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8715" yWindow="1305" windowWidth="19275" windowHeight="13635" firstSheet="8" activeTab="9"/>
  </bookViews>
  <sheets>
    <sheet name="CANALES   ENERO   2021" sheetId="1" r:id="rId1"/>
    <sheet name="CANALES   FEBRERO   2021  " sheetId="2" r:id="rId2"/>
    <sheet name="CANALES   M A R Z O   2021     " sheetId="3" r:id="rId3"/>
    <sheet name="CANALES   ABRIL   2021   " sheetId="4" r:id="rId4"/>
    <sheet name="CANALES    MAYO     2021   " sheetId="5" r:id="rId5"/>
    <sheet name="CANALES   JUNIO    2021    " sheetId="6" r:id="rId6"/>
    <sheet name="CANALES   J U L I O   2021   " sheetId="7" r:id="rId7"/>
    <sheet name="CANALES    AGOSTO   2021" sheetId="8" r:id="rId8"/>
    <sheet name="CANALES  SEPTIEMBRE  2021     " sheetId="9" r:id="rId9"/>
    <sheet name="CANALES  OCTUBRE      2 0 2 1  " sheetId="10" r:id="rId10"/>
    <sheet name="CANALES   NOVIEMBRE   2021     " sheetId="11" r:id="rId11"/>
    <sheet name="Hoja1" sheetId="12" r:id="rId12"/>
    <sheet name="Hoja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9" i="10" l="1"/>
  <c r="I24" i="10" l="1"/>
  <c r="N70" i="10" l="1"/>
  <c r="J70" i="10"/>
  <c r="N67" i="10" l="1"/>
  <c r="J67" i="10"/>
  <c r="N54" i="10" l="1"/>
  <c r="N55" i="10"/>
  <c r="J54" i="10"/>
  <c r="J55" i="10"/>
  <c r="F54" i="10"/>
  <c r="F83" i="9"/>
  <c r="N66" i="10"/>
  <c r="N68" i="10"/>
  <c r="N69" i="10"/>
  <c r="J66" i="10"/>
  <c r="J68" i="10"/>
  <c r="J69" i="10"/>
  <c r="J71" i="10"/>
  <c r="I57" i="10"/>
  <c r="N57" i="10" s="1"/>
  <c r="N58" i="10"/>
  <c r="J58" i="10"/>
  <c r="N56" i="10"/>
  <c r="J56" i="10"/>
  <c r="J57" i="10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4" i="11"/>
  <c r="V255" i="11" l="1"/>
  <c r="S255" i="11"/>
  <c r="Q255" i="11"/>
  <c r="L255" i="11"/>
  <c r="N254" i="11"/>
  <c r="N253" i="11"/>
  <c r="N252" i="11"/>
  <c r="N250" i="11"/>
  <c r="J250" i="11"/>
  <c r="N249" i="11"/>
  <c r="J249" i="11"/>
  <c r="N248" i="11"/>
  <c r="J248" i="11"/>
  <c r="N247" i="11"/>
  <c r="J247" i="11"/>
  <c r="N246" i="11"/>
  <c r="J246" i="11"/>
  <c r="N245" i="11"/>
  <c r="J245" i="11"/>
  <c r="N244" i="11"/>
  <c r="J244" i="11"/>
  <c r="N243" i="11"/>
  <c r="J243" i="11"/>
  <c r="N242" i="11"/>
  <c r="J242" i="11"/>
  <c r="N241" i="11"/>
  <c r="J241" i="11"/>
  <c r="N240" i="11"/>
  <c r="J240" i="11"/>
  <c r="N239" i="11"/>
  <c r="J239" i="11"/>
  <c r="N238" i="11"/>
  <c r="J238" i="11"/>
  <c r="N237" i="11"/>
  <c r="J237" i="11"/>
  <c r="N236" i="11"/>
  <c r="J236" i="11"/>
  <c r="N235" i="11"/>
  <c r="J235" i="11"/>
  <c r="N234" i="11"/>
  <c r="J234" i="11"/>
  <c r="N233" i="11"/>
  <c r="J233" i="11"/>
  <c r="N232" i="11"/>
  <c r="J232" i="11"/>
  <c r="N231" i="11"/>
  <c r="J231" i="11"/>
  <c r="N230" i="11"/>
  <c r="J230" i="11"/>
  <c r="N229" i="11"/>
  <c r="J229" i="11"/>
  <c r="N228" i="11"/>
  <c r="J228" i="11"/>
  <c r="N227" i="11"/>
  <c r="J227" i="11"/>
  <c r="N226" i="11"/>
  <c r="J226" i="11"/>
  <c r="N225" i="11"/>
  <c r="J225" i="11"/>
  <c r="N224" i="11"/>
  <c r="J224" i="11"/>
  <c r="N223" i="11"/>
  <c r="J223" i="11"/>
  <c r="N222" i="11"/>
  <c r="J222" i="11"/>
  <c r="N221" i="11"/>
  <c r="J221" i="11"/>
  <c r="N220" i="11"/>
  <c r="J220" i="11"/>
  <c r="N219" i="11"/>
  <c r="J219" i="11"/>
  <c r="N218" i="11"/>
  <c r="J218" i="11"/>
  <c r="N217" i="11"/>
  <c r="J217" i="11"/>
  <c r="N216" i="11"/>
  <c r="J216" i="11"/>
  <c r="N215" i="11"/>
  <c r="J215" i="11"/>
  <c r="N214" i="11"/>
  <c r="J214" i="11"/>
  <c r="N213" i="11"/>
  <c r="J213" i="11"/>
  <c r="N212" i="11"/>
  <c r="J212" i="11"/>
  <c r="N211" i="11"/>
  <c r="J211" i="11"/>
  <c r="N210" i="11"/>
  <c r="J210" i="11"/>
  <c r="N209" i="11"/>
  <c r="J209" i="11"/>
  <c r="N208" i="11"/>
  <c r="J208" i="11"/>
  <c r="N207" i="11"/>
  <c r="J207" i="11"/>
  <c r="N206" i="11"/>
  <c r="J206" i="11"/>
  <c r="N205" i="11"/>
  <c r="J205" i="11"/>
  <c r="N204" i="11"/>
  <c r="J204" i="11"/>
  <c r="N203" i="11"/>
  <c r="J203" i="11"/>
  <c r="N202" i="11"/>
  <c r="J202" i="11"/>
  <c r="N201" i="11"/>
  <c r="J201" i="11"/>
  <c r="N200" i="11"/>
  <c r="J200" i="11"/>
  <c r="N199" i="11"/>
  <c r="J199" i="11"/>
  <c r="N198" i="11"/>
  <c r="J198" i="11"/>
  <c r="N197" i="11"/>
  <c r="J197" i="11"/>
  <c r="N196" i="11"/>
  <c r="J196" i="11"/>
  <c r="N195" i="11"/>
  <c r="J195" i="11"/>
  <c r="N194" i="11"/>
  <c r="J194" i="11"/>
  <c r="N193" i="11"/>
  <c r="J193" i="11"/>
  <c r="N192" i="11"/>
  <c r="J192" i="11"/>
  <c r="N191" i="11"/>
  <c r="J191" i="11"/>
  <c r="N190" i="11"/>
  <c r="J190" i="11"/>
  <c r="N189" i="11"/>
  <c r="J189" i="11"/>
  <c r="N188" i="11"/>
  <c r="J188" i="11"/>
  <c r="N187" i="11"/>
  <c r="J187" i="11"/>
  <c r="N186" i="11"/>
  <c r="J186" i="11"/>
  <c r="N185" i="11"/>
  <c r="J185" i="11"/>
  <c r="N184" i="11"/>
  <c r="J184" i="11"/>
  <c r="N183" i="11"/>
  <c r="J183" i="11"/>
  <c r="N182" i="11"/>
  <c r="J182" i="11"/>
  <c r="N181" i="11"/>
  <c r="J181" i="11"/>
  <c r="N180" i="11"/>
  <c r="J180" i="11"/>
  <c r="N179" i="11"/>
  <c r="J179" i="11"/>
  <c r="N178" i="11"/>
  <c r="J178" i="11"/>
  <c r="N177" i="11"/>
  <c r="J177" i="11"/>
  <c r="N176" i="11"/>
  <c r="J176" i="11"/>
  <c r="N175" i="11"/>
  <c r="J175" i="11"/>
  <c r="N174" i="11"/>
  <c r="J174" i="11"/>
  <c r="N173" i="11"/>
  <c r="J173" i="11"/>
  <c r="N172" i="11"/>
  <c r="J172" i="11"/>
  <c r="N171" i="11"/>
  <c r="J171" i="11"/>
  <c r="N170" i="11"/>
  <c r="J170" i="11"/>
  <c r="N169" i="11"/>
  <c r="J169" i="11"/>
  <c r="N168" i="11"/>
  <c r="J168" i="11"/>
  <c r="N167" i="11"/>
  <c r="J167" i="11"/>
  <c r="N166" i="11"/>
  <c r="J166" i="11"/>
  <c r="N165" i="11"/>
  <c r="J165" i="11"/>
  <c r="N164" i="11"/>
  <c r="J164" i="11"/>
  <c r="N163" i="11"/>
  <c r="J163" i="11"/>
  <c r="N162" i="11"/>
  <c r="J162" i="11"/>
  <c r="N161" i="11"/>
  <c r="J161" i="11"/>
  <c r="N160" i="11"/>
  <c r="J160" i="11"/>
  <c r="N159" i="11"/>
  <c r="J159" i="11"/>
  <c r="N158" i="11"/>
  <c r="J158" i="11"/>
  <c r="N157" i="11"/>
  <c r="J157" i="11"/>
  <c r="N156" i="11"/>
  <c r="J156" i="11"/>
  <c r="N155" i="11"/>
  <c r="J155" i="11"/>
  <c r="N154" i="11"/>
  <c r="J154" i="11"/>
  <c r="N153" i="11"/>
  <c r="J153" i="11"/>
  <c r="N152" i="11"/>
  <c r="J152" i="11"/>
  <c r="N151" i="11"/>
  <c r="J151" i="11"/>
  <c r="N150" i="11"/>
  <c r="J150" i="11"/>
  <c r="N149" i="11"/>
  <c r="J149" i="11"/>
  <c r="N148" i="11"/>
  <c r="J148" i="11"/>
  <c r="N147" i="11"/>
  <c r="J147" i="11"/>
  <c r="N146" i="11"/>
  <c r="J146" i="11"/>
  <c r="N145" i="11"/>
  <c r="J145" i="11"/>
  <c r="N144" i="11"/>
  <c r="J144" i="11"/>
  <c r="N143" i="11"/>
  <c r="J143" i="11"/>
  <c r="N142" i="11"/>
  <c r="J142" i="11"/>
  <c r="N141" i="11"/>
  <c r="J141" i="11"/>
  <c r="N140" i="11"/>
  <c r="J140" i="11"/>
  <c r="N139" i="11"/>
  <c r="J139" i="11"/>
  <c r="N138" i="11"/>
  <c r="J138" i="11"/>
  <c r="N137" i="11"/>
  <c r="J137" i="11"/>
  <c r="N136" i="11"/>
  <c r="J136" i="11"/>
  <c r="N135" i="11"/>
  <c r="J135" i="11"/>
  <c r="N134" i="11"/>
  <c r="J134" i="11"/>
  <c r="N133" i="11"/>
  <c r="J133" i="11"/>
  <c r="N132" i="11"/>
  <c r="J132" i="11"/>
  <c r="N131" i="11"/>
  <c r="J131" i="11"/>
  <c r="N130" i="11"/>
  <c r="J130" i="11"/>
  <c r="N129" i="11"/>
  <c r="J129" i="11"/>
  <c r="N128" i="11"/>
  <c r="J128" i="11"/>
  <c r="N127" i="11"/>
  <c r="J127" i="11"/>
  <c r="N126" i="11"/>
  <c r="J126" i="11"/>
  <c r="N125" i="11"/>
  <c r="J125" i="11"/>
  <c r="N124" i="11"/>
  <c r="J124" i="11"/>
  <c r="N123" i="11"/>
  <c r="J123" i="11"/>
  <c r="N122" i="11"/>
  <c r="J122" i="11"/>
  <c r="N121" i="11"/>
  <c r="J121" i="11"/>
  <c r="N120" i="11"/>
  <c r="J120" i="11"/>
  <c r="N119" i="11"/>
  <c r="J119" i="11"/>
  <c r="N118" i="11"/>
  <c r="J118" i="11"/>
  <c r="N117" i="11"/>
  <c r="J117" i="11"/>
  <c r="N116" i="11"/>
  <c r="J116" i="11"/>
  <c r="N115" i="11"/>
  <c r="J115" i="11"/>
  <c r="N114" i="11"/>
  <c r="J114" i="11"/>
  <c r="N113" i="11"/>
  <c r="J113" i="11"/>
  <c r="N112" i="11"/>
  <c r="J112" i="11"/>
  <c r="N111" i="11"/>
  <c r="J111" i="11"/>
  <c r="N110" i="11"/>
  <c r="J110" i="11"/>
  <c r="N109" i="11"/>
  <c r="J109" i="11"/>
  <c r="N108" i="11"/>
  <c r="J108" i="11"/>
  <c r="N107" i="11"/>
  <c r="J107" i="11"/>
  <c r="N106" i="11"/>
  <c r="J106" i="11"/>
  <c r="N105" i="11"/>
  <c r="J105" i="11"/>
  <c r="N104" i="11"/>
  <c r="J104" i="11"/>
  <c r="N103" i="11"/>
  <c r="J103" i="11"/>
  <c r="N102" i="11"/>
  <c r="J102" i="11"/>
  <c r="N101" i="11"/>
  <c r="J101" i="11"/>
  <c r="N100" i="11"/>
  <c r="J100" i="11"/>
  <c r="N99" i="11"/>
  <c r="J99" i="11"/>
  <c r="N98" i="11"/>
  <c r="J98" i="11"/>
  <c r="N97" i="11"/>
  <c r="J97" i="11"/>
  <c r="N96" i="11"/>
  <c r="J96" i="11"/>
  <c r="N95" i="11"/>
  <c r="J95" i="11"/>
  <c r="N94" i="11"/>
  <c r="J94" i="11"/>
  <c r="N93" i="11"/>
  <c r="J93" i="11"/>
  <c r="N92" i="11"/>
  <c r="J92" i="11"/>
  <c r="N91" i="11"/>
  <c r="J91" i="11"/>
  <c r="N90" i="11"/>
  <c r="J90" i="11"/>
  <c r="N89" i="11"/>
  <c r="J89" i="11"/>
  <c r="N88" i="11"/>
  <c r="J88" i="11"/>
  <c r="N87" i="11"/>
  <c r="J87" i="11"/>
  <c r="N86" i="11"/>
  <c r="J86" i="11"/>
  <c r="N85" i="11"/>
  <c r="J85" i="11"/>
  <c r="N84" i="11"/>
  <c r="J84" i="11"/>
  <c r="N83" i="11"/>
  <c r="J83" i="11"/>
  <c r="N82" i="11"/>
  <c r="J82" i="11"/>
  <c r="N81" i="11"/>
  <c r="J81" i="11"/>
  <c r="N80" i="11"/>
  <c r="J80" i="11"/>
  <c r="N79" i="11"/>
  <c r="J79" i="11"/>
  <c r="N78" i="11"/>
  <c r="J78" i="11"/>
  <c r="N77" i="11"/>
  <c r="J77" i="11"/>
  <c r="N76" i="11"/>
  <c r="J76" i="11"/>
  <c r="N75" i="11"/>
  <c r="J75" i="11"/>
  <c r="N74" i="11"/>
  <c r="J74" i="11"/>
  <c r="N73" i="11"/>
  <c r="J73" i="11"/>
  <c r="N72" i="11"/>
  <c r="J72" i="11"/>
  <c r="N71" i="11"/>
  <c r="J71" i="11"/>
  <c r="N70" i="11"/>
  <c r="J70" i="11"/>
  <c r="N69" i="11"/>
  <c r="J69" i="11"/>
  <c r="N68" i="11"/>
  <c r="J68" i="11"/>
  <c r="N67" i="11"/>
  <c r="J67" i="11"/>
  <c r="N66" i="11"/>
  <c r="J66" i="11"/>
  <c r="N65" i="11"/>
  <c r="J65" i="11"/>
  <c r="N64" i="11"/>
  <c r="J64" i="11"/>
  <c r="N63" i="11"/>
  <c r="J63" i="11"/>
  <c r="N62" i="11"/>
  <c r="J62" i="11"/>
  <c r="N61" i="11"/>
  <c r="J61" i="11"/>
  <c r="N60" i="11"/>
  <c r="J60" i="11"/>
  <c r="N59" i="11"/>
  <c r="J59" i="11"/>
  <c r="N58" i="11"/>
  <c r="J58" i="11"/>
  <c r="N57" i="11"/>
  <c r="J57" i="11"/>
  <c r="N56" i="11"/>
  <c r="J56" i="11"/>
  <c r="N55" i="11"/>
  <c r="J55" i="11"/>
  <c r="N54" i="11"/>
  <c r="J54" i="11"/>
  <c r="N53" i="11"/>
  <c r="J53" i="11"/>
  <c r="N52" i="11"/>
  <c r="J52" i="11"/>
  <c r="N51" i="11"/>
  <c r="J51" i="11"/>
  <c r="N50" i="11"/>
  <c r="J50" i="11"/>
  <c r="N49" i="11"/>
  <c r="J49" i="11"/>
  <c r="N48" i="11"/>
  <c r="J48" i="11"/>
  <c r="N47" i="11"/>
  <c r="J47" i="11"/>
  <c r="E47" i="11"/>
  <c r="N46" i="11"/>
  <c r="J46" i="11"/>
  <c r="E46" i="11"/>
  <c r="N45" i="11"/>
  <c r="J45" i="11"/>
  <c r="E45" i="11"/>
  <c r="N44" i="11"/>
  <c r="J44" i="11"/>
  <c r="E44" i="11"/>
  <c r="N43" i="11"/>
  <c r="J43" i="11"/>
  <c r="E43" i="11"/>
  <c r="N42" i="11"/>
  <c r="J42" i="11"/>
  <c r="E42" i="11"/>
  <c r="N41" i="11"/>
  <c r="J41" i="11"/>
  <c r="E41" i="11"/>
  <c r="N40" i="11"/>
  <c r="J40" i="11"/>
  <c r="E40" i="11"/>
  <c r="N39" i="11"/>
  <c r="J39" i="11"/>
  <c r="E39" i="11"/>
  <c r="N38" i="11"/>
  <c r="J38" i="11"/>
  <c r="E38" i="11"/>
  <c r="N37" i="11"/>
  <c r="J37" i="11"/>
  <c r="E37" i="11"/>
  <c r="N36" i="11"/>
  <c r="J36" i="11"/>
  <c r="E36" i="11"/>
  <c r="N35" i="11"/>
  <c r="J35" i="11"/>
  <c r="E35" i="11"/>
  <c r="N34" i="11"/>
  <c r="J34" i="11"/>
  <c r="E34" i="11"/>
  <c r="N33" i="11"/>
  <c r="J33" i="11"/>
  <c r="E33" i="11"/>
  <c r="N32" i="11"/>
  <c r="J32" i="11"/>
  <c r="E32" i="11"/>
  <c r="N31" i="11"/>
  <c r="J31" i="11"/>
  <c r="E31" i="11"/>
  <c r="N30" i="11"/>
  <c r="J30" i="11"/>
  <c r="E30" i="11"/>
  <c r="N29" i="11"/>
  <c r="J29" i="11"/>
  <c r="N28" i="11"/>
  <c r="J28" i="11"/>
  <c r="N27" i="11"/>
  <c r="J27" i="11"/>
  <c r="N26" i="11"/>
  <c r="J26" i="11"/>
  <c r="N25" i="11"/>
  <c r="J25" i="11"/>
  <c r="N24" i="11"/>
  <c r="J24" i="11"/>
  <c r="N23" i="11"/>
  <c r="J23" i="11"/>
  <c r="N22" i="11"/>
  <c r="J22" i="11"/>
  <c r="N21" i="11"/>
  <c r="J21" i="11"/>
  <c r="N20" i="11"/>
  <c r="J20" i="11"/>
  <c r="N19" i="11"/>
  <c r="J19" i="11"/>
  <c r="N18" i="11"/>
  <c r="J18" i="11"/>
  <c r="N17" i="11"/>
  <c r="J17" i="11"/>
  <c r="N16" i="11"/>
  <c r="J16" i="11"/>
  <c r="N15" i="11"/>
  <c r="J15" i="11"/>
  <c r="N14" i="11"/>
  <c r="J14" i="11"/>
  <c r="N13" i="11"/>
  <c r="J13" i="11"/>
  <c r="N12" i="11"/>
  <c r="J12" i="11"/>
  <c r="N11" i="11"/>
  <c r="J11" i="11"/>
  <c r="N10" i="11"/>
  <c r="J10" i="11"/>
  <c r="N9" i="11"/>
  <c r="J9" i="11"/>
  <c r="N8" i="11"/>
  <c r="N7" i="11"/>
  <c r="J7" i="11"/>
  <c r="N6" i="11"/>
  <c r="J6" i="11"/>
  <c r="N5" i="11"/>
  <c r="J5" i="11"/>
  <c r="J4" i="11"/>
  <c r="J8" i="11" l="1"/>
  <c r="N4" i="11"/>
  <c r="I251" i="11"/>
  <c r="N251" i="11" s="1"/>
  <c r="N71" i="10"/>
  <c r="N72" i="10"/>
  <c r="J72" i="10"/>
  <c r="J73" i="10"/>
  <c r="I8" i="10"/>
  <c r="N255" i="11" l="1"/>
  <c r="N258" i="11" s="1"/>
  <c r="N67" i="9"/>
  <c r="J67" i="9"/>
  <c r="J68" i="9"/>
  <c r="J69" i="9"/>
  <c r="F67" i="9"/>
  <c r="N66" i="9"/>
  <c r="J66" i="9"/>
  <c r="F65" i="9"/>
  <c r="N15" i="10" l="1"/>
  <c r="J15" i="10"/>
  <c r="J16" i="10"/>
  <c r="E15" i="10"/>
  <c r="I4" i="10" l="1"/>
  <c r="I30" i="9"/>
  <c r="N81" i="9"/>
  <c r="J81" i="9"/>
  <c r="N80" i="9"/>
  <c r="J80" i="9"/>
  <c r="I24" i="9" l="1"/>
  <c r="N63" i="9" l="1"/>
  <c r="J63" i="9"/>
  <c r="N61" i="9"/>
  <c r="J61" i="9"/>
  <c r="F61" i="9"/>
  <c r="N60" i="9"/>
  <c r="J60" i="9"/>
  <c r="J59" i="9"/>
  <c r="N59" i="9"/>
  <c r="F59" i="9"/>
  <c r="N58" i="9"/>
  <c r="J58" i="9"/>
  <c r="N57" i="9"/>
  <c r="J57" i="9"/>
  <c r="X32" i="9"/>
  <c r="E5" i="10" l="1"/>
  <c r="E6" i="10"/>
  <c r="E7" i="10"/>
  <c r="E8" i="10"/>
  <c r="E9" i="10"/>
  <c r="E10" i="10"/>
  <c r="E11" i="10"/>
  <c r="E12" i="10"/>
  <c r="E13" i="10"/>
  <c r="E14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4" i="10"/>
  <c r="V259" i="10"/>
  <c r="S259" i="10"/>
  <c r="Q259" i="10"/>
  <c r="L259" i="10"/>
  <c r="N258" i="10"/>
  <c r="N257" i="10"/>
  <c r="N256" i="10"/>
  <c r="N254" i="10"/>
  <c r="J254" i="10"/>
  <c r="N253" i="10"/>
  <c r="J253" i="10"/>
  <c r="N252" i="10"/>
  <c r="J252" i="10"/>
  <c r="N251" i="10"/>
  <c r="J251" i="10"/>
  <c r="N250" i="10"/>
  <c r="J250" i="10"/>
  <c r="N249" i="10"/>
  <c r="J249" i="10"/>
  <c r="N248" i="10"/>
  <c r="J248" i="10"/>
  <c r="N247" i="10"/>
  <c r="J247" i="10"/>
  <c r="N246" i="10"/>
  <c r="J246" i="10"/>
  <c r="N245" i="10"/>
  <c r="J245" i="10"/>
  <c r="N244" i="10"/>
  <c r="J244" i="10"/>
  <c r="N243" i="10"/>
  <c r="J243" i="10"/>
  <c r="N242" i="10"/>
  <c r="J242" i="10"/>
  <c r="N241" i="10"/>
  <c r="J241" i="10"/>
  <c r="N240" i="10"/>
  <c r="J240" i="10"/>
  <c r="N239" i="10"/>
  <c r="J239" i="10"/>
  <c r="N238" i="10"/>
  <c r="J238" i="10"/>
  <c r="N237" i="10"/>
  <c r="J237" i="10"/>
  <c r="N236" i="10"/>
  <c r="J236" i="10"/>
  <c r="N235" i="10"/>
  <c r="J235" i="10"/>
  <c r="N234" i="10"/>
  <c r="J234" i="10"/>
  <c r="N233" i="10"/>
  <c r="J233" i="10"/>
  <c r="N232" i="10"/>
  <c r="J232" i="10"/>
  <c r="N231" i="10"/>
  <c r="J231" i="10"/>
  <c r="N230" i="10"/>
  <c r="J230" i="10"/>
  <c r="N229" i="10"/>
  <c r="J229" i="10"/>
  <c r="N228" i="10"/>
  <c r="J228" i="10"/>
  <c r="N227" i="10"/>
  <c r="J227" i="10"/>
  <c r="N226" i="10"/>
  <c r="J226" i="10"/>
  <c r="N225" i="10"/>
  <c r="J225" i="10"/>
  <c r="N224" i="10"/>
  <c r="J224" i="10"/>
  <c r="N223" i="10"/>
  <c r="J223" i="10"/>
  <c r="N222" i="10"/>
  <c r="J222" i="10"/>
  <c r="N221" i="10"/>
  <c r="J221" i="10"/>
  <c r="N220" i="10"/>
  <c r="J220" i="10"/>
  <c r="N219" i="10"/>
  <c r="J219" i="10"/>
  <c r="N218" i="10"/>
  <c r="J218" i="10"/>
  <c r="N217" i="10"/>
  <c r="J217" i="10"/>
  <c r="N216" i="10"/>
  <c r="J216" i="10"/>
  <c r="N215" i="10"/>
  <c r="J215" i="10"/>
  <c r="N214" i="10"/>
  <c r="J214" i="10"/>
  <c r="N213" i="10"/>
  <c r="J213" i="10"/>
  <c r="N212" i="10"/>
  <c r="J212" i="10"/>
  <c r="N211" i="10"/>
  <c r="J211" i="10"/>
  <c r="N210" i="10"/>
  <c r="J210" i="10"/>
  <c r="N209" i="10"/>
  <c r="J209" i="10"/>
  <c r="N208" i="10"/>
  <c r="J208" i="10"/>
  <c r="N207" i="10"/>
  <c r="J207" i="10"/>
  <c r="N206" i="10"/>
  <c r="J206" i="10"/>
  <c r="N205" i="10"/>
  <c r="J205" i="10"/>
  <c r="N204" i="10"/>
  <c r="J204" i="10"/>
  <c r="N203" i="10"/>
  <c r="J203" i="10"/>
  <c r="N202" i="10"/>
  <c r="J202" i="10"/>
  <c r="N201" i="10"/>
  <c r="J201" i="10"/>
  <c r="N200" i="10"/>
  <c r="J200" i="10"/>
  <c r="N199" i="10"/>
  <c r="J199" i="10"/>
  <c r="N198" i="10"/>
  <c r="J198" i="10"/>
  <c r="N197" i="10"/>
  <c r="J197" i="10"/>
  <c r="N196" i="10"/>
  <c r="J196" i="10"/>
  <c r="N195" i="10"/>
  <c r="J195" i="10"/>
  <c r="N194" i="10"/>
  <c r="J194" i="10"/>
  <c r="N193" i="10"/>
  <c r="J193" i="10"/>
  <c r="N192" i="10"/>
  <c r="J192" i="10"/>
  <c r="N191" i="10"/>
  <c r="J191" i="10"/>
  <c r="N190" i="10"/>
  <c r="J190" i="10"/>
  <c r="N189" i="10"/>
  <c r="J189" i="10"/>
  <c r="N188" i="10"/>
  <c r="J188" i="10"/>
  <c r="N187" i="10"/>
  <c r="J187" i="10"/>
  <c r="N186" i="10"/>
  <c r="J186" i="10"/>
  <c r="N185" i="10"/>
  <c r="J185" i="10"/>
  <c r="N184" i="10"/>
  <c r="J184" i="10"/>
  <c r="N183" i="10"/>
  <c r="J183" i="10"/>
  <c r="N182" i="10"/>
  <c r="J182" i="10"/>
  <c r="N181" i="10"/>
  <c r="J181" i="10"/>
  <c r="N180" i="10"/>
  <c r="J180" i="10"/>
  <c r="N179" i="10"/>
  <c r="J179" i="10"/>
  <c r="N178" i="10"/>
  <c r="J178" i="10"/>
  <c r="N177" i="10"/>
  <c r="J177" i="10"/>
  <c r="N176" i="10"/>
  <c r="J176" i="10"/>
  <c r="N175" i="10"/>
  <c r="J175" i="10"/>
  <c r="N174" i="10"/>
  <c r="J174" i="10"/>
  <c r="N173" i="10"/>
  <c r="J173" i="10"/>
  <c r="N172" i="10"/>
  <c r="J172" i="10"/>
  <c r="N171" i="10"/>
  <c r="J171" i="10"/>
  <c r="N170" i="10"/>
  <c r="J170" i="10"/>
  <c r="N169" i="10"/>
  <c r="J169" i="10"/>
  <c r="N168" i="10"/>
  <c r="J168" i="10"/>
  <c r="N167" i="10"/>
  <c r="J167" i="10"/>
  <c r="N166" i="10"/>
  <c r="J166" i="10"/>
  <c r="N165" i="10"/>
  <c r="J165" i="10"/>
  <c r="N164" i="10"/>
  <c r="J164" i="10"/>
  <c r="N163" i="10"/>
  <c r="J163" i="10"/>
  <c r="N162" i="10"/>
  <c r="J162" i="10"/>
  <c r="N161" i="10"/>
  <c r="J161" i="10"/>
  <c r="N160" i="10"/>
  <c r="J160" i="10"/>
  <c r="N159" i="10"/>
  <c r="J159" i="10"/>
  <c r="N158" i="10"/>
  <c r="J158" i="10"/>
  <c r="N157" i="10"/>
  <c r="J157" i="10"/>
  <c r="N156" i="10"/>
  <c r="J156" i="10"/>
  <c r="N155" i="10"/>
  <c r="J155" i="10"/>
  <c r="N154" i="10"/>
  <c r="J154" i="10"/>
  <c r="N153" i="10"/>
  <c r="J153" i="10"/>
  <c r="N152" i="10"/>
  <c r="J152" i="10"/>
  <c r="N151" i="10"/>
  <c r="J151" i="10"/>
  <c r="N150" i="10"/>
  <c r="J150" i="10"/>
  <c r="N149" i="10"/>
  <c r="J149" i="10"/>
  <c r="N148" i="10"/>
  <c r="J148" i="10"/>
  <c r="N147" i="10"/>
  <c r="J147" i="10"/>
  <c r="N146" i="10"/>
  <c r="J146" i="10"/>
  <c r="N145" i="10"/>
  <c r="J145" i="10"/>
  <c r="N144" i="10"/>
  <c r="J144" i="10"/>
  <c r="N143" i="10"/>
  <c r="J143" i="10"/>
  <c r="N142" i="10"/>
  <c r="J142" i="10"/>
  <c r="N141" i="10"/>
  <c r="J141" i="10"/>
  <c r="N140" i="10"/>
  <c r="J140" i="10"/>
  <c r="N139" i="10"/>
  <c r="J139" i="10"/>
  <c r="N138" i="10"/>
  <c r="J138" i="10"/>
  <c r="N137" i="10"/>
  <c r="J137" i="10"/>
  <c r="N136" i="10"/>
  <c r="J136" i="10"/>
  <c r="N135" i="10"/>
  <c r="J135" i="10"/>
  <c r="N134" i="10"/>
  <c r="J134" i="10"/>
  <c r="N133" i="10"/>
  <c r="J133" i="10"/>
  <c r="N132" i="10"/>
  <c r="J132" i="10"/>
  <c r="N131" i="10"/>
  <c r="J131" i="10"/>
  <c r="N130" i="10"/>
  <c r="J130" i="10"/>
  <c r="N129" i="10"/>
  <c r="J129" i="10"/>
  <c r="N128" i="10"/>
  <c r="J128" i="10"/>
  <c r="N127" i="10"/>
  <c r="J127" i="10"/>
  <c r="N126" i="10"/>
  <c r="J126" i="10"/>
  <c r="N125" i="10"/>
  <c r="J125" i="10"/>
  <c r="N124" i="10"/>
  <c r="J124" i="10"/>
  <c r="N123" i="10"/>
  <c r="J123" i="10"/>
  <c r="N122" i="10"/>
  <c r="J122" i="10"/>
  <c r="N121" i="10"/>
  <c r="J121" i="10"/>
  <c r="N120" i="10"/>
  <c r="J120" i="10"/>
  <c r="N119" i="10"/>
  <c r="J119" i="10"/>
  <c r="N118" i="10"/>
  <c r="J118" i="10"/>
  <c r="N117" i="10"/>
  <c r="J117" i="10"/>
  <c r="N116" i="10"/>
  <c r="J116" i="10"/>
  <c r="N115" i="10"/>
  <c r="J115" i="10"/>
  <c r="N114" i="10"/>
  <c r="J114" i="10"/>
  <c r="N113" i="10"/>
  <c r="J113" i="10"/>
  <c r="N112" i="10"/>
  <c r="J112" i="10"/>
  <c r="N111" i="10"/>
  <c r="J111" i="10"/>
  <c r="N110" i="10"/>
  <c r="J110" i="10"/>
  <c r="N109" i="10"/>
  <c r="J109" i="10"/>
  <c r="N108" i="10"/>
  <c r="J108" i="10"/>
  <c r="N107" i="10"/>
  <c r="J107" i="10"/>
  <c r="N106" i="10"/>
  <c r="J106" i="10"/>
  <c r="N105" i="10"/>
  <c r="J105" i="10"/>
  <c r="N104" i="10"/>
  <c r="J104" i="10"/>
  <c r="N103" i="10"/>
  <c r="J103" i="10"/>
  <c r="N102" i="10"/>
  <c r="J102" i="10"/>
  <c r="N101" i="10"/>
  <c r="J101" i="10"/>
  <c r="N100" i="10"/>
  <c r="J100" i="10"/>
  <c r="N99" i="10"/>
  <c r="J99" i="10"/>
  <c r="N98" i="10"/>
  <c r="J98" i="10"/>
  <c r="N97" i="10"/>
  <c r="J97" i="10"/>
  <c r="N96" i="10"/>
  <c r="J96" i="10"/>
  <c r="N95" i="10"/>
  <c r="J95" i="10"/>
  <c r="N94" i="10"/>
  <c r="J94" i="10"/>
  <c r="N93" i="10"/>
  <c r="J93" i="10"/>
  <c r="N92" i="10"/>
  <c r="J92" i="10"/>
  <c r="N91" i="10"/>
  <c r="J91" i="10"/>
  <c r="N90" i="10"/>
  <c r="J90" i="10"/>
  <c r="N89" i="10"/>
  <c r="J89" i="10"/>
  <c r="N88" i="10"/>
  <c r="J88" i="10"/>
  <c r="N87" i="10"/>
  <c r="J87" i="10"/>
  <c r="N86" i="10"/>
  <c r="J86" i="10"/>
  <c r="N85" i="10"/>
  <c r="J85" i="10"/>
  <c r="N84" i="10"/>
  <c r="J84" i="10"/>
  <c r="N83" i="10"/>
  <c r="J83" i="10"/>
  <c r="N82" i="10"/>
  <c r="J82" i="10"/>
  <c r="N81" i="10"/>
  <c r="J81" i="10"/>
  <c r="N80" i="10"/>
  <c r="J80" i="10"/>
  <c r="N79" i="10"/>
  <c r="J79" i="10"/>
  <c r="N78" i="10"/>
  <c r="J78" i="10"/>
  <c r="N77" i="10"/>
  <c r="J77" i="10"/>
  <c r="N76" i="10"/>
  <c r="J76" i="10"/>
  <c r="N75" i="10"/>
  <c r="J75" i="10"/>
  <c r="N74" i="10"/>
  <c r="J74" i="10"/>
  <c r="N73" i="10"/>
  <c r="N65" i="10"/>
  <c r="J65" i="10"/>
  <c r="N64" i="10"/>
  <c r="J64" i="10"/>
  <c r="N63" i="10"/>
  <c r="J63" i="10"/>
  <c r="N62" i="10"/>
  <c r="J62" i="10"/>
  <c r="N61" i="10"/>
  <c r="J61" i="10"/>
  <c r="N60" i="10"/>
  <c r="J60" i="10"/>
  <c r="N59" i="10"/>
  <c r="J59" i="10"/>
  <c r="N53" i="10"/>
  <c r="J53" i="10"/>
  <c r="N52" i="10"/>
  <c r="J52" i="10"/>
  <c r="N51" i="10"/>
  <c r="J51" i="10"/>
  <c r="N50" i="10"/>
  <c r="J50" i="10"/>
  <c r="N49" i="10"/>
  <c r="J49" i="10"/>
  <c r="N48" i="10"/>
  <c r="J48" i="10"/>
  <c r="N47" i="10"/>
  <c r="J47" i="10"/>
  <c r="E47" i="10"/>
  <c r="N46" i="10"/>
  <c r="J46" i="10"/>
  <c r="E46" i="10"/>
  <c r="N45" i="10"/>
  <c r="J45" i="10"/>
  <c r="E45" i="10"/>
  <c r="N44" i="10"/>
  <c r="J44" i="10"/>
  <c r="E44" i="10"/>
  <c r="N43" i="10"/>
  <c r="J43" i="10"/>
  <c r="E43" i="10"/>
  <c r="N42" i="10"/>
  <c r="J42" i="10"/>
  <c r="E42" i="10"/>
  <c r="N41" i="10"/>
  <c r="J41" i="10"/>
  <c r="E41" i="10"/>
  <c r="N40" i="10"/>
  <c r="J40" i="10"/>
  <c r="E40" i="10"/>
  <c r="N39" i="10"/>
  <c r="J39" i="10"/>
  <c r="E39" i="10"/>
  <c r="N38" i="10"/>
  <c r="J38" i="10"/>
  <c r="E38" i="10"/>
  <c r="N37" i="10"/>
  <c r="J37" i="10"/>
  <c r="E37" i="10"/>
  <c r="N36" i="10"/>
  <c r="J36" i="10"/>
  <c r="E36" i="10"/>
  <c r="N35" i="10"/>
  <c r="J35" i="10"/>
  <c r="E35" i="10"/>
  <c r="N34" i="10"/>
  <c r="J34" i="10"/>
  <c r="E34" i="10"/>
  <c r="N33" i="10"/>
  <c r="J33" i="10"/>
  <c r="E33" i="10"/>
  <c r="N32" i="10"/>
  <c r="J32" i="10"/>
  <c r="E32" i="10"/>
  <c r="N31" i="10"/>
  <c r="J31" i="10"/>
  <c r="N30" i="10"/>
  <c r="J30" i="10"/>
  <c r="N29" i="10"/>
  <c r="J29" i="10"/>
  <c r="N28" i="10"/>
  <c r="J28" i="10"/>
  <c r="N27" i="10"/>
  <c r="J27" i="10"/>
  <c r="N26" i="10"/>
  <c r="J26" i="10"/>
  <c r="N25" i="10"/>
  <c r="J25" i="10"/>
  <c r="N24" i="10"/>
  <c r="J24" i="10"/>
  <c r="N23" i="10"/>
  <c r="J23" i="10"/>
  <c r="N22" i="10"/>
  <c r="J22" i="10"/>
  <c r="N21" i="10"/>
  <c r="J21" i="10"/>
  <c r="N20" i="10"/>
  <c r="N19" i="10"/>
  <c r="J19" i="10"/>
  <c r="N18" i="10"/>
  <c r="N17" i="10"/>
  <c r="N16" i="10"/>
  <c r="N14" i="10"/>
  <c r="J14" i="10"/>
  <c r="N13" i="10"/>
  <c r="J13" i="10"/>
  <c r="N12" i="10"/>
  <c r="J12" i="10"/>
  <c r="N11" i="10"/>
  <c r="J11" i="10"/>
  <c r="N10" i="10"/>
  <c r="J10" i="10"/>
  <c r="N9" i="10"/>
  <c r="J9" i="10"/>
  <c r="N8" i="10"/>
  <c r="J8" i="10"/>
  <c r="N7" i="10"/>
  <c r="J7" i="10"/>
  <c r="N6" i="10"/>
  <c r="I255" i="10"/>
  <c r="N255" i="10" s="1"/>
  <c r="N4" i="10"/>
  <c r="J4" i="10"/>
  <c r="J5" i="10" l="1"/>
  <c r="J6" i="10"/>
  <c r="J20" i="10"/>
  <c r="N5" i="10"/>
  <c r="N259" i="10" s="1"/>
  <c r="N262" i="10" s="1"/>
  <c r="J17" i="10"/>
  <c r="J18" i="10"/>
  <c r="I19" i="9"/>
  <c r="I16" i="9" l="1"/>
  <c r="I17" i="9"/>
  <c r="E28" i="9" l="1"/>
  <c r="E27" i="9"/>
  <c r="E26" i="9"/>
  <c r="E25" i="9"/>
  <c r="E24" i="9"/>
  <c r="I10" i="9" l="1"/>
  <c r="I8" i="9" l="1"/>
  <c r="N56" i="9"/>
  <c r="J56" i="9"/>
  <c r="E23" i="9" l="1"/>
  <c r="I6" i="9" l="1"/>
  <c r="I5" i="9"/>
  <c r="N82" i="8"/>
  <c r="J82" i="8"/>
  <c r="J80" i="8"/>
  <c r="N80" i="8"/>
  <c r="N53" i="9"/>
  <c r="J53" i="9"/>
  <c r="J54" i="9"/>
  <c r="N62" i="9"/>
  <c r="J62" i="9"/>
  <c r="N65" i="8"/>
  <c r="J65" i="8"/>
  <c r="N64" i="8"/>
  <c r="J64" i="8"/>
  <c r="N66" i="8"/>
  <c r="J66" i="8"/>
  <c r="F53" i="9"/>
  <c r="N72" i="8"/>
  <c r="J72" i="8"/>
  <c r="N71" i="8"/>
  <c r="J71" i="8"/>
  <c r="N70" i="8"/>
  <c r="J70" i="8"/>
  <c r="N69" i="8"/>
  <c r="J69" i="8"/>
  <c r="F69" i="8"/>
  <c r="N68" i="8"/>
  <c r="J68" i="8"/>
  <c r="J73" i="8"/>
  <c r="F68" i="8"/>
  <c r="N67" i="8"/>
  <c r="J67" i="8"/>
  <c r="N70" i="9"/>
  <c r="J70" i="9"/>
  <c r="N21" i="8"/>
  <c r="N22" i="8"/>
  <c r="N23" i="8"/>
  <c r="N24" i="8"/>
  <c r="J21" i="8"/>
  <c r="J22" i="8"/>
  <c r="J23" i="8"/>
  <c r="I20" i="8" l="1"/>
  <c r="N63" i="8" l="1"/>
  <c r="J63" i="8"/>
  <c r="N62" i="8"/>
  <c r="J62" i="8"/>
  <c r="F62" i="8"/>
  <c r="N61" i="8"/>
  <c r="J61" i="8"/>
  <c r="N56" i="8" l="1"/>
  <c r="J56" i="8"/>
  <c r="J57" i="8"/>
  <c r="J58" i="8"/>
  <c r="X24" i="8"/>
  <c r="E5" i="9" l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4" i="9"/>
  <c r="V262" i="9"/>
  <c r="S262" i="9"/>
  <c r="Q262" i="9"/>
  <c r="L262" i="9"/>
  <c r="N261" i="9"/>
  <c r="N260" i="9"/>
  <c r="N259" i="9"/>
  <c r="N257" i="9"/>
  <c r="J257" i="9"/>
  <c r="N256" i="9"/>
  <c r="J256" i="9"/>
  <c r="N255" i="9"/>
  <c r="J255" i="9"/>
  <c r="N254" i="9"/>
  <c r="J254" i="9"/>
  <c r="N253" i="9"/>
  <c r="J253" i="9"/>
  <c r="N252" i="9"/>
  <c r="J252" i="9"/>
  <c r="N251" i="9"/>
  <c r="J251" i="9"/>
  <c r="N250" i="9"/>
  <c r="J250" i="9"/>
  <c r="N249" i="9"/>
  <c r="J249" i="9"/>
  <c r="N248" i="9"/>
  <c r="J248" i="9"/>
  <c r="N247" i="9"/>
  <c r="J247" i="9"/>
  <c r="N246" i="9"/>
  <c r="J246" i="9"/>
  <c r="N245" i="9"/>
  <c r="J245" i="9"/>
  <c r="N244" i="9"/>
  <c r="J244" i="9"/>
  <c r="N243" i="9"/>
  <c r="J243" i="9"/>
  <c r="N242" i="9"/>
  <c r="J242" i="9"/>
  <c r="N241" i="9"/>
  <c r="J241" i="9"/>
  <c r="N240" i="9"/>
  <c r="J240" i="9"/>
  <c r="N239" i="9"/>
  <c r="J239" i="9"/>
  <c r="N238" i="9"/>
  <c r="J238" i="9"/>
  <c r="N237" i="9"/>
  <c r="J237" i="9"/>
  <c r="N236" i="9"/>
  <c r="J236" i="9"/>
  <c r="N235" i="9"/>
  <c r="J235" i="9"/>
  <c r="N234" i="9"/>
  <c r="J234" i="9"/>
  <c r="N233" i="9"/>
  <c r="J233" i="9"/>
  <c r="N232" i="9"/>
  <c r="J232" i="9"/>
  <c r="N231" i="9"/>
  <c r="J231" i="9"/>
  <c r="N230" i="9"/>
  <c r="J230" i="9"/>
  <c r="N229" i="9"/>
  <c r="J229" i="9"/>
  <c r="N228" i="9"/>
  <c r="J228" i="9"/>
  <c r="N227" i="9"/>
  <c r="J227" i="9"/>
  <c r="N226" i="9"/>
  <c r="J226" i="9"/>
  <c r="N225" i="9"/>
  <c r="J225" i="9"/>
  <c r="N224" i="9"/>
  <c r="J224" i="9"/>
  <c r="N223" i="9"/>
  <c r="J223" i="9"/>
  <c r="N222" i="9"/>
  <c r="J222" i="9"/>
  <c r="N221" i="9"/>
  <c r="J221" i="9"/>
  <c r="N220" i="9"/>
  <c r="J220" i="9"/>
  <c r="N219" i="9"/>
  <c r="J219" i="9"/>
  <c r="N218" i="9"/>
  <c r="J218" i="9"/>
  <c r="N217" i="9"/>
  <c r="J217" i="9"/>
  <c r="N216" i="9"/>
  <c r="J216" i="9"/>
  <c r="N215" i="9"/>
  <c r="J215" i="9"/>
  <c r="N214" i="9"/>
  <c r="J214" i="9"/>
  <c r="N213" i="9"/>
  <c r="J213" i="9"/>
  <c r="N212" i="9"/>
  <c r="J212" i="9"/>
  <c r="N211" i="9"/>
  <c r="J211" i="9"/>
  <c r="N210" i="9"/>
  <c r="J210" i="9"/>
  <c r="N209" i="9"/>
  <c r="J209" i="9"/>
  <c r="N208" i="9"/>
  <c r="J208" i="9"/>
  <c r="N207" i="9"/>
  <c r="J207" i="9"/>
  <c r="N206" i="9"/>
  <c r="J206" i="9"/>
  <c r="N205" i="9"/>
  <c r="J205" i="9"/>
  <c r="N204" i="9"/>
  <c r="J204" i="9"/>
  <c r="N203" i="9"/>
  <c r="J203" i="9"/>
  <c r="N202" i="9"/>
  <c r="J202" i="9"/>
  <c r="N201" i="9"/>
  <c r="J201" i="9"/>
  <c r="N200" i="9"/>
  <c r="J200" i="9"/>
  <c r="N199" i="9"/>
  <c r="J199" i="9"/>
  <c r="N198" i="9"/>
  <c r="J198" i="9"/>
  <c r="N197" i="9"/>
  <c r="J197" i="9"/>
  <c r="N196" i="9"/>
  <c r="J196" i="9"/>
  <c r="N195" i="9"/>
  <c r="J195" i="9"/>
  <c r="N194" i="9"/>
  <c r="J194" i="9"/>
  <c r="N193" i="9"/>
  <c r="J193" i="9"/>
  <c r="N192" i="9"/>
  <c r="J192" i="9"/>
  <c r="N191" i="9"/>
  <c r="J191" i="9"/>
  <c r="N190" i="9"/>
  <c r="J190" i="9"/>
  <c r="N189" i="9"/>
  <c r="J189" i="9"/>
  <c r="N188" i="9"/>
  <c r="J188" i="9"/>
  <c r="N187" i="9"/>
  <c r="J187" i="9"/>
  <c r="N186" i="9"/>
  <c r="J186" i="9"/>
  <c r="N185" i="9"/>
  <c r="J185" i="9"/>
  <c r="N184" i="9"/>
  <c r="J184" i="9"/>
  <c r="N183" i="9"/>
  <c r="J183" i="9"/>
  <c r="N182" i="9"/>
  <c r="J182" i="9"/>
  <c r="N181" i="9"/>
  <c r="J181" i="9"/>
  <c r="N180" i="9"/>
  <c r="J180" i="9"/>
  <c r="N179" i="9"/>
  <c r="J179" i="9"/>
  <c r="N178" i="9"/>
  <c r="J178" i="9"/>
  <c r="N177" i="9"/>
  <c r="J177" i="9"/>
  <c r="N176" i="9"/>
  <c r="J176" i="9"/>
  <c r="N175" i="9"/>
  <c r="J175" i="9"/>
  <c r="N174" i="9"/>
  <c r="J174" i="9"/>
  <c r="N173" i="9"/>
  <c r="J173" i="9"/>
  <c r="N172" i="9"/>
  <c r="J172" i="9"/>
  <c r="N171" i="9"/>
  <c r="J171" i="9"/>
  <c r="N170" i="9"/>
  <c r="J170" i="9"/>
  <c r="N169" i="9"/>
  <c r="J169" i="9"/>
  <c r="N168" i="9"/>
  <c r="J168" i="9"/>
  <c r="N167" i="9"/>
  <c r="J167" i="9"/>
  <c r="N166" i="9"/>
  <c r="J166" i="9"/>
  <c r="N165" i="9"/>
  <c r="J165" i="9"/>
  <c r="N164" i="9"/>
  <c r="J164" i="9"/>
  <c r="N163" i="9"/>
  <c r="J163" i="9"/>
  <c r="N162" i="9"/>
  <c r="J162" i="9"/>
  <c r="N161" i="9"/>
  <c r="J161" i="9"/>
  <c r="N160" i="9"/>
  <c r="J160" i="9"/>
  <c r="N159" i="9"/>
  <c r="J159" i="9"/>
  <c r="N158" i="9"/>
  <c r="J158" i="9"/>
  <c r="N157" i="9"/>
  <c r="J157" i="9"/>
  <c r="N156" i="9"/>
  <c r="J156" i="9"/>
  <c r="N155" i="9"/>
  <c r="J155" i="9"/>
  <c r="N154" i="9"/>
  <c r="J154" i="9"/>
  <c r="N153" i="9"/>
  <c r="J153" i="9"/>
  <c r="N152" i="9"/>
  <c r="J152" i="9"/>
  <c r="N151" i="9"/>
  <c r="J151" i="9"/>
  <c r="N150" i="9"/>
  <c r="J150" i="9"/>
  <c r="N149" i="9"/>
  <c r="J149" i="9"/>
  <c r="N148" i="9"/>
  <c r="J148" i="9"/>
  <c r="N147" i="9"/>
  <c r="J147" i="9"/>
  <c r="N146" i="9"/>
  <c r="J146" i="9"/>
  <c r="N145" i="9"/>
  <c r="J145" i="9"/>
  <c r="N144" i="9"/>
  <c r="J144" i="9"/>
  <c r="N143" i="9"/>
  <c r="J143" i="9"/>
  <c r="N142" i="9"/>
  <c r="J142" i="9"/>
  <c r="N141" i="9"/>
  <c r="J141" i="9"/>
  <c r="N140" i="9"/>
  <c r="J140" i="9"/>
  <c r="N139" i="9"/>
  <c r="J139" i="9"/>
  <c r="N138" i="9"/>
  <c r="J138" i="9"/>
  <c r="N137" i="9"/>
  <c r="J137" i="9"/>
  <c r="N136" i="9"/>
  <c r="J136" i="9"/>
  <c r="N135" i="9"/>
  <c r="J135" i="9"/>
  <c r="N134" i="9"/>
  <c r="J134" i="9"/>
  <c r="N133" i="9"/>
  <c r="J133" i="9"/>
  <c r="N132" i="9"/>
  <c r="J132" i="9"/>
  <c r="N131" i="9"/>
  <c r="J131" i="9"/>
  <c r="N130" i="9"/>
  <c r="J130" i="9"/>
  <c r="N129" i="9"/>
  <c r="J129" i="9"/>
  <c r="N128" i="9"/>
  <c r="J128" i="9"/>
  <c r="N127" i="9"/>
  <c r="J127" i="9"/>
  <c r="N126" i="9"/>
  <c r="J126" i="9"/>
  <c r="N125" i="9"/>
  <c r="J125" i="9"/>
  <c r="N124" i="9"/>
  <c r="J124" i="9"/>
  <c r="N123" i="9"/>
  <c r="J123" i="9"/>
  <c r="N122" i="9"/>
  <c r="J122" i="9"/>
  <c r="N121" i="9"/>
  <c r="J121" i="9"/>
  <c r="N120" i="9"/>
  <c r="J120" i="9"/>
  <c r="N119" i="9"/>
  <c r="J119" i="9"/>
  <c r="N118" i="9"/>
  <c r="J118" i="9"/>
  <c r="N117" i="9"/>
  <c r="J117" i="9"/>
  <c r="N116" i="9"/>
  <c r="J116" i="9"/>
  <c r="N115" i="9"/>
  <c r="J115" i="9"/>
  <c r="N114" i="9"/>
  <c r="J114" i="9"/>
  <c r="N113" i="9"/>
  <c r="J113" i="9"/>
  <c r="N112" i="9"/>
  <c r="J112" i="9"/>
  <c r="N111" i="9"/>
  <c r="J111" i="9"/>
  <c r="N110" i="9"/>
  <c r="J110" i="9"/>
  <c r="N109" i="9"/>
  <c r="J109" i="9"/>
  <c r="N108" i="9"/>
  <c r="J108" i="9"/>
  <c r="N107" i="9"/>
  <c r="J107" i="9"/>
  <c r="N106" i="9"/>
  <c r="J106" i="9"/>
  <c r="N105" i="9"/>
  <c r="J105" i="9"/>
  <c r="N104" i="9"/>
  <c r="J104" i="9"/>
  <c r="N103" i="9"/>
  <c r="J103" i="9"/>
  <c r="N102" i="9"/>
  <c r="J102" i="9"/>
  <c r="N101" i="9"/>
  <c r="J101" i="9"/>
  <c r="N100" i="9"/>
  <c r="J100" i="9"/>
  <c r="N99" i="9"/>
  <c r="J99" i="9"/>
  <c r="N98" i="9"/>
  <c r="J98" i="9"/>
  <c r="N97" i="9"/>
  <c r="J97" i="9"/>
  <c r="N96" i="9"/>
  <c r="J96" i="9"/>
  <c r="N95" i="9"/>
  <c r="J95" i="9"/>
  <c r="N94" i="9"/>
  <c r="J94" i="9"/>
  <c r="N93" i="9"/>
  <c r="J93" i="9"/>
  <c r="N92" i="9"/>
  <c r="J92" i="9"/>
  <c r="N91" i="9"/>
  <c r="J91" i="9"/>
  <c r="N90" i="9"/>
  <c r="J90" i="9"/>
  <c r="N89" i="9"/>
  <c r="J89" i="9"/>
  <c r="N88" i="9"/>
  <c r="J88" i="9"/>
  <c r="N87" i="9"/>
  <c r="J87" i="9"/>
  <c r="N86" i="9"/>
  <c r="J86" i="9"/>
  <c r="N85" i="9"/>
  <c r="J85" i="9"/>
  <c r="N84" i="9"/>
  <c r="J84" i="9"/>
  <c r="N83" i="9"/>
  <c r="J83" i="9"/>
  <c r="N82" i="9"/>
  <c r="J82" i="9"/>
  <c r="N79" i="9"/>
  <c r="J79" i="9"/>
  <c r="N78" i="9"/>
  <c r="J78" i="9"/>
  <c r="N76" i="9"/>
  <c r="J76" i="9"/>
  <c r="N77" i="9"/>
  <c r="J77" i="9"/>
  <c r="N75" i="9"/>
  <c r="J75" i="9"/>
  <c r="N74" i="9"/>
  <c r="J74" i="9"/>
  <c r="N73" i="9"/>
  <c r="J73" i="9"/>
  <c r="N72" i="9"/>
  <c r="J72" i="9"/>
  <c r="N71" i="9"/>
  <c r="J71" i="9"/>
  <c r="N69" i="9"/>
  <c r="N68" i="9"/>
  <c r="N65" i="9"/>
  <c r="J65" i="9"/>
  <c r="N64" i="9"/>
  <c r="J64" i="9"/>
  <c r="N55" i="9"/>
  <c r="J55" i="9"/>
  <c r="N54" i="9"/>
  <c r="N52" i="9"/>
  <c r="J52" i="9"/>
  <c r="N51" i="9"/>
  <c r="J51" i="9"/>
  <c r="N50" i="9"/>
  <c r="J50" i="9"/>
  <c r="N49" i="9"/>
  <c r="J49" i="9"/>
  <c r="N48" i="9"/>
  <c r="J48" i="9"/>
  <c r="N47" i="9"/>
  <c r="J47" i="9"/>
  <c r="N46" i="9"/>
  <c r="J46" i="9"/>
  <c r="E46" i="9"/>
  <c r="N45" i="9"/>
  <c r="J45" i="9"/>
  <c r="E45" i="9"/>
  <c r="N44" i="9"/>
  <c r="J44" i="9"/>
  <c r="E44" i="9"/>
  <c r="N43" i="9"/>
  <c r="J43" i="9"/>
  <c r="E43" i="9"/>
  <c r="N42" i="9"/>
  <c r="J42" i="9"/>
  <c r="E42" i="9"/>
  <c r="N41" i="9"/>
  <c r="J41" i="9"/>
  <c r="E41" i="9"/>
  <c r="N40" i="9"/>
  <c r="J40" i="9"/>
  <c r="E40" i="9"/>
  <c r="N39" i="9"/>
  <c r="J39" i="9"/>
  <c r="E39" i="9"/>
  <c r="N38" i="9"/>
  <c r="J38" i="9"/>
  <c r="E38" i="9"/>
  <c r="N37" i="9"/>
  <c r="J37" i="9"/>
  <c r="E37" i="9"/>
  <c r="N36" i="9"/>
  <c r="J36" i="9"/>
  <c r="E36" i="9"/>
  <c r="N35" i="9"/>
  <c r="J35" i="9"/>
  <c r="E35" i="9"/>
  <c r="N34" i="9"/>
  <c r="J34" i="9"/>
  <c r="E34" i="9"/>
  <c r="N33" i="9"/>
  <c r="J33" i="9"/>
  <c r="E33" i="9"/>
  <c r="N32" i="9"/>
  <c r="J32" i="9"/>
  <c r="E32" i="9"/>
  <c r="N31" i="9"/>
  <c r="J31" i="9"/>
  <c r="E31" i="9"/>
  <c r="N30" i="9"/>
  <c r="J30" i="9"/>
  <c r="E30" i="9"/>
  <c r="N29" i="9"/>
  <c r="J29" i="9"/>
  <c r="E29" i="9"/>
  <c r="N28" i="9"/>
  <c r="J28" i="9"/>
  <c r="N27" i="9"/>
  <c r="J27" i="9"/>
  <c r="N26" i="9"/>
  <c r="J26" i="9"/>
  <c r="N25" i="9"/>
  <c r="J25" i="9"/>
  <c r="N24" i="9"/>
  <c r="J24" i="9"/>
  <c r="N23" i="9"/>
  <c r="J23" i="9"/>
  <c r="N22" i="9"/>
  <c r="J22" i="9"/>
  <c r="N21" i="9"/>
  <c r="J21" i="9"/>
  <c r="N20" i="9"/>
  <c r="J20" i="9"/>
  <c r="N19" i="9"/>
  <c r="J19" i="9"/>
  <c r="N18" i="9"/>
  <c r="J18" i="9"/>
  <c r="N17" i="9"/>
  <c r="J17" i="9"/>
  <c r="N16" i="9"/>
  <c r="J16" i="9"/>
  <c r="N15" i="9"/>
  <c r="J15" i="9"/>
  <c r="N14" i="9"/>
  <c r="J14" i="9"/>
  <c r="J13" i="9"/>
  <c r="N13" i="9"/>
  <c r="N12" i="9"/>
  <c r="J12" i="9"/>
  <c r="N11" i="9"/>
  <c r="J11" i="9"/>
  <c r="N10" i="9"/>
  <c r="J10" i="9"/>
  <c r="N9" i="9"/>
  <c r="J9" i="9"/>
  <c r="J8" i="9"/>
  <c r="N8" i="9"/>
  <c r="J7" i="9"/>
  <c r="N7" i="9"/>
  <c r="N6" i="9"/>
  <c r="J6" i="9"/>
  <c r="N5" i="9"/>
  <c r="N4" i="9"/>
  <c r="J4" i="9"/>
  <c r="J5" i="9" l="1"/>
  <c r="I258" i="9"/>
  <c r="N258" i="9" s="1"/>
  <c r="N262" i="9" s="1"/>
  <c r="N265" i="9" s="1"/>
  <c r="I13" i="8"/>
  <c r="I8" i="8"/>
  <c r="I10" i="8"/>
  <c r="I12" i="8"/>
  <c r="E5" i="8" l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2" i="8"/>
  <c r="E23" i="8"/>
  <c r="E4" i="8"/>
  <c r="I7" i="8" l="1"/>
  <c r="I5" i="8"/>
  <c r="J54" i="8" l="1"/>
  <c r="J55" i="8"/>
  <c r="I20" i="7" l="1"/>
  <c r="N65" i="7"/>
  <c r="J65" i="7"/>
  <c r="X28" i="7"/>
  <c r="V264" i="8" l="1"/>
  <c r="S264" i="8"/>
  <c r="Q264" i="8"/>
  <c r="L264" i="8"/>
  <c r="N263" i="8"/>
  <c r="N262" i="8"/>
  <c r="N261" i="8"/>
  <c r="N259" i="8"/>
  <c r="J259" i="8"/>
  <c r="N258" i="8"/>
  <c r="J258" i="8"/>
  <c r="N257" i="8"/>
  <c r="J257" i="8"/>
  <c r="N256" i="8"/>
  <c r="J256" i="8"/>
  <c r="N255" i="8"/>
  <c r="J255" i="8"/>
  <c r="N254" i="8"/>
  <c r="J254" i="8"/>
  <c r="N253" i="8"/>
  <c r="J253" i="8"/>
  <c r="N252" i="8"/>
  <c r="J252" i="8"/>
  <c r="N251" i="8"/>
  <c r="J251" i="8"/>
  <c r="N250" i="8"/>
  <c r="J250" i="8"/>
  <c r="N249" i="8"/>
  <c r="J249" i="8"/>
  <c r="N248" i="8"/>
  <c r="J248" i="8"/>
  <c r="N247" i="8"/>
  <c r="J247" i="8"/>
  <c r="N246" i="8"/>
  <c r="J246" i="8"/>
  <c r="N245" i="8"/>
  <c r="J245" i="8"/>
  <c r="N244" i="8"/>
  <c r="J244" i="8"/>
  <c r="N243" i="8"/>
  <c r="J243" i="8"/>
  <c r="N242" i="8"/>
  <c r="J242" i="8"/>
  <c r="N241" i="8"/>
  <c r="J241" i="8"/>
  <c r="N240" i="8"/>
  <c r="J240" i="8"/>
  <c r="N239" i="8"/>
  <c r="J239" i="8"/>
  <c r="N238" i="8"/>
  <c r="J238" i="8"/>
  <c r="N237" i="8"/>
  <c r="J237" i="8"/>
  <c r="N236" i="8"/>
  <c r="J236" i="8"/>
  <c r="N235" i="8"/>
  <c r="J235" i="8"/>
  <c r="N234" i="8"/>
  <c r="J234" i="8"/>
  <c r="N233" i="8"/>
  <c r="J233" i="8"/>
  <c r="N232" i="8"/>
  <c r="J232" i="8"/>
  <c r="N231" i="8"/>
  <c r="J231" i="8"/>
  <c r="N230" i="8"/>
  <c r="J230" i="8"/>
  <c r="N229" i="8"/>
  <c r="J229" i="8"/>
  <c r="N228" i="8"/>
  <c r="J228" i="8"/>
  <c r="N227" i="8"/>
  <c r="J227" i="8"/>
  <c r="N226" i="8"/>
  <c r="J226" i="8"/>
  <c r="N225" i="8"/>
  <c r="J225" i="8"/>
  <c r="N224" i="8"/>
  <c r="J224" i="8"/>
  <c r="N223" i="8"/>
  <c r="J223" i="8"/>
  <c r="N222" i="8"/>
  <c r="J222" i="8"/>
  <c r="N221" i="8"/>
  <c r="J221" i="8"/>
  <c r="N220" i="8"/>
  <c r="J220" i="8"/>
  <c r="N219" i="8"/>
  <c r="J219" i="8"/>
  <c r="N218" i="8"/>
  <c r="J218" i="8"/>
  <c r="N217" i="8"/>
  <c r="J217" i="8"/>
  <c r="N216" i="8"/>
  <c r="J216" i="8"/>
  <c r="N215" i="8"/>
  <c r="J215" i="8"/>
  <c r="N214" i="8"/>
  <c r="J214" i="8"/>
  <c r="N213" i="8"/>
  <c r="J213" i="8"/>
  <c r="N212" i="8"/>
  <c r="J212" i="8"/>
  <c r="N211" i="8"/>
  <c r="J211" i="8"/>
  <c r="N210" i="8"/>
  <c r="J210" i="8"/>
  <c r="N209" i="8"/>
  <c r="J209" i="8"/>
  <c r="N208" i="8"/>
  <c r="J208" i="8"/>
  <c r="N207" i="8"/>
  <c r="J207" i="8"/>
  <c r="N206" i="8"/>
  <c r="J206" i="8"/>
  <c r="N205" i="8"/>
  <c r="J205" i="8"/>
  <c r="N204" i="8"/>
  <c r="J204" i="8"/>
  <c r="N203" i="8"/>
  <c r="J203" i="8"/>
  <c r="N202" i="8"/>
  <c r="J202" i="8"/>
  <c r="N201" i="8"/>
  <c r="J201" i="8"/>
  <c r="N200" i="8"/>
  <c r="J200" i="8"/>
  <c r="N199" i="8"/>
  <c r="J199" i="8"/>
  <c r="N198" i="8"/>
  <c r="J198" i="8"/>
  <c r="N197" i="8"/>
  <c r="J197" i="8"/>
  <c r="N196" i="8"/>
  <c r="J196" i="8"/>
  <c r="N195" i="8"/>
  <c r="J195" i="8"/>
  <c r="N194" i="8"/>
  <c r="J194" i="8"/>
  <c r="N193" i="8"/>
  <c r="J193" i="8"/>
  <c r="N192" i="8"/>
  <c r="J192" i="8"/>
  <c r="N191" i="8"/>
  <c r="J191" i="8"/>
  <c r="N190" i="8"/>
  <c r="J190" i="8"/>
  <c r="N189" i="8"/>
  <c r="J189" i="8"/>
  <c r="N188" i="8"/>
  <c r="J188" i="8"/>
  <c r="N187" i="8"/>
  <c r="J187" i="8"/>
  <c r="N186" i="8"/>
  <c r="J186" i="8"/>
  <c r="N185" i="8"/>
  <c r="J185" i="8"/>
  <c r="N184" i="8"/>
  <c r="J184" i="8"/>
  <c r="N183" i="8"/>
  <c r="J183" i="8"/>
  <c r="N182" i="8"/>
  <c r="J182" i="8"/>
  <c r="N181" i="8"/>
  <c r="J181" i="8"/>
  <c r="N180" i="8"/>
  <c r="J180" i="8"/>
  <c r="N179" i="8"/>
  <c r="J179" i="8"/>
  <c r="N178" i="8"/>
  <c r="J178" i="8"/>
  <c r="N177" i="8"/>
  <c r="J177" i="8"/>
  <c r="N176" i="8"/>
  <c r="J176" i="8"/>
  <c r="N175" i="8"/>
  <c r="J175" i="8"/>
  <c r="N174" i="8"/>
  <c r="J174" i="8"/>
  <c r="N173" i="8"/>
  <c r="J173" i="8"/>
  <c r="N172" i="8"/>
  <c r="J172" i="8"/>
  <c r="N171" i="8"/>
  <c r="J171" i="8"/>
  <c r="N170" i="8"/>
  <c r="J170" i="8"/>
  <c r="N169" i="8"/>
  <c r="J169" i="8"/>
  <c r="N168" i="8"/>
  <c r="J168" i="8"/>
  <c r="N167" i="8"/>
  <c r="J167" i="8"/>
  <c r="N166" i="8"/>
  <c r="J166" i="8"/>
  <c r="N165" i="8"/>
  <c r="J165" i="8"/>
  <c r="N164" i="8"/>
  <c r="J164" i="8"/>
  <c r="N163" i="8"/>
  <c r="J163" i="8"/>
  <c r="N162" i="8"/>
  <c r="J162" i="8"/>
  <c r="N161" i="8"/>
  <c r="J161" i="8"/>
  <c r="N160" i="8"/>
  <c r="J160" i="8"/>
  <c r="N159" i="8"/>
  <c r="J159" i="8"/>
  <c r="N158" i="8"/>
  <c r="J158" i="8"/>
  <c r="N157" i="8"/>
  <c r="J157" i="8"/>
  <c r="N156" i="8"/>
  <c r="J156" i="8"/>
  <c r="N155" i="8"/>
  <c r="J155" i="8"/>
  <c r="N154" i="8"/>
  <c r="J154" i="8"/>
  <c r="N153" i="8"/>
  <c r="J153" i="8"/>
  <c r="N152" i="8"/>
  <c r="J152" i="8"/>
  <c r="N151" i="8"/>
  <c r="J151" i="8"/>
  <c r="N150" i="8"/>
  <c r="J150" i="8"/>
  <c r="N149" i="8"/>
  <c r="J149" i="8"/>
  <c r="N148" i="8"/>
  <c r="J148" i="8"/>
  <c r="N147" i="8"/>
  <c r="J147" i="8"/>
  <c r="N146" i="8"/>
  <c r="J146" i="8"/>
  <c r="N145" i="8"/>
  <c r="J145" i="8"/>
  <c r="N144" i="8"/>
  <c r="J144" i="8"/>
  <c r="N143" i="8"/>
  <c r="J143" i="8"/>
  <c r="N142" i="8"/>
  <c r="J142" i="8"/>
  <c r="N141" i="8"/>
  <c r="J141" i="8"/>
  <c r="N140" i="8"/>
  <c r="J140" i="8"/>
  <c r="N139" i="8"/>
  <c r="J139" i="8"/>
  <c r="N138" i="8"/>
  <c r="J138" i="8"/>
  <c r="N137" i="8"/>
  <c r="J137" i="8"/>
  <c r="N136" i="8"/>
  <c r="J136" i="8"/>
  <c r="N135" i="8"/>
  <c r="J135" i="8"/>
  <c r="N134" i="8"/>
  <c r="J134" i="8"/>
  <c r="N133" i="8"/>
  <c r="J133" i="8"/>
  <c r="N132" i="8"/>
  <c r="J132" i="8"/>
  <c r="N131" i="8"/>
  <c r="J131" i="8"/>
  <c r="N130" i="8"/>
  <c r="J130" i="8"/>
  <c r="N129" i="8"/>
  <c r="J129" i="8"/>
  <c r="N128" i="8"/>
  <c r="J128" i="8"/>
  <c r="N127" i="8"/>
  <c r="J127" i="8"/>
  <c r="N126" i="8"/>
  <c r="J126" i="8"/>
  <c r="N125" i="8"/>
  <c r="J125" i="8"/>
  <c r="N124" i="8"/>
  <c r="J124" i="8"/>
  <c r="N123" i="8"/>
  <c r="J123" i="8"/>
  <c r="N122" i="8"/>
  <c r="J122" i="8"/>
  <c r="N121" i="8"/>
  <c r="J121" i="8"/>
  <c r="N120" i="8"/>
  <c r="J120" i="8"/>
  <c r="N119" i="8"/>
  <c r="J119" i="8"/>
  <c r="N118" i="8"/>
  <c r="J118" i="8"/>
  <c r="N117" i="8"/>
  <c r="J117" i="8"/>
  <c r="N116" i="8"/>
  <c r="J116" i="8"/>
  <c r="N115" i="8"/>
  <c r="J115" i="8"/>
  <c r="N114" i="8"/>
  <c r="J114" i="8"/>
  <c r="N113" i="8"/>
  <c r="J113" i="8"/>
  <c r="N112" i="8"/>
  <c r="J112" i="8"/>
  <c r="N111" i="8"/>
  <c r="J111" i="8"/>
  <c r="N110" i="8"/>
  <c r="J110" i="8"/>
  <c r="N109" i="8"/>
  <c r="J109" i="8"/>
  <c r="N108" i="8"/>
  <c r="J108" i="8"/>
  <c r="N107" i="8"/>
  <c r="J107" i="8"/>
  <c r="N106" i="8"/>
  <c r="J106" i="8"/>
  <c r="N105" i="8"/>
  <c r="J105" i="8"/>
  <c r="N104" i="8"/>
  <c r="J104" i="8"/>
  <c r="N103" i="8"/>
  <c r="J103" i="8"/>
  <c r="N102" i="8"/>
  <c r="J102" i="8"/>
  <c r="N101" i="8"/>
  <c r="J101" i="8"/>
  <c r="N100" i="8"/>
  <c r="J100" i="8"/>
  <c r="N99" i="8"/>
  <c r="J99" i="8"/>
  <c r="N98" i="8"/>
  <c r="J98" i="8"/>
  <c r="N97" i="8"/>
  <c r="J97" i="8"/>
  <c r="N96" i="8"/>
  <c r="J96" i="8"/>
  <c r="N95" i="8"/>
  <c r="J95" i="8"/>
  <c r="N94" i="8"/>
  <c r="J94" i="8"/>
  <c r="N93" i="8"/>
  <c r="J93" i="8"/>
  <c r="N92" i="8"/>
  <c r="J92" i="8"/>
  <c r="N91" i="8"/>
  <c r="J91" i="8"/>
  <c r="N90" i="8"/>
  <c r="J90" i="8"/>
  <c r="N89" i="8"/>
  <c r="J89" i="8"/>
  <c r="N88" i="8"/>
  <c r="J88" i="8"/>
  <c r="N87" i="8"/>
  <c r="J87" i="8"/>
  <c r="N86" i="8"/>
  <c r="J86" i="8"/>
  <c r="N85" i="8"/>
  <c r="J85" i="8"/>
  <c r="N84" i="8"/>
  <c r="J84" i="8"/>
  <c r="N83" i="8"/>
  <c r="J83" i="8"/>
  <c r="N81" i="8"/>
  <c r="J81" i="8"/>
  <c r="N79" i="8"/>
  <c r="J79" i="8"/>
  <c r="N78" i="8"/>
  <c r="J78" i="8"/>
  <c r="N77" i="8"/>
  <c r="J77" i="8"/>
  <c r="N76" i="8"/>
  <c r="J76" i="8"/>
  <c r="N75" i="8"/>
  <c r="J75" i="8"/>
  <c r="N74" i="8"/>
  <c r="J74" i="8"/>
  <c r="N73" i="8"/>
  <c r="N60" i="8"/>
  <c r="J60" i="8"/>
  <c r="N59" i="8"/>
  <c r="J59" i="8"/>
  <c r="N58" i="8"/>
  <c r="N57" i="8"/>
  <c r="N55" i="8"/>
  <c r="N54" i="8"/>
  <c r="N53" i="8"/>
  <c r="J53" i="8"/>
  <c r="N52" i="8"/>
  <c r="J52" i="8"/>
  <c r="N51" i="8"/>
  <c r="J51" i="8"/>
  <c r="N50" i="8"/>
  <c r="J50" i="8"/>
  <c r="N49" i="8"/>
  <c r="J49" i="8"/>
  <c r="N48" i="8"/>
  <c r="J48" i="8"/>
  <c r="N47" i="8"/>
  <c r="J47" i="8"/>
  <c r="E47" i="8"/>
  <c r="N46" i="8"/>
  <c r="J46" i="8"/>
  <c r="E46" i="8"/>
  <c r="N45" i="8"/>
  <c r="J45" i="8"/>
  <c r="E45" i="8"/>
  <c r="N44" i="8"/>
  <c r="J44" i="8"/>
  <c r="E44" i="8"/>
  <c r="N43" i="8"/>
  <c r="J43" i="8"/>
  <c r="E43" i="8"/>
  <c r="N42" i="8"/>
  <c r="J42" i="8"/>
  <c r="E42" i="8"/>
  <c r="N41" i="8"/>
  <c r="J41" i="8"/>
  <c r="E41" i="8"/>
  <c r="N40" i="8"/>
  <c r="J40" i="8"/>
  <c r="E40" i="8"/>
  <c r="N39" i="8"/>
  <c r="J39" i="8"/>
  <c r="E39" i="8"/>
  <c r="N38" i="8"/>
  <c r="J38" i="8"/>
  <c r="E38" i="8"/>
  <c r="N37" i="8"/>
  <c r="J37" i="8"/>
  <c r="E37" i="8"/>
  <c r="N36" i="8"/>
  <c r="J36" i="8"/>
  <c r="E36" i="8"/>
  <c r="N35" i="8"/>
  <c r="J35" i="8"/>
  <c r="E35" i="8"/>
  <c r="N34" i="8"/>
  <c r="J34" i="8"/>
  <c r="E34" i="8"/>
  <c r="N33" i="8"/>
  <c r="J33" i="8"/>
  <c r="E33" i="8"/>
  <c r="N32" i="8"/>
  <c r="J32" i="8"/>
  <c r="E32" i="8"/>
  <c r="N31" i="8"/>
  <c r="J31" i="8"/>
  <c r="E31" i="8"/>
  <c r="N30" i="8"/>
  <c r="J30" i="8"/>
  <c r="E30" i="8"/>
  <c r="N29" i="8"/>
  <c r="J29" i="8"/>
  <c r="N28" i="8"/>
  <c r="J28" i="8"/>
  <c r="N27" i="8"/>
  <c r="J27" i="8"/>
  <c r="N26" i="8"/>
  <c r="J26" i="8"/>
  <c r="N25" i="8"/>
  <c r="J25" i="8"/>
  <c r="J24" i="8"/>
  <c r="N20" i="8"/>
  <c r="J20" i="8"/>
  <c r="N19" i="8"/>
  <c r="J19" i="8"/>
  <c r="N18" i="8"/>
  <c r="J18" i="8"/>
  <c r="N17" i="8"/>
  <c r="J17" i="8"/>
  <c r="N16" i="8"/>
  <c r="J16" i="8"/>
  <c r="N15" i="8"/>
  <c r="J15" i="8"/>
  <c r="N14" i="8"/>
  <c r="J14" i="8"/>
  <c r="N13" i="8"/>
  <c r="J13" i="8"/>
  <c r="N12" i="8"/>
  <c r="J12" i="8"/>
  <c r="N11" i="8"/>
  <c r="J11" i="8"/>
  <c r="N10" i="8"/>
  <c r="J10" i="8"/>
  <c r="N9" i="8"/>
  <c r="J9" i="8"/>
  <c r="N8" i="8"/>
  <c r="J8" i="8"/>
  <c r="N7" i="8"/>
  <c r="J7" i="8"/>
  <c r="N6" i="8"/>
  <c r="J6" i="8"/>
  <c r="N5" i="8"/>
  <c r="J5" i="8"/>
  <c r="I260" i="8"/>
  <c r="N260" i="8" s="1"/>
  <c r="N4" i="8" l="1"/>
  <c r="N264" i="8" s="1"/>
  <c r="N267" i="8" s="1"/>
  <c r="J4" i="8"/>
  <c r="I4" i="7"/>
  <c r="N60" i="7" l="1"/>
  <c r="N61" i="7"/>
  <c r="J60" i="7"/>
  <c r="J61" i="7"/>
  <c r="N20" i="6" l="1"/>
  <c r="N21" i="6"/>
  <c r="I5" i="6" l="1"/>
  <c r="V248" i="7"/>
  <c r="S248" i="7"/>
  <c r="Q248" i="7"/>
  <c r="L248" i="7"/>
  <c r="N247" i="7"/>
  <c r="N246" i="7"/>
  <c r="N245" i="7"/>
  <c r="I244" i="7"/>
  <c r="N244" i="7" s="1"/>
  <c r="N243" i="7"/>
  <c r="J243" i="7"/>
  <c r="N242" i="7"/>
  <c r="J242" i="7"/>
  <c r="N241" i="7"/>
  <c r="J241" i="7"/>
  <c r="N240" i="7"/>
  <c r="J240" i="7"/>
  <c r="N239" i="7"/>
  <c r="J239" i="7"/>
  <c r="N238" i="7"/>
  <c r="J238" i="7"/>
  <c r="N237" i="7"/>
  <c r="J237" i="7"/>
  <c r="N236" i="7"/>
  <c r="J236" i="7"/>
  <c r="N235" i="7"/>
  <c r="J235" i="7"/>
  <c r="N234" i="7"/>
  <c r="J234" i="7"/>
  <c r="N233" i="7"/>
  <c r="J233" i="7"/>
  <c r="N232" i="7"/>
  <c r="J232" i="7"/>
  <c r="N231" i="7"/>
  <c r="J231" i="7"/>
  <c r="N230" i="7"/>
  <c r="J230" i="7"/>
  <c r="N229" i="7"/>
  <c r="J229" i="7"/>
  <c r="N228" i="7"/>
  <c r="J228" i="7"/>
  <c r="N227" i="7"/>
  <c r="J227" i="7"/>
  <c r="N226" i="7"/>
  <c r="J226" i="7"/>
  <c r="N225" i="7"/>
  <c r="J225" i="7"/>
  <c r="N224" i="7"/>
  <c r="J224" i="7"/>
  <c r="N223" i="7"/>
  <c r="J223" i="7"/>
  <c r="N222" i="7"/>
  <c r="J222" i="7"/>
  <c r="N221" i="7"/>
  <c r="J221" i="7"/>
  <c r="N220" i="7"/>
  <c r="J220" i="7"/>
  <c r="N219" i="7"/>
  <c r="J219" i="7"/>
  <c r="N218" i="7"/>
  <c r="J218" i="7"/>
  <c r="N217" i="7"/>
  <c r="J217" i="7"/>
  <c r="N216" i="7"/>
  <c r="J216" i="7"/>
  <c r="N215" i="7"/>
  <c r="J215" i="7"/>
  <c r="N214" i="7"/>
  <c r="J214" i="7"/>
  <c r="N213" i="7"/>
  <c r="J213" i="7"/>
  <c r="N212" i="7"/>
  <c r="J212" i="7"/>
  <c r="N211" i="7"/>
  <c r="J211" i="7"/>
  <c r="N210" i="7"/>
  <c r="J210" i="7"/>
  <c r="N209" i="7"/>
  <c r="J209" i="7"/>
  <c r="N208" i="7"/>
  <c r="J208" i="7"/>
  <c r="N207" i="7"/>
  <c r="J207" i="7"/>
  <c r="N206" i="7"/>
  <c r="J206" i="7"/>
  <c r="N205" i="7"/>
  <c r="J205" i="7"/>
  <c r="N204" i="7"/>
  <c r="J204" i="7"/>
  <c r="N203" i="7"/>
  <c r="J203" i="7"/>
  <c r="N202" i="7"/>
  <c r="J202" i="7"/>
  <c r="N201" i="7"/>
  <c r="J201" i="7"/>
  <c r="N200" i="7"/>
  <c r="J200" i="7"/>
  <c r="N199" i="7"/>
  <c r="J199" i="7"/>
  <c r="N198" i="7"/>
  <c r="J198" i="7"/>
  <c r="N197" i="7"/>
  <c r="J197" i="7"/>
  <c r="N196" i="7"/>
  <c r="J196" i="7"/>
  <c r="N195" i="7"/>
  <c r="J195" i="7"/>
  <c r="N194" i="7"/>
  <c r="J194" i="7"/>
  <c r="N193" i="7"/>
  <c r="J193" i="7"/>
  <c r="N192" i="7"/>
  <c r="J192" i="7"/>
  <c r="N191" i="7"/>
  <c r="J191" i="7"/>
  <c r="N190" i="7"/>
  <c r="J190" i="7"/>
  <c r="N189" i="7"/>
  <c r="J189" i="7"/>
  <c r="N188" i="7"/>
  <c r="J188" i="7"/>
  <c r="N187" i="7"/>
  <c r="J187" i="7"/>
  <c r="N186" i="7"/>
  <c r="J186" i="7"/>
  <c r="N185" i="7"/>
  <c r="J185" i="7"/>
  <c r="N184" i="7"/>
  <c r="J184" i="7"/>
  <c r="N183" i="7"/>
  <c r="J183" i="7"/>
  <c r="N182" i="7"/>
  <c r="J182" i="7"/>
  <c r="N181" i="7"/>
  <c r="J181" i="7"/>
  <c r="N180" i="7"/>
  <c r="J180" i="7"/>
  <c r="N179" i="7"/>
  <c r="J179" i="7"/>
  <c r="N178" i="7"/>
  <c r="J178" i="7"/>
  <c r="N177" i="7"/>
  <c r="J177" i="7"/>
  <c r="N176" i="7"/>
  <c r="J176" i="7"/>
  <c r="N175" i="7"/>
  <c r="J175" i="7"/>
  <c r="N174" i="7"/>
  <c r="J174" i="7"/>
  <c r="N173" i="7"/>
  <c r="J173" i="7"/>
  <c r="N172" i="7"/>
  <c r="J172" i="7"/>
  <c r="N171" i="7"/>
  <c r="J171" i="7"/>
  <c r="N170" i="7"/>
  <c r="J170" i="7"/>
  <c r="N169" i="7"/>
  <c r="J169" i="7"/>
  <c r="N168" i="7"/>
  <c r="J168" i="7"/>
  <c r="N167" i="7"/>
  <c r="J167" i="7"/>
  <c r="N166" i="7"/>
  <c r="J166" i="7"/>
  <c r="N165" i="7"/>
  <c r="J165" i="7"/>
  <c r="N164" i="7"/>
  <c r="J164" i="7"/>
  <c r="N163" i="7"/>
  <c r="J163" i="7"/>
  <c r="N162" i="7"/>
  <c r="J162" i="7"/>
  <c r="N161" i="7"/>
  <c r="J161" i="7"/>
  <c r="N160" i="7"/>
  <c r="J160" i="7"/>
  <c r="N159" i="7"/>
  <c r="J159" i="7"/>
  <c r="N158" i="7"/>
  <c r="J158" i="7"/>
  <c r="N157" i="7"/>
  <c r="J157" i="7"/>
  <c r="N156" i="7"/>
  <c r="J156" i="7"/>
  <c r="N155" i="7"/>
  <c r="J155" i="7"/>
  <c r="N154" i="7"/>
  <c r="J154" i="7"/>
  <c r="N153" i="7"/>
  <c r="J153" i="7"/>
  <c r="N152" i="7"/>
  <c r="J152" i="7"/>
  <c r="N151" i="7"/>
  <c r="J151" i="7"/>
  <c r="N150" i="7"/>
  <c r="J150" i="7"/>
  <c r="N149" i="7"/>
  <c r="J149" i="7"/>
  <c r="N148" i="7"/>
  <c r="J148" i="7"/>
  <c r="N147" i="7"/>
  <c r="J147" i="7"/>
  <c r="N146" i="7"/>
  <c r="J146" i="7"/>
  <c r="N145" i="7"/>
  <c r="J145" i="7"/>
  <c r="N144" i="7"/>
  <c r="J144" i="7"/>
  <c r="N143" i="7"/>
  <c r="J143" i="7"/>
  <c r="N142" i="7"/>
  <c r="J142" i="7"/>
  <c r="N141" i="7"/>
  <c r="J141" i="7"/>
  <c r="N140" i="7"/>
  <c r="J140" i="7"/>
  <c r="N139" i="7"/>
  <c r="J139" i="7"/>
  <c r="N138" i="7"/>
  <c r="J138" i="7"/>
  <c r="N137" i="7"/>
  <c r="J137" i="7"/>
  <c r="N136" i="7"/>
  <c r="J136" i="7"/>
  <c r="N135" i="7"/>
  <c r="J135" i="7"/>
  <c r="N134" i="7"/>
  <c r="J134" i="7"/>
  <c r="N133" i="7"/>
  <c r="J133" i="7"/>
  <c r="N132" i="7"/>
  <c r="J132" i="7"/>
  <c r="N131" i="7"/>
  <c r="J131" i="7"/>
  <c r="N130" i="7"/>
  <c r="J130" i="7"/>
  <c r="N129" i="7"/>
  <c r="J129" i="7"/>
  <c r="N128" i="7"/>
  <c r="J128" i="7"/>
  <c r="N127" i="7"/>
  <c r="J127" i="7"/>
  <c r="N126" i="7"/>
  <c r="J126" i="7"/>
  <c r="N125" i="7"/>
  <c r="J125" i="7"/>
  <c r="N124" i="7"/>
  <c r="J124" i="7"/>
  <c r="N123" i="7"/>
  <c r="J123" i="7"/>
  <c r="N122" i="7"/>
  <c r="J122" i="7"/>
  <c r="N121" i="7"/>
  <c r="J121" i="7"/>
  <c r="N120" i="7"/>
  <c r="J120" i="7"/>
  <c r="N119" i="7"/>
  <c r="J119" i="7"/>
  <c r="N118" i="7"/>
  <c r="J118" i="7"/>
  <c r="N117" i="7"/>
  <c r="J117" i="7"/>
  <c r="N116" i="7"/>
  <c r="J116" i="7"/>
  <c r="N115" i="7"/>
  <c r="J115" i="7"/>
  <c r="N114" i="7"/>
  <c r="J114" i="7"/>
  <c r="N113" i="7"/>
  <c r="J113" i="7"/>
  <c r="N112" i="7"/>
  <c r="J112" i="7"/>
  <c r="N111" i="7"/>
  <c r="J111" i="7"/>
  <c r="N110" i="7"/>
  <c r="J110" i="7"/>
  <c r="N109" i="7"/>
  <c r="J109" i="7"/>
  <c r="N108" i="7"/>
  <c r="J108" i="7"/>
  <c r="N107" i="7"/>
  <c r="J107" i="7"/>
  <c r="N106" i="7"/>
  <c r="J106" i="7"/>
  <c r="N105" i="7"/>
  <c r="J105" i="7"/>
  <c r="N104" i="7"/>
  <c r="J104" i="7"/>
  <c r="N103" i="7"/>
  <c r="J103" i="7"/>
  <c r="N102" i="7"/>
  <c r="J102" i="7"/>
  <c r="N101" i="7"/>
  <c r="J101" i="7"/>
  <c r="N100" i="7"/>
  <c r="J100" i="7"/>
  <c r="N99" i="7"/>
  <c r="J99" i="7"/>
  <c r="N98" i="7"/>
  <c r="J98" i="7"/>
  <c r="N97" i="7"/>
  <c r="J97" i="7"/>
  <c r="N96" i="7"/>
  <c r="J96" i="7"/>
  <c r="N95" i="7"/>
  <c r="J95" i="7"/>
  <c r="N94" i="7"/>
  <c r="J94" i="7"/>
  <c r="N93" i="7"/>
  <c r="J93" i="7"/>
  <c r="N92" i="7"/>
  <c r="J92" i="7"/>
  <c r="N91" i="7"/>
  <c r="J91" i="7"/>
  <c r="N90" i="7"/>
  <c r="J90" i="7"/>
  <c r="N89" i="7"/>
  <c r="J89" i="7"/>
  <c r="N88" i="7"/>
  <c r="J88" i="7"/>
  <c r="N87" i="7"/>
  <c r="J87" i="7"/>
  <c r="N86" i="7"/>
  <c r="J86" i="7"/>
  <c r="N85" i="7"/>
  <c r="J85" i="7"/>
  <c r="N84" i="7"/>
  <c r="J84" i="7"/>
  <c r="N83" i="7"/>
  <c r="J83" i="7"/>
  <c r="N82" i="7"/>
  <c r="J82" i="7"/>
  <c r="N81" i="7"/>
  <c r="J81" i="7"/>
  <c r="N80" i="7"/>
  <c r="J80" i="7"/>
  <c r="N79" i="7"/>
  <c r="J79" i="7"/>
  <c r="N78" i="7"/>
  <c r="J78" i="7"/>
  <c r="N77" i="7"/>
  <c r="J77" i="7"/>
  <c r="N76" i="7"/>
  <c r="J76" i="7"/>
  <c r="N75" i="7"/>
  <c r="J75" i="7"/>
  <c r="N74" i="7"/>
  <c r="J74" i="7"/>
  <c r="N73" i="7"/>
  <c r="J73" i="7"/>
  <c r="N72" i="7"/>
  <c r="J72" i="7"/>
  <c r="N71" i="7"/>
  <c r="J71" i="7"/>
  <c r="N70" i="7"/>
  <c r="J70" i="7"/>
  <c r="N69" i="7"/>
  <c r="J69" i="7"/>
  <c r="N68" i="7"/>
  <c r="J68" i="7"/>
  <c r="N66" i="7"/>
  <c r="J66" i="7"/>
  <c r="N67" i="7"/>
  <c r="J67" i="7"/>
  <c r="N64" i="7"/>
  <c r="J64" i="7"/>
  <c r="N63" i="7"/>
  <c r="J63" i="7"/>
  <c r="N62" i="7"/>
  <c r="J62" i="7"/>
  <c r="N59" i="7"/>
  <c r="J59" i="7"/>
  <c r="N58" i="7"/>
  <c r="J58" i="7"/>
  <c r="N57" i="7"/>
  <c r="J57" i="7"/>
  <c r="N56" i="7"/>
  <c r="J56" i="7"/>
  <c r="N55" i="7"/>
  <c r="J55" i="7"/>
  <c r="N54" i="7"/>
  <c r="J54" i="7"/>
  <c r="N53" i="7"/>
  <c r="J53" i="7"/>
  <c r="N52" i="7"/>
  <c r="J52" i="7"/>
  <c r="N51" i="7"/>
  <c r="J51" i="7"/>
  <c r="N50" i="7"/>
  <c r="J50" i="7"/>
  <c r="N49" i="7"/>
  <c r="J49" i="7"/>
  <c r="N48" i="7"/>
  <c r="J48" i="7"/>
  <c r="N47" i="7"/>
  <c r="J47" i="7"/>
  <c r="N46" i="7"/>
  <c r="J46" i="7"/>
  <c r="E46" i="7"/>
  <c r="N45" i="7"/>
  <c r="J45" i="7"/>
  <c r="E45" i="7"/>
  <c r="N44" i="7"/>
  <c r="J44" i="7"/>
  <c r="E44" i="7"/>
  <c r="N43" i="7"/>
  <c r="J43" i="7"/>
  <c r="E43" i="7"/>
  <c r="N42" i="7"/>
  <c r="J42" i="7"/>
  <c r="E42" i="7"/>
  <c r="N41" i="7"/>
  <c r="J41" i="7"/>
  <c r="E41" i="7"/>
  <c r="N40" i="7"/>
  <c r="J40" i="7"/>
  <c r="E40" i="7"/>
  <c r="N39" i="7"/>
  <c r="J39" i="7"/>
  <c r="E39" i="7"/>
  <c r="N38" i="7"/>
  <c r="J38" i="7"/>
  <c r="E38" i="7"/>
  <c r="N37" i="7"/>
  <c r="J37" i="7"/>
  <c r="E37" i="7"/>
  <c r="N36" i="7"/>
  <c r="J36" i="7"/>
  <c r="E36" i="7"/>
  <c r="N35" i="7"/>
  <c r="J35" i="7"/>
  <c r="E35" i="7"/>
  <c r="N34" i="7"/>
  <c r="J34" i="7"/>
  <c r="E34" i="7"/>
  <c r="N33" i="7"/>
  <c r="J33" i="7"/>
  <c r="E33" i="7"/>
  <c r="N32" i="7"/>
  <c r="J32" i="7"/>
  <c r="E32" i="7"/>
  <c r="N31" i="7"/>
  <c r="J31" i="7"/>
  <c r="E31" i="7"/>
  <c r="N30" i="7"/>
  <c r="J30" i="7"/>
  <c r="E30" i="7"/>
  <c r="N29" i="7"/>
  <c r="J29" i="7"/>
  <c r="E29" i="7"/>
  <c r="N28" i="7"/>
  <c r="J28" i="7"/>
  <c r="E28" i="7"/>
  <c r="N27" i="7"/>
  <c r="J27" i="7"/>
  <c r="E27" i="7"/>
  <c r="N26" i="7"/>
  <c r="J26" i="7"/>
  <c r="E26" i="7"/>
  <c r="N25" i="7"/>
  <c r="J25" i="7"/>
  <c r="E25" i="7"/>
  <c r="N24" i="7"/>
  <c r="J24" i="7"/>
  <c r="E24" i="7"/>
  <c r="N23" i="7"/>
  <c r="J23" i="7"/>
  <c r="E23" i="7"/>
  <c r="N22" i="7"/>
  <c r="J22" i="7"/>
  <c r="E22" i="7"/>
  <c r="N21" i="7"/>
  <c r="J21" i="7"/>
  <c r="E21" i="7"/>
  <c r="N20" i="7"/>
  <c r="J20" i="7"/>
  <c r="E20" i="7"/>
  <c r="N19" i="7"/>
  <c r="J19" i="7"/>
  <c r="E19" i="7"/>
  <c r="N18" i="7"/>
  <c r="J18" i="7"/>
  <c r="E18" i="7"/>
  <c r="N17" i="7"/>
  <c r="J17" i="7"/>
  <c r="E17" i="7"/>
  <c r="N16" i="7"/>
  <c r="J16" i="7"/>
  <c r="E16" i="7"/>
  <c r="N15" i="7"/>
  <c r="J15" i="7"/>
  <c r="E15" i="7"/>
  <c r="N14" i="7"/>
  <c r="J14" i="7"/>
  <c r="E14" i="7"/>
  <c r="N13" i="7"/>
  <c r="J13" i="7"/>
  <c r="E13" i="7"/>
  <c r="N12" i="7"/>
  <c r="J12" i="7"/>
  <c r="E12" i="7"/>
  <c r="N11" i="7"/>
  <c r="J11" i="7"/>
  <c r="E11" i="7"/>
  <c r="N10" i="7"/>
  <c r="J10" i="7"/>
  <c r="E10" i="7"/>
  <c r="N9" i="7"/>
  <c r="J9" i="7"/>
  <c r="E9" i="7"/>
  <c r="N8" i="7"/>
  <c r="J8" i="7"/>
  <c r="E8" i="7"/>
  <c r="N7" i="7"/>
  <c r="J7" i="7"/>
  <c r="E7" i="7"/>
  <c r="N6" i="7"/>
  <c r="J6" i="7"/>
  <c r="E6" i="7"/>
  <c r="N5" i="7"/>
  <c r="J5" i="7"/>
  <c r="E5" i="7"/>
  <c r="N4" i="7"/>
  <c r="J4" i="7"/>
  <c r="E4" i="7"/>
  <c r="N74" i="6"/>
  <c r="N75" i="6"/>
  <c r="N76" i="6"/>
  <c r="N77" i="6"/>
  <c r="N78" i="6"/>
  <c r="J74" i="6"/>
  <c r="J75" i="6"/>
  <c r="J76" i="6"/>
  <c r="F91" i="5"/>
  <c r="N89" i="5"/>
  <c r="J89" i="5"/>
  <c r="N88" i="5"/>
  <c r="J88" i="5"/>
  <c r="N87" i="5"/>
  <c r="J87" i="5"/>
  <c r="N86" i="5"/>
  <c r="J86" i="5"/>
  <c r="N85" i="5"/>
  <c r="J85" i="5"/>
  <c r="N84" i="5"/>
  <c r="J84" i="5"/>
  <c r="N83" i="5"/>
  <c r="J83" i="5"/>
  <c r="N82" i="5"/>
  <c r="J82" i="5"/>
  <c r="N79" i="6"/>
  <c r="N248" i="7" l="1"/>
  <c r="N251" i="7" s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5" i="6"/>
  <c r="E31" i="6"/>
  <c r="E32" i="6"/>
  <c r="E33" i="6"/>
  <c r="E34" i="6"/>
  <c r="E35" i="6"/>
  <c r="E4" i="6"/>
  <c r="N78" i="5"/>
  <c r="J78" i="5"/>
  <c r="N75" i="5"/>
  <c r="J75" i="5"/>
  <c r="I13" i="5" l="1"/>
  <c r="N76" i="5"/>
  <c r="J76" i="5"/>
  <c r="N72" i="5"/>
  <c r="J72" i="5"/>
  <c r="J15" i="6" l="1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V249" i="6"/>
  <c r="S247" i="6"/>
  <c r="Q247" i="6"/>
  <c r="L247" i="6"/>
  <c r="N246" i="6"/>
  <c r="N245" i="6"/>
  <c r="N244" i="6"/>
  <c r="I243" i="6"/>
  <c r="N243" i="6" s="1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E46" i="6"/>
  <c r="N45" i="6"/>
  <c r="E45" i="6"/>
  <c r="N44" i="6"/>
  <c r="E44" i="6"/>
  <c r="N43" i="6"/>
  <c r="E43" i="6"/>
  <c r="N42" i="6"/>
  <c r="E42" i="6"/>
  <c r="N41" i="6"/>
  <c r="E41" i="6"/>
  <c r="N40" i="6"/>
  <c r="E40" i="6"/>
  <c r="N39" i="6"/>
  <c r="E39" i="6"/>
  <c r="N38" i="6"/>
  <c r="E38" i="6"/>
  <c r="N37" i="6"/>
  <c r="E37" i="6"/>
  <c r="N36" i="6"/>
  <c r="E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19" i="6"/>
  <c r="N18" i="6"/>
  <c r="N17" i="6"/>
  <c r="N16" i="6"/>
  <c r="N15" i="6"/>
  <c r="N14" i="6"/>
  <c r="J14" i="6"/>
  <c r="N13" i="6"/>
  <c r="J13" i="6"/>
  <c r="N12" i="6"/>
  <c r="J12" i="6"/>
  <c r="N11" i="6"/>
  <c r="J11" i="6"/>
  <c r="N10" i="6"/>
  <c r="J10" i="6"/>
  <c r="N9" i="6"/>
  <c r="J9" i="6"/>
  <c r="N8" i="6"/>
  <c r="J8" i="6"/>
  <c r="N7" i="6"/>
  <c r="J7" i="6"/>
  <c r="N6" i="6"/>
  <c r="J6" i="6"/>
  <c r="N5" i="6"/>
  <c r="J5" i="6"/>
  <c r="N4" i="6"/>
  <c r="J4" i="6"/>
  <c r="F63" i="4"/>
  <c r="F69" i="5"/>
  <c r="J69" i="5" s="1"/>
  <c r="N70" i="5"/>
  <c r="J70" i="5"/>
  <c r="N67" i="5"/>
  <c r="N68" i="5"/>
  <c r="N69" i="5"/>
  <c r="J67" i="5"/>
  <c r="J71" i="5"/>
  <c r="F68" i="5"/>
  <c r="J68" i="5" s="1"/>
  <c r="N74" i="5"/>
  <c r="N77" i="5"/>
  <c r="N79" i="5"/>
  <c r="N80" i="5"/>
  <c r="N81" i="5"/>
  <c r="J74" i="5"/>
  <c r="J77" i="5"/>
  <c r="J80" i="5"/>
  <c r="J81" i="5"/>
  <c r="N90" i="5"/>
  <c r="N91" i="5"/>
  <c r="N92" i="5"/>
  <c r="F79" i="5"/>
  <c r="J79" i="5" s="1"/>
  <c r="N60" i="4"/>
  <c r="N61" i="4"/>
  <c r="N62" i="4"/>
  <c r="N63" i="4"/>
  <c r="J60" i="4"/>
  <c r="J61" i="4"/>
  <c r="N58" i="3"/>
  <c r="J58" i="3"/>
  <c r="N247" i="6" l="1"/>
  <c r="N250" i="6" s="1"/>
  <c r="X28" i="4"/>
  <c r="V257" i="5" l="1"/>
  <c r="S257" i="5"/>
  <c r="Q257" i="5"/>
  <c r="L257" i="5"/>
  <c r="N256" i="5"/>
  <c r="N255" i="5"/>
  <c r="N254" i="5"/>
  <c r="I253" i="5"/>
  <c r="N253" i="5" s="1"/>
  <c r="N252" i="5"/>
  <c r="J252" i="5"/>
  <c r="N251" i="5"/>
  <c r="J251" i="5"/>
  <c r="N250" i="5"/>
  <c r="J250" i="5"/>
  <c r="N249" i="5"/>
  <c r="J249" i="5"/>
  <c r="N248" i="5"/>
  <c r="J248" i="5"/>
  <c r="N247" i="5"/>
  <c r="J247" i="5"/>
  <c r="N246" i="5"/>
  <c r="J246" i="5"/>
  <c r="N245" i="5"/>
  <c r="J245" i="5"/>
  <c r="N244" i="5"/>
  <c r="J244" i="5"/>
  <c r="N243" i="5"/>
  <c r="J243" i="5"/>
  <c r="N242" i="5"/>
  <c r="J242" i="5"/>
  <c r="N241" i="5"/>
  <c r="J241" i="5"/>
  <c r="N240" i="5"/>
  <c r="J240" i="5"/>
  <c r="N239" i="5"/>
  <c r="J239" i="5"/>
  <c r="N238" i="5"/>
  <c r="J238" i="5"/>
  <c r="N237" i="5"/>
  <c r="J237" i="5"/>
  <c r="N236" i="5"/>
  <c r="J236" i="5"/>
  <c r="N235" i="5"/>
  <c r="J235" i="5"/>
  <c r="N234" i="5"/>
  <c r="J234" i="5"/>
  <c r="N233" i="5"/>
  <c r="J233" i="5"/>
  <c r="N232" i="5"/>
  <c r="J232" i="5"/>
  <c r="N231" i="5"/>
  <c r="J231" i="5"/>
  <c r="N230" i="5"/>
  <c r="J230" i="5"/>
  <c r="N229" i="5"/>
  <c r="J229" i="5"/>
  <c r="N228" i="5"/>
  <c r="J228" i="5"/>
  <c r="N227" i="5"/>
  <c r="J227" i="5"/>
  <c r="N226" i="5"/>
  <c r="J226" i="5"/>
  <c r="N225" i="5"/>
  <c r="J225" i="5"/>
  <c r="N224" i="5"/>
  <c r="J224" i="5"/>
  <c r="N223" i="5"/>
  <c r="J223" i="5"/>
  <c r="N222" i="5"/>
  <c r="J222" i="5"/>
  <c r="N221" i="5"/>
  <c r="J221" i="5"/>
  <c r="N220" i="5"/>
  <c r="J220" i="5"/>
  <c r="N219" i="5"/>
  <c r="J219" i="5"/>
  <c r="N218" i="5"/>
  <c r="J218" i="5"/>
  <c r="N217" i="5"/>
  <c r="J217" i="5"/>
  <c r="N216" i="5"/>
  <c r="J216" i="5"/>
  <c r="N215" i="5"/>
  <c r="J215" i="5"/>
  <c r="N214" i="5"/>
  <c r="J214" i="5"/>
  <c r="N213" i="5"/>
  <c r="J213" i="5"/>
  <c r="N212" i="5"/>
  <c r="J212" i="5"/>
  <c r="N211" i="5"/>
  <c r="J211" i="5"/>
  <c r="N210" i="5"/>
  <c r="J210" i="5"/>
  <c r="N209" i="5"/>
  <c r="J209" i="5"/>
  <c r="N208" i="5"/>
  <c r="J208" i="5"/>
  <c r="N207" i="5"/>
  <c r="J207" i="5"/>
  <c r="N206" i="5"/>
  <c r="J206" i="5"/>
  <c r="N205" i="5"/>
  <c r="J205" i="5"/>
  <c r="N204" i="5"/>
  <c r="J204" i="5"/>
  <c r="N203" i="5"/>
  <c r="J203" i="5"/>
  <c r="N202" i="5"/>
  <c r="J202" i="5"/>
  <c r="N201" i="5"/>
  <c r="J201" i="5"/>
  <c r="N200" i="5"/>
  <c r="J200" i="5"/>
  <c r="N199" i="5"/>
  <c r="J199" i="5"/>
  <c r="N198" i="5"/>
  <c r="J198" i="5"/>
  <c r="N197" i="5"/>
  <c r="J197" i="5"/>
  <c r="N196" i="5"/>
  <c r="J196" i="5"/>
  <c r="N195" i="5"/>
  <c r="J195" i="5"/>
  <c r="N194" i="5"/>
  <c r="J194" i="5"/>
  <c r="N193" i="5"/>
  <c r="J193" i="5"/>
  <c r="N192" i="5"/>
  <c r="J192" i="5"/>
  <c r="N191" i="5"/>
  <c r="J191" i="5"/>
  <c r="N190" i="5"/>
  <c r="J190" i="5"/>
  <c r="N189" i="5"/>
  <c r="J189" i="5"/>
  <c r="N188" i="5"/>
  <c r="J188" i="5"/>
  <c r="N187" i="5"/>
  <c r="J187" i="5"/>
  <c r="N186" i="5"/>
  <c r="J186" i="5"/>
  <c r="N185" i="5"/>
  <c r="J185" i="5"/>
  <c r="N184" i="5"/>
  <c r="J184" i="5"/>
  <c r="N183" i="5"/>
  <c r="J183" i="5"/>
  <c r="N182" i="5"/>
  <c r="J182" i="5"/>
  <c r="N181" i="5"/>
  <c r="N180" i="5"/>
  <c r="J180" i="5"/>
  <c r="N179" i="5"/>
  <c r="J179" i="5"/>
  <c r="N178" i="5"/>
  <c r="J178" i="5"/>
  <c r="N177" i="5"/>
  <c r="J177" i="5"/>
  <c r="N176" i="5"/>
  <c r="J176" i="5"/>
  <c r="N175" i="5"/>
  <c r="J175" i="5"/>
  <c r="N174" i="5"/>
  <c r="J174" i="5"/>
  <c r="N173" i="5"/>
  <c r="J173" i="5"/>
  <c r="N172" i="5"/>
  <c r="J172" i="5"/>
  <c r="N171" i="5"/>
  <c r="J171" i="5"/>
  <c r="N170" i="5"/>
  <c r="J170" i="5"/>
  <c r="N169" i="5"/>
  <c r="J169" i="5"/>
  <c r="N168" i="5"/>
  <c r="J168" i="5"/>
  <c r="N167" i="5"/>
  <c r="J167" i="5"/>
  <c r="N166" i="5"/>
  <c r="J166" i="5"/>
  <c r="N165" i="5"/>
  <c r="J165" i="5"/>
  <c r="N164" i="5"/>
  <c r="J164" i="5"/>
  <c r="N163" i="5"/>
  <c r="J163" i="5"/>
  <c r="N162" i="5"/>
  <c r="J162" i="5"/>
  <c r="N161" i="5"/>
  <c r="J161" i="5"/>
  <c r="N160" i="5"/>
  <c r="J160" i="5"/>
  <c r="N159" i="5"/>
  <c r="J159" i="5"/>
  <c r="N158" i="5"/>
  <c r="J158" i="5"/>
  <c r="N157" i="5"/>
  <c r="J157" i="5"/>
  <c r="N156" i="5"/>
  <c r="J156" i="5"/>
  <c r="N155" i="5"/>
  <c r="J155" i="5"/>
  <c r="N154" i="5"/>
  <c r="J154" i="5"/>
  <c r="N153" i="5"/>
  <c r="J153" i="5"/>
  <c r="N152" i="5"/>
  <c r="J152" i="5"/>
  <c r="N151" i="5"/>
  <c r="J151" i="5"/>
  <c r="N150" i="5"/>
  <c r="J150" i="5"/>
  <c r="N149" i="5"/>
  <c r="J149" i="5"/>
  <c r="N148" i="5"/>
  <c r="J148" i="5"/>
  <c r="N147" i="5"/>
  <c r="J147" i="5"/>
  <c r="N146" i="5"/>
  <c r="J146" i="5"/>
  <c r="N145" i="5"/>
  <c r="J145" i="5"/>
  <c r="N144" i="5"/>
  <c r="J144" i="5"/>
  <c r="N143" i="5"/>
  <c r="J143" i="5"/>
  <c r="N142" i="5"/>
  <c r="J142" i="5"/>
  <c r="N141" i="5"/>
  <c r="J141" i="5"/>
  <c r="N140" i="5"/>
  <c r="J140" i="5"/>
  <c r="N139" i="5"/>
  <c r="J139" i="5"/>
  <c r="N138" i="5"/>
  <c r="J138" i="5"/>
  <c r="N137" i="5"/>
  <c r="J137" i="5"/>
  <c r="N136" i="5"/>
  <c r="J136" i="5"/>
  <c r="N135" i="5"/>
  <c r="J135" i="5"/>
  <c r="N134" i="5"/>
  <c r="J134" i="5"/>
  <c r="N133" i="5"/>
  <c r="J133" i="5"/>
  <c r="N132" i="5"/>
  <c r="J132" i="5"/>
  <c r="N131" i="5"/>
  <c r="J131" i="5"/>
  <c r="N130" i="5"/>
  <c r="J130" i="5"/>
  <c r="N129" i="5"/>
  <c r="J129" i="5"/>
  <c r="N128" i="5"/>
  <c r="J128" i="5"/>
  <c r="N127" i="5"/>
  <c r="J127" i="5"/>
  <c r="N126" i="5"/>
  <c r="J126" i="5"/>
  <c r="N125" i="5"/>
  <c r="J125" i="5"/>
  <c r="N124" i="5"/>
  <c r="J124" i="5"/>
  <c r="N123" i="5"/>
  <c r="J123" i="5"/>
  <c r="N122" i="5"/>
  <c r="J122" i="5"/>
  <c r="N121" i="5"/>
  <c r="J121" i="5"/>
  <c r="N120" i="5"/>
  <c r="J120" i="5"/>
  <c r="N119" i="5"/>
  <c r="J119" i="5"/>
  <c r="N118" i="5"/>
  <c r="J118" i="5"/>
  <c r="N117" i="5"/>
  <c r="J117" i="5"/>
  <c r="N116" i="5"/>
  <c r="J116" i="5"/>
  <c r="N115" i="5"/>
  <c r="J115" i="5"/>
  <c r="N114" i="5"/>
  <c r="J114" i="5"/>
  <c r="N113" i="5"/>
  <c r="J113" i="5"/>
  <c r="N112" i="5"/>
  <c r="J112" i="5"/>
  <c r="N111" i="5"/>
  <c r="J111" i="5"/>
  <c r="N110" i="5"/>
  <c r="J110" i="5"/>
  <c r="N109" i="5"/>
  <c r="J109" i="5"/>
  <c r="N108" i="5"/>
  <c r="J108" i="5"/>
  <c r="N107" i="5"/>
  <c r="J107" i="5"/>
  <c r="N106" i="5"/>
  <c r="J106" i="5"/>
  <c r="N105" i="5"/>
  <c r="J105" i="5"/>
  <c r="N104" i="5"/>
  <c r="J104" i="5"/>
  <c r="N103" i="5"/>
  <c r="J103" i="5"/>
  <c r="N102" i="5"/>
  <c r="J102" i="5"/>
  <c r="N101" i="5"/>
  <c r="J101" i="5"/>
  <c r="N100" i="5"/>
  <c r="J100" i="5"/>
  <c r="N99" i="5"/>
  <c r="J99" i="5"/>
  <c r="N98" i="5"/>
  <c r="J98" i="5"/>
  <c r="N97" i="5"/>
  <c r="J97" i="5"/>
  <c r="N96" i="5"/>
  <c r="J96" i="5"/>
  <c r="N95" i="5"/>
  <c r="J95" i="5"/>
  <c r="N94" i="5"/>
  <c r="J94" i="5"/>
  <c r="N93" i="5"/>
  <c r="J93" i="5"/>
  <c r="J92" i="5"/>
  <c r="J91" i="5"/>
  <c r="J90" i="5"/>
  <c r="N73" i="5"/>
  <c r="J73" i="5"/>
  <c r="N71" i="5"/>
  <c r="N66" i="5"/>
  <c r="J66" i="5"/>
  <c r="N65" i="5"/>
  <c r="J65" i="5"/>
  <c r="N64" i="5"/>
  <c r="J64" i="5"/>
  <c r="N63" i="5"/>
  <c r="J63" i="5"/>
  <c r="N62" i="5"/>
  <c r="J62" i="5"/>
  <c r="N61" i="5"/>
  <c r="J61" i="5"/>
  <c r="N60" i="5"/>
  <c r="J60" i="5"/>
  <c r="N59" i="5"/>
  <c r="J59" i="5"/>
  <c r="N58" i="5"/>
  <c r="J58" i="5"/>
  <c r="N57" i="5"/>
  <c r="J57" i="5"/>
  <c r="N56" i="5"/>
  <c r="J56" i="5"/>
  <c r="N53" i="5"/>
  <c r="J53" i="5"/>
  <c r="N55" i="5"/>
  <c r="J55" i="5"/>
  <c r="N54" i="5"/>
  <c r="J54" i="5"/>
  <c r="N52" i="5"/>
  <c r="J52" i="5"/>
  <c r="N51" i="5"/>
  <c r="J51" i="5"/>
  <c r="N50" i="5"/>
  <c r="J50" i="5"/>
  <c r="N49" i="5"/>
  <c r="J49" i="5"/>
  <c r="N48" i="5"/>
  <c r="J48" i="5"/>
  <c r="N47" i="5"/>
  <c r="J47" i="5"/>
  <c r="N46" i="5"/>
  <c r="J46" i="5"/>
  <c r="E46" i="5"/>
  <c r="N45" i="5"/>
  <c r="J45" i="5"/>
  <c r="E45" i="5"/>
  <c r="N44" i="5"/>
  <c r="J44" i="5"/>
  <c r="E44" i="5"/>
  <c r="N43" i="5"/>
  <c r="J43" i="5"/>
  <c r="E43" i="5"/>
  <c r="N42" i="5"/>
  <c r="J42" i="5"/>
  <c r="E42" i="5"/>
  <c r="N41" i="5"/>
  <c r="J41" i="5"/>
  <c r="E41" i="5"/>
  <c r="N40" i="5"/>
  <c r="J40" i="5"/>
  <c r="E40" i="5"/>
  <c r="N39" i="5"/>
  <c r="J39" i="5"/>
  <c r="E39" i="5"/>
  <c r="N38" i="5"/>
  <c r="J38" i="5"/>
  <c r="E38" i="5"/>
  <c r="N37" i="5"/>
  <c r="J37" i="5"/>
  <c r="E37" i="5"/>
  <c r="N36" i="5"/>
  <c r="J36" i="5"/>
  <c r="E36" i="5"/>
  <c r="N35" i="5"/>
  <c r="J35" i="5"/>
  <c r="E35" i="5"/>
  <c r="N34" i="5"/>
  <c r="J34" i="5"/>
  <c r="E34" i="5"/>
  <c r="N33" i="5"/>
  <c r="J33" i="5"/>
  <c r="E33" i="5"/>
  <c r="N32" i="5"/>
  <c r="J32" i="5"/>
  <c r="E32" i="5"/>
  <c r="N31" i="5"/>
  <c r="J31" i="5"/>
  <c r="E31" i="5"/>
  <c r="N30" i="5"/>
  <c r="J30" i="5"/>
  <c r="E30" i="5"/>
  <c r="N29" i="5"/>
  <c r="J29" i="5"/>
  <c r="E29" i="5"/>
  <c r="N28" i="5"/>
  <c r="J28" i="5"/>
  <c r="E28" i="5"/>
  <c r="N27" i="5"/>
  <c r="J27" i="5"/>
  <c r="E27" i="5"/>
  <c r="N26" i="5"/>
  <c r="J26" i="5"/>
  <c r="E26" i="5"/>
  <c r="N25" i="5"/>
  <c r="J25" i="5"/>
  <c r="E25" i="5"/>
  <c r="N24" i="5"/>
  <c r="J24" i="5"/>
  <c r="E24" i="5"/>
  <c r="N23" i="5"/>
  <c r="E23" i="5"/>
  <c r="N22" i="5"/>
  <c r="J22" i="5"/>
  <c r="E22" i="5"/>
  <c r="N21" i="5"/>
  <c r="J21" i="5"/>
  <c r="E21" i="5"/>
  <c r="N20" i="5"/>
  <c r="J20" i="5"/>
  <c r="E20" i="5"/>
  <c r="N19" i="5"/>
  <c r="J19" i="5"/>
  <c r="E19" i="5"/>
  <c r="N18" i="5"/>
  <c r="J18" i="5"/>
  <c r="E18" i="5"/>
  <c r="N17" i="5"/>
  <c r="J17" i="5"/>
  <c r="E17" i="5"/>
  <c r="N16" i="5"/>
  <c r="J16" i="5"/>
  <c r="E16" i="5"/>
  <c r="N15" i="5"/>
  <c r="J15" i="5"/>
  <c r="E15" i="5"/>
  <c r="N14" i="5"/>
  <c r="J14" i="5"/>
  <c r="E14" i="5"/>
  <c r="N13" i="5"/>
  <c r="J13" i="5"/>
  <c r="E13" i="5"/>
  <c r="N12" i="5"/>
  <c r="J12" i="5"/>
  <c r="E12" i="5"/>
  <c r="N11" i="5"/>
  <c r="J11" i="5"/>
  <c r="E11" i="5"/>
  <c r="N10" i="5"/>
  <c r="J10" i="5"/>
  <c r="E10" i="5"/>
  <c r="N9" i="5"/>
  <c r="J9" i="5"/>
  <c r="E9" i="5"/>
  <c r="N8" i="5"/>
  <c r="J8" i="5"/>
  <c r="E8" i="5"/>
  <c r="N7" i="5"/>
  <c r="J7" i="5"/>
  <c r="E7" i="5"/>
  <c r="N6" i="5"/>
  <c r="J6" i="5"/>
  <c r="E6" i="5"/>
  <c r="N5" i="5"/>
  <c r="J5" i="5"/>
  <c r="E5" i="5"/>
  <c r="N4" i="5"/>
  <c r="J4" i="5"/>
  <c r="E4" i="5"/>
  <c r="F55" i="3"/>
  <c r="I22" i="3"/>
  <c r="N257" i="5" l="1"/>
  <c r="N260" i="5" s="1"/>
  <c r="V71" i="2"/>
  <c r="R71" i="2"/>
  <c r="S71" i="2"/>
  <c r="T71" i="2"/>
  <c r="U71" i="2"/>
  <c r="W71" i="2"/>
  <c r="X71" i="2"/>
  <c r="Q71" i="2"/>
  <c r="V230" i="4" l="1"/>
  <c r="S230" i="4"/>
  <c r="Q230" i="4"/>
  <c r="L230" i="4"/>
  <c r="N229" i="4"/>
  <c r="N228" i="4"/>
  <c r="N227" i="4"/>
  <c r="I226" i="4"/>
  <c r="N226" i="4" s="1"/>
  <c r="N225" i="4"/>
  <c r="J225" i="4"/>
  <c r="N224" i="4"/>
  <c r="J224" i="4"/>
  <c r="N223" i="4"/>
  <c r="J223" i="4"/>
  <c r="N222" i="4"/>
  <c r="J222" i="4"/>
  <c r="N221" i="4"/>
  <c r="J221" i="4"/>
  <c r="N220" i="4"/>
  <c r="J220" i="4"/>
  <c r="N219" i="4"/>
  <c r="J219" i="4"/>
  <c r="N218" i="4"/>
  <c r="J218" i="4"/>
  <c r="N217" i="4"/>
  <c r="J217" i="4"/>
  <c r="N216" i="4"/>
  <c r="J216" i="4"/>
  <c r="N215" i="4"/>
  <c r="J215" i="4"/>
  <c r="N214" i="4"/>
  <c r="J214" i="4"/>
  <c r="N213" i="4"/>
  <c r="J213" i="4"/>
  <c r="N212" i="4"/>
  <c r="J212" i="4"/>
  <c r="N211" i="4"/>
  <c r="J211" i="4"/>
  <c r="N210" i="4"/>
  <c r="J210" i="4"/>
  <c r="N209" i="4"/>
  <c r="J209" i="4"/>
  <c r="N208" i="4"/>
  <c r="J208" i="4"/>
  <c r="N207" i="4"/>
  <c r="J207" i="4"/>
  <c r="N206" i="4"/>
  <c r="J206" i="4"/>
  <c r="N205" i="4"/>
  <c r="J205" i="4"/>
  <c r="N204" i="4"/>
  <c r="J204" i="4"/>
  <c r="N203" i="4"/>
  <c r="J203" i="4"/>
  <c r="N202" i="4"/>
  <c r="J202" i="4"/>
  <c r="N201" i="4"/>
  <c r="J201" i="4"/>
  <c r="N200" i="4"/>
  <c r="J200" i="4"/>
  <c r="N199" i="4"/>
  <c r="J199" i="4"/>
  <c r="N198" i="4"/>
  <c r="J198" i="4"/>
  <c r="N197" i="4"/>
  <c r="J197" i="4"/>
  <c r="N196" i="4"/>
  <c r="J196" i="4"/>
  <c r="N195" i="4"/>
  <c r="J195" i="4"/>
  <c r="N194" i="4"/>
  <c r="J194" i="4"/>
  <c r="N193" i="4"/>
  <c r="J193" i="4"/>
  <c r="N192" i="4"/>
  <c r="J192" i="4"/>
  <c r="N191" i="4"/>
  <c r="J191" i="4"/>
  <c r="N190" i="4"/>
  <c r="J190" i="4"/>
  <c r="N189" i="4"/>
  <c r="J189" i="4"/>
  <c r="N188" i="4"/>
  <c r="J188" i="4"/>
  <c r="N187" i="4"/>
  <c r="J187" i="4"/>
  <c r="N186" i="4"/>
  <c r="J186" i="4"/>
  <c r="N185" i="4"/>
  <c r="J185" i="4"/>
  <c r="N184" i="4"/>
  <c r="J184" i="4"/>
  <c r="N183" i="4"/>
  <c r="J183" i="4"/>
  <c r="N182" i="4"/>
  <c r="J182" i="4"/>
  <c r="N181" i="4"/>
  <c r="J181" i="4"/>
  <c r="N180" i="4"/>
  <c r="J180" i="4"/>
  <c r="N179" i="4"/>
  <c r="J179" i="4"/>
  <c r="N178" i="4"/>
  <c r="J178" i="4"/>
  <c r="N177" i="4"/>
  <c r="J177" i="4"/>
  <c r="N176" i="4"/>
  <c r="J176" i="4"/>
  <c r="N175" i="4"/>
  <c r="J175" i="4"/>
  <c r="N174" i="4"/>
  <c r="J174" i="4"/>
  <c r="N173" i="4"/>
  <c r="J173" i="4"/>
  <c r="N172" i="4"/>
  <c r="J172" i="4"/>
  <c r="N171" i="4"/>
  <c r="J171" i="4"/>
  <c r="N170" i="4"/>
  <c r="J170" i="4"/>
  <c r="N169" i="4"/>
  <c r="J169" i="4"/>
  <c r="N168" i="4"/>
  <c r="J168" i="4"/>
  <c r="N167" i="4"/>
  <c r="J167" i="4"/>
  <c r="N166" i="4"/>
  <c r="J166" i="4"/>
  <c r="N165" i="4"/>
  <c r="J165" i="4"/>
  <c r="N164" i="4"/>
  <c r="J164" i="4"/>
  <c r="N163" i="4"/>
  <c r="J163" i="4"/>
  <c r="N162" i="4"/>
  <c r="J162" i="4"/>
  <c r="N161" i="4"/>
  <c r="J161" i="4"/>
  <c r="N160" i="4"/>
  <c r="J160" i="4"/>
  <c r="N159" i="4"/>
  <c r="J159" i="4"/>
  <c r="N158" i="4"/>
  <c r="J158" i="4"/>
  <c r="N157" i="4"/>
  <c r="J157" i="4"/>
  <c r="N156" i="4"/>
  <c r="J156" i="4"/>
  <c r="N155" i="4"/>
  <c r="J155" i="4"/>
  <c r="N154" i="4"/>
  <c r="N153" i="4"/>
  <c r="J153" i="4"/>
  <c r="N152" i="4"/>
  <c r="J152" i="4"/>
  <c r="N151" i="4"/>
  <c r="J151" i="4"/>
  <c r="N150" i="4"/>
  <c r="J150" i="4"/>
  <c r="N149" i="4"/>
  <c r="J149" i="4"/>
  <c r="N148" i="4"/>
  <c r="J148" i="4"/>
  <c r="N147" i="4"/>
  <c r="J147" i="4"/>
  <c r="N146" i="4"/>
  <c r="J146" i="4"/>
  <c r="N145" i="4"/>
  <c r="J145" i="4"/>
  <c r="N144" i="4"/>
  <c r="J144" i="4"/>
  <c r="N143" i="4"/>
  <c r="J143" i="4"/>
  <c r="N142" i="4"/>
  <c r="J142" i="4"/>
  <c r="N141" i="4"/>
  <c r="J141" i="4"/>
  <c r="N140" i="4"/>
  <c r="J140" i="4"/>
  <c r="N139" i="4"/>
  <c r="J139" i="4"/>
  <c r="N138" i="4"/>
  <c r="J138" i="4"/>
  <c r="N137" i="4"/>
  <c r="J137" i="4"/>
  <c r="N136" i="4"/>
  <c r="J136" i="4"/>
  <c r="N135" i="4"/>
  <c r="J135" i="4"/>
  <c r="N134" i="4"/>
  <c r="J134" i="4"/>
  <c r="N133" i="4"/>
  <c r="J133" i="4"/>
  <c r="N132" i="4"/>
  <c r="J132" i="4"/>
  <c r="N131" i="4"/>
  <c r="J131" i="4"/>
  <c r="N130" i="4"/>
  <c r="J130" i="4"/>
  <c r="N129" i="4"/>
  <c r="J129" i="4"/>
  <c r="N128" i="4"/>
  <c r="J128" i="4"/>
  <c r="N127" i="4"/>
  <c r="J127" i="4"/>
  <c r="N126" i="4"/>
  <c r="J126" i="4"/>
  <c r="N125" i="4"/>
  <c r="J125" i="4"/>
  <c r="N124" i="4"/>
  <c r="J124" i="4"/>
  <c r="N123" i="4"/>
  <c r="J123" i="4"/>
  <c r="N122" i="4"/>
  <c r="J122" i="4"/>
  <c r="N121" i="4"/>
  <c r="J121" i="4"/>
  <c r="N120" i="4"/>
  <c r="J120" i="4"/>
  <c r="N119" i="4"/>
  <c r="J119" i="4"/>
  <c r="N118" i="4"/>
  <c r="J118" i="4"/>
  <c r="N117" i="4"/>
  <c r="J117" i="4"/>
  <c r="N116" i="4"/>
  <c r="J116" i="4"/>
  <c r="N115" i="4"/>
  <c r="J115" i="4"/>
  <c r="N114" i="4"/>
  <c r="J114" i="4"/>
  <c r="N113" i="4"/>
  <c r="J113" i="4"/>
  <c r="N112" i="4"/>
  <c r="J112" i="4"/>
  <c r="N111" i="4"/>
  <c r="J111" i="4"/>
  <c r="N110" i="4"/>
  <c r="J110" i="4"/>
  <c r="N109" i="4"/>
  <c r="J109" i="4"/>
  <c r="N108" i="4"/>
  <c r="J108" i="4"/>
  <c r="N107" i="4"/>
  <c r="J107" i="4"/>
  <c r="N106" i="4"/>
  <c r="J106" i="4"/>
  <c r="N105" i="4"/>
  <c r="J105" i="4"/>
  <c r="N104" i="4"/>
  <c r="J104" i="4"/>
  <c r="N103" i="4"/>
  <c r="J103" i="4"/>
  <c r="N102" i="4"/>
  <c r="J102" i="4"/>
  <c r="N101" i="4"/>
  <c r="J101" i="4"/>
  <c r="N100" i="4"/>
  <c r="J100" i="4"/>
  <c r="N99" i="4"/>
  <c r="J99" i="4"/>
  <c r="N98" i="4"/>
  <c r="J98" i="4"/>
  <c r="N97" i="4"/>
  <c r="J97" i="4"/>
  <c r="N96" i="4"/>
  <c r="J96" i="4"/>
  <c r="N95" i="4"/>
  <c r="J95" i="4"/>
  <c r="N94" i="4"/>
  <c r="J94" i="4"/>
  <c r="N93" i="4"/>
  <c r="J93" i="4"/>
  <c r="N92" i="4"/>
  <c r="J92" i="4"/>
  <c r="N91" i="4"/>
  <c r="J91" i="4"/>
  <c r="N90" i="4"/>
  <c r="J90" i="4"/>
  <c r="N89" i="4"/>
  <c r="J89" i="4"/>
  <c r="N88" i="4"/>
  <c r="J88" i="4"/>
  <c r="N87" i="4"/>
  <c r="J87" i="4"/>
  <c r="N86" i="4"/>
  <c r="J86" i="4"/>
  <c r="N85" i="4"/>
  <c r="J85" i="4"/>
  <c r="N84" i="4"/>
  <c r="J84" i="4"/>
  <c r="N83" i="4"/>
  <c r="J83" i="4"/>
  <c r="N82" i="4"/>
  <c r="J82" i="4"/>
  <c r="N81" i="4"/>
  <c r="J81" i="4"/>
  <c r="N80" i="4"/>
  <c r="J80" i="4"/>
  <c r="N79" i="4"/>
  <c r="J79" i="4"/>
  <c r="N78" i="4"/>
  <c r="J78" i="4"/>
  <c r="N77" i="4"/>
  <c r="J77" i="4"/>
  <c r="N76" i="4"/>
  <c r="J76" i="4"/>
  <c r="N75" i="4"/>
  <c r="J75" i="4"/>
  <c r="N74" i="4"/>
  <c r="J74" i="4"/>
  <c r="N73" i="4"/>
  <c r="J73" i="4"/>
  <c r="N72" i="4"/>
  <c r="J72" i="4"/>
  <c r="N71" i="4"/>
  <c r="J71" i="4"/>
  <c r="N70" i="4"/>
  <c r="J70" i="4"/>
  <c r="N69" i="4"/>
  <c r="J69" i="4"/>
  <c r="N68" i="4"/>
  <c r="J68" i="4"/>
  <c r="N67" i="4"/>
  <c r="J67" i="4"/>
  <c r="N66" i="4"/>
  <c r="J66" i="4"/>
  <c r="N65" i="4"/>
  <c r="J65" i="4"/>
  <c r="N64" i="4"/>
  <c r="J64" i="4"/>
  <c r="J63" i="4"/>
  <c r="J62" i="4"/>
  <c r="N59" i="4"/>
  <c r="J59" i="4"/>
  <c r="N58" i="4"/>
  <c r="J58" i="4"/>
  <c r="N57" i="4"/>
  <c r="J57" i="4"/>
  <c r="N56" i="4"/>
  <c r="J56" i="4"/>
  <c r="N55" i="4"/>
  <c r="J55" i="4"/>
  <c r="N54" i="4"/>
  <c r="J54" i="4"/>
  <c r="N53" i="4"/>
  <c r="J53" i="4"/>
  <c r="N52" i="4"/>
  <c r="J52" i="4"/>
  <c r="N51" i="4"/>
  <c r="J51" i="4"/>
  <c r="N50" i="4"/>
  <c r="J50" i="4"/>
  <c r="N49" i="4"/>
  <c r="J49" i="4"/>
  <c r="N48" i="4"/>
  <c r="J48" i="4"/>
  <c r="N47" i="4"/>
  <c r="J47" i="4"/>
  <c r="N46" i="4"/>
  <c r="J46" i="4"/>
  <c r="E46" i="4"/>
  <c r="N45" i="4"/>
  <c r="J45" i="4"/>
  <c r="E45" i="4"/>
  <c r="N44" i="4"/>
  <c r="J44" i="4"/>
  <c r="E44" i="4"/>
  <c r="N43" i="4"/>
  <c r="J43" i="4"/>
  <c r="E43" i="4"/>
  <c r="N42" i="4"/>
  <c r="J42" i="4"/>
  <c r="E42" i="4"/>
  <c r="N41" i="4"/>
  <c r="J41" i="4"/>
  <c r="E41" i="4"/>
  <c r="N40" i="4"/>
  <c r="J40" i="4"/>
  <c r="E40" i="4"/>
  <c r="N39" i="4"/>
  <c r="J39" i="4"/>
  <c r="E39" i="4"/>
  <c r="N38" i="4"/>
  <c r="J38" i="4"/>
  <c r="E38" i="4"/>
  <c r="N37" i="4"/>
  <c r="J37" i="4"/>
  <c r="E37" i="4"/>
  <c r="N36" i="4"/>
  <c r="J36" i="4"/>
  <c r="E36" i="4"/>
  <c r="N35" i="4"/>
  <c r="J35" i="4"/>
  <c r="E35" i="4"/>
  <c r="N34" i="4"/>
  <c r="J34" i="4"/>
  <c r="E34" i="4"/>
  <c r="N33" i="4"/>
  <c r="J33" i="4"/>
  <c r="E33" i="4"/>
  <c r="N32" i="4"/>
  <c r="J32" i="4"/>
  <c r="E32" i="4"/>
  <c r="N31" i="4"/>
  <c r="J31" i="4"/>
  <c r="E31" i="4"/>
  <c r="N30" i="4"/>
  <c r="J30" i="4"/>
  <c r="E30" i="4"/>
  <c r="N29" i="4"/>
  <c r="J29" i="4"/>
  <c r="E29" i="4"/>
  <c r="N28" i="4"/>
  <c r="J28" i="4"/>
  <c r="E28" i="4"/>
  <c r="N27" i="4"/>
  <c r="J27" i="4"/>
  <c r="E27" i="4"/>
  <c r="N26" i="4"/>
  <c r="J26" i="4"/>
  <c r="E26" i="4"/>
  <c r="N25" i="4"/>
  <c r="J25" i="4"/>
  <c r="E25" i="4"/>
  <c r="N24" i="4"/>
  <c r="J24" i="4"/>
  <c r="E24" i="4"/>
  <c r="N23" i="4"/>
  <c r="E23" i="4"/>
  <c r="N22" i="4"/>
  <c r="J22" i="4"/>
  <c r="E22" i="4"/>
  <c r="N21" i="4"/>
  <c r="J21" i="4"/>
  <c r="E21" i="4"/>
  <c r="N20" i="4"/>
  <c r="J20" i="4"/>
  <c r="E20" i="4"/>
  <c r="N19" i="4"/>
  <c r="J19" i="4"/>
  <c r="E19" i="4"/>
  <c r="N18" i="4"/>
  <c r="J18" i="4"/>
  <c r="E18" i="4"/>
  <c r="N17" i="4"/>
  <c r="J17" i="4"/>
  <c r="E17" i="4"/>
  <c r="N16" i="4"/>
  <c r="J16" i="4"/>
  <c r="E16" i="4"/>
  <c r="N15" i="4"/>
  <c r="J15" i="4"/>
  <c r="E15" i="4"/>
  <c r="N14" i="4"/>
  <c r="J14" i="4"/>
  <c r="E14" i="4"/>
  <c r="N13" i="4"/>
  <c r="J13" i="4"/>
  <c r="E13" i="4"/>
  <c r="N12" i="4"/>
  <c r="J12" i="4"/>
  <c r="E12" i="4"/>
  <c r="N11" i="4"/>
  <c r="J11" i="4"/>
  <c r="E11" i="4"/>
  <c r="N10" i="4"/>
  <c r="J10" i="4"/>
  <c r="E10" i="4"/>
  <c r="N9" i="4"/>
  <c r="J9" i="4"/>
  <c r="E9" i="4"/>
  <c r="N8" i="4"/>
  <c r="J8" i="4"/>
  <c r="E8" i="4"/>
  <c r="N7" i="4"/>
  <c r="J7" i="4"/>
  <c r="E7" i="4"/>
  <c r="N6" i="4"/>
  <c r="J6" i="4"/>
  <c r="E6" i="4"/>
  <c r="N5" i="4"/>
  <c r="J5" i="4"/>
  <c r="E5" i="4"/>
  <c r="N4" i="4"/>
  <c r="J4" i="4"/>
  <c r="E4" i="4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5" i="3"/>
  <c r="E4" i="3"/>
  <c r="X43" i="3"/>
  <c r="I23" i="2"/>
  <c r="I67" i="2" s="1"/>
  <c r="N230" i="4" l="1"/>
  <c r="N233" i="4" s="1"/>
  <c r="N43" i="2"/>
  <c r="J43" i="2"/>
  <c r="N46" i="2"/>
  <c r="J46" i="2"/>
  <c r="N68" i="1"/>
  <c r="N67" i="1"/>
  <c r="J68" i="1"/>
  <c r="J67" i="1"/>
  <c r="N40" i="2"/>
  <c r="J40" i="2"/>
  <c r="I81" i="1" l="1"/>
  <c r="F81" i="1"/>
  <c r="N77" i="1"/>
  <c r="N78" i="1"/>
  <c r="N79" i="1"/>
  <c r="N80" i="1"/>
  <c r="J77" i="1"/>
  <c r="J78" i="1"/>
  <c r="J79" i="1"/>
  <c r="I76" i="1"/>
  <c r="N76" i="1" s="1"/>
  <c r="F76" i="1"/>
  <c r="I71" i="1"/>
  <c r="N71" i="1" s="1"/>
  <c r="F71" i="1"/>
  <c r="J71" i="1" l="1"/>
  <c r="J76" i="1"/>
  <c r="N58" i="2"/>
  <c r="J58" i="2"/>
  <c r="V226" i="3"/>
  <c r="S226" i="3"/>
  <c r="Q226" i="3"/>
  <c r="L226" i="3"/>
  <c r="N225" i="3"/>
  <c r="N224" i="3"/>
  <c r="N223" i="3"/>
  <c r="I222" i="3"/>
  <c r="N222" i="3" s="1"/>
  <c r="N221" i="3"/>
  <c r="J221" i="3"/>
  <c r="N220" i="3"/>
  <c r="J220" i="3"/>
  <c r="N219" i="3"/>
  <c r="J219" i="3"/>
  <c r="N218" i="3"/>
  <c r="J218" i="3"/>
  <c r="N217" i="3"/>
  <c r="J217" i="3"/>
  <c r="N216" i="3"/>
  <c r="J216" i="3"/>
  <c r="N215" i="3"/>
  <c r="J215" i="3"/>
  <c r="N214" i="3"/>
  <c r="J214" i="3"/>
  <c r="N213" i="3"/>
  <c r="J213" i="3"/>
  <c r="N212" i="3"/>
  <c r="J212" i="3"/>
  <c r="N211" i="3"/>
  <c r="J211" i="3"/>
  <c r="N210" i="3"/>
  <c r="J210" i="3"/>
  <c r="N209" i="3"/>
  <c r="J209" i="3"/>
  <c r="N208" i="3"/>
  <c r="J208" i="3"/>
  <c r="N207" i="3"/>
  <c r="J207" i="3"/>
  <c r="N206" i="3"/>
  <c r="J206" i="3"/>
  <c r="N205" i="3"/>
  <c r="J205" i="3"/>
  <c r="N204" i="3"/>
  <c r="J204" i="3"/>
  <c r="N203" i="3"/>
  <c r="J203" i="3"/>
  <c r="N202" i="3"/>
  <c r="J202" i="3"/>
  <c r="N201" i="3"/>
  <c r="J201" i="3"/>
  <c r="N200" i="3"/>
  <c r="J200" i="3"/>
  <c r="N199" i="3"/>
  <c r="J199" i="3"/>
  <c r="N198" i="3"/>
  <c r="J198" i="3"/>
  <c r="N197" i="3"/>
  <c r="J197" i="3"/>
  <c r="N196" i="3"/>
  <c r="J196" i="3"/>
  <c r="N195" i="3"/>
  <c r="J195" i="3"/>
  <c r="N194" i="3"/>
  <c r="J194" i="3"/>
  <c r="N193" i="3"/>
  <c r="J193" i="3"/>
  <c r="N192" i="3"/>
  <c r="J192" i="3"/>
  <c r="N191" i="3"/>
  <c r="J191" i="3"/>
  <c r="N190" i="3"/>
  <c r="J190" i="3"/>
  <c r="N189" i="3"/>
  <c r="J189" i="3"/>
  <c r="N188" i="3"/>
  <c r="J188" i="3"/>
  <c r="N187" i="3"/>
  <c r="J187" i="3"/>
  <c r="N186" i="3"/>
  <c r="J186" i="3"/>
  <c r="N185" i="3"/>
  <c r="J185" i="3"/>
  <c r="N184" i="3"/>
  <c r="J184" i="3"/>
  <c r="N183" i="3"/>
  <c r="J183" i="3"/>
  <c r="N182" i="3"/>
  <c r="J182" i="3"/>
  <c r="N181" i="3"/>
  <c r="J181" i="3"/>
  <c r="N180" i="3"/>
  <c r="J180" i="3"/>
  <c r="N179" i="3"/>
  <c r="J179" i="3"/>
  <c r="N178" i="3"/>
  <c r="J178" i="3"/>
  <c r="N177" i="3"/>
  <c r="J177" i="3"/>
  <c r="N176" i="3"/>
  <c r="J176" i="3"/>
  <c r="N175" i="3"/>
  <c r="J175" i="3"/>
  <c r="N174" i="3"/>
  <c r="J174" i="3"/>
  <c r="N173" i="3"/>
  <c r="J173" i="3"/>
  <c r="N172" i="3"/>
  <c r="J172" i="3"/>
  <c r="N171" i="3"/>
  <c r="J171" i="3"/>
  <c r="N170" i="3"/>
  <c r="J170" i="3"/>
  <c r="N169" i="3"/>
  <c r="J169" i="3"/>
  <c r="N168" i="3"/>
  <c r="J168" i="3"/>
  <c r="N167" i="3"/>
  <c r="J167" i="3"/>
  <c r="N166" i="3"/>
  <c r="J166" i="3"/>
  <c r="N165" i="3"/>
  <c r="J165" i="3"/>
  <c r="N164" i="3"/>
  <c r="J164" i="3"/>
  <c r="N163" i="3"/>
  <c r="J163" i="3"/>
  <c r="N162" i="3"/>
  <c r="J162" i="3"/>
  <c r="N161" i="3"/>
  <c r="J161" i="3"/>
  <c r="N160" i="3"/>
  <c r="J160" i="3"/>
  <c r="N159" i="3"/>
  <c r="J159" i="3"/>
  <c r="N158" i="3"/>
  <c r="J158" i="3"/>
  <c r="N157" i="3"/>
  <c r="J157" i="3"/>
  <c r="N156" i="3"/>
  <c r="J156" i="3"/>
  <c r="N155" i="3"/>
  <c r="J155" i="3"/>
  <c r="N154" i="3"/>
  <c r="J154" i="3"/>
  <c r="N153" i="3"/>
  <c r="J153" i="3"/>
  <c r="N152" i="3"/>
  <c r="J152" i="3"/>
  <c r="N151" i="3"/>
  <c r="J151" i="3"/>
  <c r="N150" i="3"/>
  <c r="N149" i="3"/>
  <c r="J149" i="3"/>
  <c r="N148" i="3"/>
  <c r="J148" i="3"/>
  <c r="N147" i="3"/>
  <c r="J147" i="3"/>
  <c r="N146" i="3"/>
  <c r="J146" i="3"/>
  <c r="N145" i="3"/>
  <c r="J145" i="3"/>
  <c r="N144" i="3"/>
  <c r="J144" i="3"/>
  <c r="N143" i="3"/>
  <c r="J143" i="3"/>
  <c r="N142" i="3"/>
  <c r="J142" i="3"/>
  <c r="N141" i="3"/>
  <c r="J141" i="3"/>
  <c r="N140" i="3"/>
  <c r="J140" i="3"/>
  <c r="N139" i="3"/>
  <c r="J139" i="3"/>
  <c r="N138" i="3"/>
  <c r="J138" i="3"/>
  <c r="N137" i="3"/>
  <c r="J137" i="3"/>
  <c r="N136" i="3"/>
  <c r="J136" i="3"/>
  <c r="N135" i="3"/>
  <c r="J135" i="3"/>
  <c r="N134" i="3"/>
  <c r="J134" i="3"/>
  <c r="N133" i="3"/>
  <c r="J133" i="3"/>
  <c r="N132" i="3"/>
  <c r="J132" i="3"/>
  <c r="N131" i="3"/>
  <c r="J131" i="3"/>
  <c r="N130" i="3"/>
  <c r="J130" i="3"/>
  <c r="N129" i="3"/>
  <c r="J129" i="3"/>
  <c r="N128" i="3"/>
  <c r="J128" i="3"/>
  <c r="N127" i="3"/>
  <c r="J127" i="3"/>
  <c r="N126" i="3"/>
  <c r="J126" i="3"/>
  <c r="N125" i="3"/>
  <c r="J125" i="3"/>
  <c r="N124" i="3"/>
  <c r="J124" i="3"/>
  <c r="N123" i="3"/>
  <c r="J123" i="3"/>
  <c r="N122" i="3"/>
  <c r="J122" i="3"/>
  <c r="N121" i="3"/>
  <c r="J121" i="3"/>
  <c r="N120" i="3"/>
  <c r="J120" i="3"/>
  <c r="N119" i="3"/>
  <c r="J119" i="3"/>
  <c r="N118" i="3"/>
  <c r="J118" i="3"/>
  <c r="N117" i="3"/>
  <c r="J117" i="3"/>
  <c r="N116" i="3"/>
  <c r="J116" i="3"/>
  <c r="N115" i="3"/>
  <c r="J115" i="3"/>
  <c r="N114" i="3"/>
  <c r="J114" i="3"/>
  <c r="N113" i="3"/>
  <c r="J113" i="3"/>
  <c r="N112" i="3"/>
  <c r="J112" i="3"/>
  <c r="N111" i="3"/>
  <c r="J111" i="3"/>
  <c r="N110" i="3"/>
  <c r="J110" i="3"/>
  <c r="N109" i="3"/>
  <c r="J109" i="3"/>
  <c r="N108" i="3"/>
  <c r="J108" i="3"/>
  <c r="N107" i="3"/>
  <c r="J107" i="3"/>
  <c r="N106" i="3"/>
  <c r="J106" i="3"/>
  <c r="N105" i="3"/>
  <c r="J105" i="3"/>
  <c r="N104" i="3"/>
  <c r="J104" i="3"/>
  <c r="N103" i="3"/>
  <c r="J103" i="3"/>
  <c r="N102" i="3"/>
  <c r="J102" i="3"/>
  <c r="N101" i="3"/>
  <c r="J101" i="3"/>
  <c r="N100" i="3"/>
  <c r="J100" i="3"/>
  <c r="N99" i="3"/>
  <c r="J99" i="3"/>
  <c r="N98" i="3"/>
  <c r="J98" i="3"/>
  <c r="N97" i="3"/>
  <c r="J97" i="3"/>
  <c r="N96" i="3"/>
  <c r="J96" i="3"/>
  <c r="N95" i="3"/>
  <c r="J95" i="3"/>
  <c r="N94" i="3"/>
  <c r="J94" i="3"/>
  <c r="N93" i="3"/>
  <c r="J93" i="3"/>
  <c r="N92" i="3"/>
  <c r="J92" i="3"/>
  <c r="N91" i="3"/>
  <c r="J91" i="3"/>
  <c r="N90" i="3"/>
  <c r="J90" i="3"/>
  <c r="N89" i="3"/>
  <c r="J89" i="3"/>
  <c r="N88" i="3"/>
  <c r="J88" i="3"/>
  <c r="N87" i="3"/>
  <c r="J87" i="3"/>
  <c r="N86" i="3"/>
  <c r="J86" i="3"/>
  <c r="N85" i="3"/>
  <c r="J85" i="3"/>
  <c r="N84" i="3"/>
  <c r="J84" i="3"/>
  <c r="N83" i="3"/>
  <c r="J83" i="3"/>
  <c r="N82" i="3"/>
  <c r="J82" i="3"/>
  <c r="N81" i="3"/>
  <c r="J81" i="3"/>
  <c r="N80" i="3"/>
  <c r="J80" i="3"/>
  <c r="N79" i="3"/>
  <c r="J79" i="3"/>
  <c r="N78" i="3"/>
  <c r="J78" i="3"/>
  <c r="N77" i="3"/>
  <c r="J77" i="3"/>
  <c r="N76" i="3"/>
  <c r="J76" i="3"/>
  <c r="N75" i="3"/>
  <c r="J75" i="3"/>
  <c r="N74" i="3"/>
  <c r="J74" i="3"/>
  <c r="N73" i="3"/>
  <c r="J73" i="3"/>
  <c r="N72" i="3"/>
  <c r="J72" i="3"/>
  <c r="N71" i="3"/>
  <c r="J71" i="3"/>
  <c r="N70" i="3"/>
  <c r="J70" i="3"/>
  <c r="N69" i="3"/>
  <c r="J69" i="3"/>
  <c r="N68" i="3"/>
  <c r="J68" i="3"/>
  <c r="N67" i="3"/>
  <c r="J67" i="3"/>
  <c r="N66" i="3"/>
  <c r="J66" i="3"/>
  <c r="N65" i="3"/>
  <c r="J65" i="3"/>
  <c r="N64" i="3"/>
  <c r="J64" i="3"/>
  <c r="N63" i="3"/>
  <c r="J63" i="3"/>
  <c r="N62" i="3"/>
  <c r="J62" i="3"/>
  <c r="N61" i="3"/>
  <c r="J61" i="3"/>
  <c r="N60" i="3"/>
  <c r="J60" i="3"/>
  <c r="N59" i="3"/>
  <c r="J59" i="3"/>
  <c r="N57" i="3"/>
  <c r="J57" i="3"/>
  <c r="N56" i="3"/>
  <c r="J56" i="3"/>
  <c r="N55" i="3"/>
  <c r="J55" i="3"/>
  <c r="N54" i="3"/>
  <c r="J54" i="3"/>
  <c r="N53" i="3"/>
  <c r="J53" i="3"/>
  <c r="N52" i="3"/>
  <c r="J52" i="3"/>
  <c r="N51" i="3"/>
  <c r="J51" i="3"/>
  <c r="N50" i="3"/>
  <c r="J50" i="3"/>
  <c r="N49" i="3"/>
  <c r="J49" i="3"/>
  <c r="N48" i="3"/>
  <c r="J48" i="3"/>
  <c r="N47" i="3"/>
  <c r="J47" i="3"/>
  <c r="N46" i="3"/>
  <c r="J46" i="3"/>
  <c r="N45" i="3"/>
  <c r="J45" i="3"/>
  <c r="N44" i="3"/>
  <c r="J44" i="3"/>
  <c r="N43" i="3"/>
  <c r="J43" i="3"/>
  <c r="N42" i="3"/>
  <c r="J42" i="3"/>
  <c r="N41" i="3"/>
  <c r="J41" i="3"/>
  <c r="N40" i="3"/>
  <c r="J40" i="3"/>
  <c r="N39" i="3"/>
  <c r="J39" i="3"/>
  <c r="N38" i="3"/>
  <c r="J38" i="3"/>
  <c r="N37" i="3"/>
  <c r="J37" i="3"/>
  <c r="N36" i="3"/>
  <c r="J36" i="3"/>
  <c r="N35" i="3"/>
  <c r="J35" i="3"/>
  <c r="N34" i="3"/>
  <c r="J34" i="3"/>
  <c r="N33" i="3"/>
  <c r="J33" i="3"/>
  <c r="N32" i="3"/>
  <c r="J32" i="3"/>
  <c r="N31" i="3"/>
  <c r="J31" i="3"/>
  <c r="N30" i="3"/>
  <c r="J30" i="3"/>
  <c r="N29" i="3"/>
  <c r="J29" i="3"/>
  <c r="N28" i="3"/>
  <c r="J28" i="3"/>
  <c r="N27" i="3"/>
  <c r="J27" i="3"/>
  <c r="N26" i="3"/>
  <c r="J26" i="3"/>
  <c r="N25" i="3"/>
  <c r="J25" i="3"/>
  <c r="N24" i="3"/>
  <c r="J24" i="3"/>
  <c r="N23" i="3"/>
  <c r="N22" i="3"/>
  <c r="J22" i="3"/>
  <c r="N21" i="3"/>
  <c r="J21" i="3"/>
  <c r="N20" i="3"/>
  <c r="J20" i="3"/>
  <c r="N19" i="3"/>
  <c r="J19" i="3"/>
  <c r="N18" i="3"/>
  <c r="J18" i="3"/>
  <c r="N17" i="3"/>
  <c r="J17" i="3"/>
  <c r="N16" i="3"/>
  <c r="J16" i="3"/>
  <c r="N15" i="3"/>
  <c r="J15" i="3"/>
  <c r="N14" i="3"/>
  <c r="J14" i="3"/>
  <c r="N13" i="3"/>
  <c r="J13" i="3"/>
  <c r="N12" i="3"/>
  <c r="J12" i="3"/>
  <c r="N11" i="3"/>
  <c r="J11" i="3"/>
  <c r="N10" i="3"/>
  <c r="J10" i="3"/>
  <c r="N9" i="3"/>
  <c r="J9" i="3"/>
  <c r="N8" i="3"/>
  <c r="J8" i="3"/>
  <c r="N7" i="3"/>
  <c r="J7" i="3"/>
  <c r="N6" i="3"/>
  <c r="J6" i="3"/>
  <c r="N5" i="3"/>
  <c r="J5" i="3"/>
  <c r="N4" i="3"/>
  <c r="J4" i="3"/>
  <c r="V32" i="1"/>
  <c r="N226" i="3" l="1"/>
  <c r="N229" i="3" s="1"/>
  <c r="I30" i="1"/>
  <c r="I26" i="1"/>
  <c r="N69" i="1"/>
  <c r="J69" i="1"/>
  <c r="J72" i="1"/>
  <c r="J73" i="1"/>
  <c r="J74" i="1"/>
  <c r="I20" i="1"/>
  <c r="X31" i="1" l="1"/>
  <c r="N5" i="1"/>
  <c r="J5" i="1"/>
  <c r="E5" i="1"/>
  <c r="I4" i="1"/>
  <c r="N4" i="1" s="1"/>
  <c r="E4" i="1"/>
  <c r="J4" i="1" l="1"/>
  <c r="L71" i="2"/>
  <c r="N70" i="2"/>
  <c r="N69" i="2"/>
  <c r="N68" i="2"/>
  <c r="N67" i="2"/>
  <c r="N66" i="2"/>
  <c r="J66" i="2"/>
  <c r="N65" i="2"/>
  <c r="J65" i="2"/>
  <c r="N64" i="2"/>
  <c r="J64" i="2"/>
  <c r="N63" i="2"/>
  <c r="J63" i="2"/>
  <c r="N62" i="2"/>
  <c r="J62" i="2"/>
  <c r="N61" i="2"/>
  <c r="J61" i="2"/>
  <c r="N60" i="2"/>
  <c r="J60" i="2"/>
  <c r="N59" i="2"/>
  <c r="J59" i="2"/>
  <c r="N57" i="2"/>
  <c r="J57" i="2"/>
  <c r="N56" i="2"/>
  <c r="J56" i="2"/>
  <c r="N55" i="2"/>
  <c r="J55" i="2"/>
  <c r="N54" i="2"/>
  <c r="J54" i="2"/>
  <c r="N53" i="2"/>
  <c r="J53" i="2"/>
  <c r="N52" i="2"/>
  <c r="J52" i="2"/>
  <c r="N51" i="2"/>
  <c r="J51" i="2"/>
  <c r="N50" i="2"/>
  <c r="J50" i="2"/>
  <c r="N49" i="2"/>
  <c r="J49" i="2"/>
  <c r="N48" i="2"/>
  <c r="J48" i="2"/>
  <c r="N47" i="2"/>
  <c r="J47" i="2"/>
  <c r="N45" i="2"/>
  <c r="J45" i="2"/>
  <c r="N44" i="2"/>
  <c r="J44" i="2"/>
  <c r="N42" i="2"/>
  <c r="J42" i="2"/>
  <c r="N41" i="2"/>
  <c r="J41" i="2"/>
  <c r="N39" i="2"/>
  <c r="J39" i="2"/>
  <c r="N38" i="2"/>
  <c r="J38" i="2"/>
  <c r="N37" i="2"/>
  <c r="J37" i="2"/>
  <c r="N36" i="2"/>
  <c r="J36" i="2"/>
  <c r="N35" i="2"/>
  <c r="J35" i="2"/>
  <c r="N34" i="2"/>
  <c r="J34" i="2"/>
  <c r="N33" i="2"/>
  <c r="J33" i="2"/>
  <c r="E33" i="2"/>
  <c r="J32" i="2"/>
  <c r="E32" i="2"/>
  <c r="N31" i="2"/>
  <c r="J31" i="2"/>
  <c r="E31" i="2"/>
  <c r="N30" i="2"/>
  <c r="J30" i="2"/>
  <c r="E30" i="2"/>
  <c r="N29" i="2"/>
  <c r="J29" i="2"/>
  <c r="E29" i="2"/>
  <c r="N28" i="2"/>
  <c r="J28" i="2"/>
  <c r="E28" i="2"/>
  <c r="N27" i="2"/>
  <c r="J27" i="2"/>
  <c r="E27" i="2"/>
  <c r="N26" i="2"/>
  <c r="J26" i="2"/>
  <c r="E26" i="2"/>
  <c r="N25" i="2"/>
  <c r="J25" i="2"/>
  <c r="E25" i="2"/>
  <c r="N24" i="2"/>
  <c r="J24" i="2"/>
  <c r="E24" i="2"/>
  <c r="N23" i="2"/>
  <c r="E23" i="2"/>
  <c r="N22" i="2"/>
  <c r="J22" i="2"/>
  <c r="E22" i="2"/>
  <c r="N21" i="2"/>
  <c r="J21" i="2"/>
  <c r="E21" i="2"/>
  <c r="N20" i="2"/>
  <c r="J20" i="2"/>
  <c r="E20" i="2"/>
  <c r="N19" i="2"/>
  <c r="J19" i="2"/>
  <c r="E19" i="2"/>
  <c r="N18" i="2"/>
  <c r="J18" i="2"/>
  <c r="E18" i="2"/>
  <c r="N17" i="2"/>
  <c r="J17" i="2"/>
  <c r="E17" i="2"/>
  <c r="N16" i="2"/>
  <c r="J16" i="2"/>
  <c r="E16" i="2"/>
  <c r="N15" i="2"/>
  <c r="J15" i="2"/>
  <c r="E15" i="2"/>
  <c r="N14" i="2"/>
  <c r="J14" i="2"/>
  <c r="E14" i="2"/>
  <c r="N13" i="2"/>
  <c r="J13" i="2"/>
  <c r="E13" i="2"/>
  <c r="N12" i="2"/>
  <c r="J12" i="2"/>
  <c r="E12" i="2"/>
  <c r="N11" i="2"/>
  <c r="J11" i="2"/>
  <c r="E11" i="2"/>
  <c r="N10" i="2"/>
  <c r="J10" i="2"/>
  <c r="E10" i="2"/>
  <c r="N9" i="2"/>
  <c r="J9" i="2"/>
  <c r="E9" i="2"/>
  <c r="N8" i="2"/>
  <c r="J8" i="2"/>
  <c r="E8" i="2"/>
  <c r="N7" i="2"/>
  <c r="J7" i="2"/>
  <c r="E7" i="2"/>
  <c r="N6" i="2"/>
  <c r="J6" i="2"/>
  <c r="E6" i="2"/>
  <c r="N5" i="2"/>
  <c r="J5" i="2"/>
  <c r="E5" i="2"/>
  <c r="N4" i="2"/>
  <c r="J4" i="2"/>
  <c r="E4" i="2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6" i="1"/>
  <c r="N57" i="1"/>
  <c r="J57" i="1"/>
  <c r="N55" i="1"/>
  <c r="N56" i="1"/>
  <c r="J55" i="1"/>
  <c r="N32" i="2" l="1"/>
  <c r="N71" i="2" s="1"/>
  <c r="N74" i="2" s="1"/>
  <c r="V240" i="1"/>
  <c r="S240" i="1"/>
  <c r="Q240" i="1"/>
  <c r="L240" i="1"/>
  <c r="N239" i="1"/>
  <c r="N238" i="1"/>
  <c r="N237" i="1"/>
  <c r="N235" i="1"/>
  <c r="J235" i="1"/>
  <c r="N234" i="1"/>
  <c r="J234" i="1"/>
  <c r="N233" i="1"/>
  <c r="J233" i="1"/>
  <c r="N232" i="1"/>
  <c r="J232" i="1"/>
  <c r="N231" i="1"/>
  <c r="J231" i="1"/>
  <c r="N230" i="1"/>
  <c r="J230" i="1"/>
  <c r="N229" i="1"/>
  <c r="J229" i="1"/>
  <c r="N228" i="1"/>
  <c r="J228" i="1"/>
  <c r="N227" i="1"/>
  <c r="J227" i="1"/>
  <c r="N226" i="1"/>
  <c r="J226" i="1"/>
  <c r="N225" i="1"/>
  <c r="J225" i="1"/>
  <c r="N224" i="1"/>
  <c r="J224" i="1"/>
  <c r="N223" i="1"/>
  <c r="J223" i="1"/>
  <c r="N222" i="1"/>
  <c r="J222" i="1"/>
  <c r="N221" i="1"/>
  <c r="J221" i="1"/>
  <c r="N220" i="1"/>
  <c r="J220" i="1"/>
  <c r="N219" i="1"/>
  <c r="J219" i="1"/>
  <c r="N218" i="1"/>
  <c r="J218" i="1"/>
  <c r="N217" i="1"/>
  <c r="J217" i="1"/>
  <c r="N216" i="1"/>
  <c r="J216" i="1"/>
  <c r="N215" i="1"/>
  <c r="J215" i="1"/>
  <c r="N214" i="1"/>
  <c r="J214" i="1"/>
  <c r="N213" i="1"/>
  <c r="J213" i="1"/>
  <c r="N212" i="1"/>
  <c r="J212" i="1"/>
  <c r="N211" i="1"/>
  <c r="J211" i="1"/>
  <c r="N210" i="1"/>
  <c r="J210" i="1"/>
  <c r="N209" i="1"/>
  <c r="J209" i="1"/>
  <c r="N208" i="1"/>
  <c r="J208" i="1"/>
  <c r="N207" i="1"/>
  <c r="J207" i="1"/>
  <c r="N206" i="1"/>
  <c r="J206" i="1"/>
  <c r="N205" i="1"/>
  <c r="J205" i="1"/>
  <c r="N204" i="1"/>
  <c r="J204" i="1"/>
  <c r="N203" i="1"/>
  <c r="J203" i="1"/>
  <c r="N202" i="1"/>
  <c r="J202" i="1"/>
  <c r="N201" i="1"/>
  <c r="J201" i="1"/>
  <c r="N200" i="1"/>
  <c r="J200" i="1"/>
  <c r="N199" i="1"/>
  <c r="J199" i="1"/>
  <c r="N198" i="1"/>
  <c r="J198" i="1"/>
  <c r="N197" i="1"/>
  <c r="J197" i="1"/>
  <c r="N196" i="1"/>
  <c r="J196" i="1"/>
  <c r="N195" i="1"/>
  <c r="J195" i="1"/>
  <c r="N194" i="1"/>
  <c r="J194" i="1"/>
  <c r="N193" i="1"/>
  <c r="J193" i="1"/>
  <c r="N192" i="1"/>
  <c r="J192" i="1"/>
  <c r="N191" i="1"/>
  <c r="J191" i="1"/>
  <c r="N190" i="1"/>
  <c r="J190" i="1"/>
  <c r="N189" i="1"/>
  <c r="J189" i="1"/>
  <c r="N188" i="1"/>
  <c r="J188" i="1"/>
  <c r="N187" i="1"/>
  <c r="J187" i="1"/>
  <c r="N186" i="1"/>
  <c r="J186" i="1"/>
  <c r="N185" i="1"/>
  <c r="J185" i="1"/>
  <c r="N184" i="1"/>
  <c r="J184" i="1"/>
  <c r="N183" i="1"/>
  <c r="J183" i="1"/>
  <c r="N182" i="1"/>
  <c r="J182" i="1"/>
  <c r="N181" i="1"/>
  <c r="J181" i="1"/>
  <c r="N180" i="1"/>
  <c r="J180" i="1"/>
  <c r="N179" i="1"/>
  <c r="J179" i="1"/>
  <c r="N178" i="1"/>
  <c r="J178" i="1"/>
  <c r="N177" i="1"/>
  <c r="J177" i="1"/>
  <c r="N176" i="1"/>
  <c r="J176" i="1"/>
  <c r="N175" i="1"/>
  <c r="J175" i="1"/>
  <c r="N174" i="1"/>
  <c r="J174" i="1"/>
  <c r="N173" i="1"/>
  <c r="J173" i="1"/>
  <c r="N172" i="1"/>
  <c r="J172" i="1"/>
  <c r="N171" i="1"/>
  <c r="J171" i="1"/>
  <c r="N170" i="1"/>
  <c r="J170" i="1"/>
  <c r="N169" i="1"/>
  <c r="J169" i="1"/>
  <c r="N168" i="1"/>
  <c r="J168" i="1"/>
  <c r="N167" i="1"/>
  <c r="J167" i="1"/>
  <c r="N166" i="1"/>
  <c r="J166" i="1"/>
  <c r="N165" i="1"/>
  <c r="J165" i="1"/>
  <c r="N164" i="1"/>
  <c r="N163" i="1"/>
  <c r="J163" i="1"/>
  <c r="N162" i="1"/>
  <c r="J162" i="1"/>
  <c r="N161" i="1"/>
  <c r="J161" i="1"/>
  <c r="N160" i="1"/>
  <c r="J160" i="1"/>
  <c r="N159" i="1"/>
  <c r="J159" i="1"/>
  <c r="N158" i="1"/>
  <c r="J158" i="1"/>
  <c r="N157" i="1"/>
  <c r="J157" i="1"/>
  <c r="N156" i="1"/>
  <c r="J156" i="1"/>
  <c r="N155" i="1"/>
  <c r="J155" i="1"/>
  <c r="N154" i="1"/>
  <c r="J154" i="1"/>
  <c r="N153" i="1"/>
  <c r="J153" i="1"/>
  <c r="N152" i="1"/>
  <c r="J152" i="1"/>
  <c r="N151" i="1"/>
  <c r="J151" i="1"/>
  <c r="N150" i="1"/>
  <c r="J150" i="1"/>
  <c r="N149" i="1"/>
  <c r="J149" i="1"/>
  <c r="N148" i="1"/>
  <c r="J148" i="1"/>
  <c r="N147" i="1"/>
  <c r="J147" i="1"/>
  <c r="N146" i="1"/>
  <c r="J146" i="1"/>
  <c r="N145" i="1"/>
  <c r="J145" i="1"/>
  <c r="N144" i="1"/>
  <c r="J144" i="1"/>
  <c r="N143" i="1"/>
  <c r="J143" i="1"/>
  <c r="N142" i="1"/>
  <c r="J142" i="1"/>
  <c r="N141" i="1"/>
  <c r="J141" i="1"/>
  <c r="N140" i="1"/>
  <c r="J140" i="1"/>
  <c r="N139" i="1"/>
  <c r="J139" i="1"/>
  <c r="N138" i="1"/>
  <c r="J138" i="1"/>
  <c r="N137" i="1"/>
  <c r="J137" i="1"/>
  <c r="N136" i="1"/>
  <c r="J136" i="1"/>
  <c r="N135" i="1"/>
  <c r="J135" i="1"/>
  <c r="N134" i="1"/>
  <c r="J134" i="1"/>
  <c r="N133" i="1"/>
  <c r="J133" i="1"/>
  <c r="N132" i="1"/>
  <c r="J132" i="1"/>
  <c r="N131" i="1"/>
  <c r="J131" i="1"/>
  <c r="N130" i="1"/>
  <c r="J130" i="1"/>
  <c r="N129" i="1"/>
  <c r="J129" i="1"/>
  <c r="N128" i="1"/>
  <c r="J128" i="1"/>
  <c r="N127" i="1"/>
  <c r="J127" i="1"/>
  <c r="N126" i="1"/>
  <c r="J126" i="1"/>
  <c r="N125" i="1"/>
  <c r="J125" i="1"/>
  <c r="N124" i="1"/>
  <c r="J124" i="1"/>
  <c r="N123" i="1"/>
  <c r="J123" i="1"/>
  <c r="N122" i="1"/>
  <c r="J122" i="1"/>
  <c r="N121" i="1"/>
  <c r="J121" i="1"/>
  <c r="N120" i="1"/>
  <c r="J120" i="1"/>
  <c r="N119" i="1"/>
  <c r="J119" i="1"/>
  <c r="N118" i="1"/>
  <c r="J118" i="1"/>
  <c r="N117" i="1"/>
  <c r="J117" i="1"/>
  <c r="N116" i="1"/>
  <c r="J116" i="1"/>
  <c r="N115" i="1"/>
  <c r="J115" i="1"/>
  <c r="N114" i="1"/>
  <c r="J114" i="1"/>
  <c r="N113" i="1"/>
  <c r="J113" i="1"/>
  <c r="N112" i="1"/>
  <c r="J112" i="1"/>
  <c r="N111" i="1"/>
  <c r="J111" i="1"/>
  <c r="N110" i="1"/>
  <c r="J110" i="1"/>
  <c r="N109" i="1"/>
  <c r="J109" i="1"/>
  <c r="N108" i="1"/>
  <c r="J108" i="1"/>
  <c r="N107" i="1"/>
  <c r="J107" i="1"/>
  <c r="N106" i="1"/>
  <c r="J106" i="1"/>
  <c r="N105" i="1"/>
  <c r="J105" i="1"/>
  <c r="N104" i="1"/>
  <c r="J104" i="1"/>
  <c r="N103" i="1"/>
  <c r="J103" i="1"/>
  <c r="N102" i="1"/>
  <c r="J102" i="1"/>
  <c r="N101" i="1"/>
  <c r="J101" i="1"/>
  <c r="N100" i="1"/>
  <c r="J100" i="1"/>
  <c r="N99" i="1"/>
  <c r="J99" i="1"/>
  <c r="N98" i="1"/>
  <c r="J98" i="1"/>
  <c r="N97" i="1"/>
  <c r="J97" i="1"/>
  <c r="N96" i="1"/>
  <c r="J96" i="1"/>
  <c r="N95" i="1"/>
  <c r="J95" i="1"/>
  <c r="N94" i="1"/>
  <c r="J94" i="1"/>
  <c r="N93" i="1"/>
  <c r="J93" i="1"/>
  <c r="N92" i="1"/>
  <c r="J92" i="1"/>
  <c r="N91" i="1"/>
  <c r="J91" i="1"/>
  <c r="N90" i="1"/>
  <c r="J90" i="1"/>
  <c r="N89" i="1"/>
  <c r="J89" i="1"/>
  <c r="N88" i="1"/>
  <c r="J88" i="1"/>
  <c r="N87" i="1"/>
  <c r="J87" i="1"/>
  <c r="N86" i="1"/>
  <c r="J86" i="1"/>
  <c r="N85" i="1"/>
  <c r="J85" i="1"/>
  <c r="N84" i="1"/>
  <c r="J84" i="1"/>
  <c r="N83" i="1"/>
  <c r="J83" i="1"/>
  <c r="N82" i="1"/>
  <c r="J82" i="1"/>
  <c r="N81" i="1"/>
  <c r="J81" i="1"/>
  <c r="J80" i="1"/>
  <c r="N75" i="1"/>
  <c r="J75" i="1"/>
  <c r="N74" i="1"/>
  <c r="N73" i="1"/>
  <c r="N72" i="1"/>
  <c r="N66" i="1"/>
  <c r="J66" i="1"/>
  <c r="N65" i="1"/>
  <c r="J65" i="1"/>
  <c r="N64" i="1"/>
  <c r="J64" i="1"/>
  <c r="N63" i="1"/>
  <c r="J63" i="1"/>
  <c r="N62" i="1"/>
  <c r="J62" i="1"/>
  <c r="N61" i="1"/>
  <c r="J61" i="1"/>
  <c r="N60" i="1"/>
  <c r="J60" i="1"/>
  <c r="N59" i="1"/>
  <c r="J59" i="1"/>
  <c r="N58" i="1"/>
  <c r="J58" i="1"/>
  <c r="J56" i="1"/>
  <c r="N54" i="1"/>
  <c r="J54" i="1"/>
  <c r="N53" i="1"/>
  <c r="J53" i="1"/>
  <c r="N52" i="1"/>
  <c r="J52" i="1"/>
  <c r="N51" i="1"/>
  <c r="J51" i="1"/>
  <c r="N50" i="1"/>
  <c r="J50" i="1"/>
  <c r="N49" i="1"/>
  <c r="J49" i="1"/>
  <c r="N48" i="1"/>
  <c r="J48" i="1"/>
  <c r="N47" i="1"/>
  <c r="J47" i="1"/>
  <c r="E47" i="1"/>
  <c r="E48" i="1" s="1"/>
  <c r="N46" i="1"/>
  <c r="J46" i="1"/>
  <c r="N45" i="1"/>
  <c r="J45" i="1"/>
  <c r="N44" i="1"/>
  <c r="J44" i="1"/>
  <c r="N43" i="1"/>
  <c r="J43" i="1"/>
  <c r="N42" i="1"/>
  <c r="J42" i="1"/>
  <c r="N41" i="1"/>
  <c r="J41" i="1"/>
  <c r="N40" i="1"/>
  <c r="J40" i="1"/>
  <c r="N39" i="1"/>
  <c r="J39" i="1"/>
  <c r="N38" i="1"/>
  <c r="J38" i="1"/>
  <c r="N37" i="1"/>
  <c r="J37" i="1"/>
  <c r="N36" i="1"/>
  <c r="J36" i="1"/>
  <c r="N35" i="1"/>
  <c r="J35" i="1"/>
  <c r="N34" i="1"/>
  <c r="J34" i="1"/>
  <c r="N33" i="1"/>
  <c r="J33" i="1"/>
  <c r="N32" i="1"/>
  <c r="J32" i="1"/>
  <c r="N31" i="1"/>
  <c r="J31" i="1"/>
  <c r="N30" i="1"/>
  <c r="J30" i="1"/>
  <c r="N29" i="1"/>
  <c r="J29" i="1"/>
  <c r="N28" i="1"/>
  <c r="J28" i="1"/>
  <c r="N27" i="1"/>
  <c r="J27" i="1"/>
  <c r="N26" i="1"/>
  <c r="J26" i="1"/>
  <c r="N25" i="1"/>
  <c r="N24" i="1"/>
  <c r="J24" i="1"/>
  <c r="N23" i="1"/>
  <c r="J23" i="1"/>
  <c r="N22" i="1"/>
  <c r="J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I236" i="1"/>
  <c r="N236" i="1" s="1"/>
  <c r="N8" i="1"/>
  <c r="J8" i="1"/>
  <c r="N7" i="1"/>
  <c r="J7" i="1"/>
  <c r="N6" i="1"/>
  <c r="J6" i="1"/>
  <c r="N240" i="1" l="1"/>
  <c r="N243" i="1" s="1"/>
  <c r="J9" i="1"/>
</calcChain>
</file>

<file path=xl/sharedStrings.xml><?xml version="1.0" encoding="utf-8"?>
<sst xmlns="http://schemas.openxmlformats.org/spreadsheetml/2006/main" count="2930" uniqueCount="948">
  <si>
    <t>MATANZA</t>
  </si>
  <si>
    <t>Fecha</t>
  </si>
  <si>
    <t>FECHA DE PAGO</t>
  </si>
  <si>
    <t>SEGURO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</si>
  <si>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</si>
  <si>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</si>
  <si>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</si>
  <si>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</si>
  <si>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</si>
  <si>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</si>
  <si>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</si>
  <si>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</si>
  <si>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</si>
  <si>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</si>
  <si>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</si>
  <si>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</si>
  <si>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>CHEQUE</t>
  </si>
  <si>
    <t xml:space="preserve">Transportista </t>
  </si>
  <si>
    <t xml:space="preserve"> </t>
  </si>
  <si>
    <t>TOTAL EN Kg</t>
  </si>
  <si>
    <t>SUB TOTAL 2</t>
  </si>
  <si>
    <t>GRAN TOTAL</t>
  </si>
  <si>
    <t>ENTRADAS DEL MES DE      E N E R O           2 0 2 1</t>
  </si>
  <si>
    <t>PRECIO</t>
  </si>
  <si>
    <t xml:space="preserve">DISTRIBUIDORA PEPE FILETE </t>
  </si>
  <si>
    <t>CANALES 200</t>
  </si>
  <si>
    <r>
      <t xml:space="preserve">PORCICOLA EL TOPETE      </t>
    </r>
    <r>
      <rPr>
        <b/>
        <sz val="14"/>
        <color rgb="FF0000FF"/>
        <rFont val="Calibri"/>
        <family val="2"/>
        <scheme val="minor"/>
      </rPr>
      <t>250</t>
    </r>
  </si>
  <si>
    <t xml:space="preserve">PORCICOLA EL TOPETE      </t>
  </si>
  <si>
    <t>CANALES  50</t>
  </si>
  <si>
    <r>
      <t xml:space="preserve">AGROPECUARIA EL TOPETE       </t>
    </r>
    <r>
      <rPr>
        <b/>
        <sz val="14"/>
        <color rgb="FF0000FF"/>
        <rFont val="Calibri"/>
        <family val="2"/>
        <scheme val="minor"/>
      </rPr>
      <t xml:space="preserve">  250</t>
    </r>
  </si>
  <si>
    <t>CANALES  200</t>
  </si>
  <si>
    <t xml:space="preserve">AGROPECUARIA EL TOPETE        </t>
  </si>
  <si>
    <t>JOSE LUIS OLVERA GARCIA</t>
  </si>
  <si>
    <t>TRIPAS</t>
  </si>
  <si>
    <t>A817</t>
  </si>
  <si>
    <t>Transferencia S</t>
  </si>
  <si>
    <t>AGROPECUARIA EL TOPETE         250</t>
  </si>
  <si>
    <t>AGROPECUARIA EL TOPETE</t>
  </si>
  <si>
    <t>AGROPECUARIA EL TOPETE         249</t>
  </si>
  <si>
    <t>CANALES  199</t>
  </si>
  <si>
    <t xml:space="preserve">AGROPECURIA EL DORADO </t>
  </si>
  <si>
    <t>CANALES  250</t>
  </si>
  <si>
    <t>AGROPECUARIA LA GABY</t>
  </si>
  <si>
    <t>CANALES   50</t>
  </si>
  <si>
    <r>
      <t xml:space="preserve">AGROPECUARIA LA GABY              </t>
    </r>
    <r>
      <rPr>
        <b/>
        <sz val="14"/>
        <color theme="1"/>
        <rFont val="Calibri"/>
        <family val="2"/>
        <scheme val="minor"/>
      </rPr>
      <t xml:space="preserve">  250</t>
    </r>
  </si>
  <si>
    <t>PORCICOLA SOTO</t>
  </si>
  <si>
    <t>AGROPECUARIA LA GABY            249</t>
  </si>
  <si>
    <t>CANALES  230</t>
  </si>
  <si>
    <t xml:space="preserve">PORCICOLA SAN BERNARDO </t>
  </si>
  <si>
    <t>CANALES  20</t>
  </si>
  <si>
    <t>AGROPECUARIA LA CHEMITA   250</t>
  </si>
  <si>
    <t>CANALES 251</t>
  </si>
  <si>
    <t xml:space="preserve">RAFAEL ZAMBRANO SANDOVAL </t>
  </si>
  <si>
    <t>MANTECA</t>
  </si>
  <si>
    <t>CANALES  200-1</t>
  </si>
  <si>
    <t>MIGUEL HERRERA</t>
  </si>
  <si>
    <t>RES</t>
  </si>
  <si>
    <t>FOLIO 9906</t>
  </si>
  <si>
    <t>PATAS</t>
  </si>
  <si>
    <t>X</t>
  </si>
  <si>
    <t>FOLIO 9902</t>
  </si>
  <si>
    <t>FOLIO 9900</t>
  </si>
  <si>
    <t>FOLIO 9892</t>
  </si>
  <si>
    <t>FOLIO CENTRAL 6631</t>
  </si>
  <si>
    <t>RAFAEL ZAMBRANO SANDOVAL</t>
  </si>
  <si>
    <t>9007-9008</t>
  </si>
  <si>
    <t>9014-9015</t>
  </si>
  <si>
    <t xml:space="preserve">AGROPECURIA EL TOPETE </t>
  </si>
  <si>
    <t xml:space="preserve">AGROPECUARIA EL TOPETE </t>
  </si>
  <si>
    <t>A-823</t>
  </si>
  <si>
    <t>9023-9024</t>
  </si>
  <si>
    <t>CANALES 199</t>
  </si>
  <si>
    <t>0485 W</t>
  </si>
  <si>
    <t>0491 W</t>
  </si>
  <si>
    <t>0498 W</t>
  </si>
  <si>
    <t>0503 W</t>
  </si>
  <si>
    <t>0510 W</t>
  </si>
  <si>
    <t>0519 W</t>
  </si>
  <si>
    <t>0524 W</t>
  </si>
  <si>
    <t>0535 W</t>
  </si>
  <si>
    <t>0537 W</t>
  </si>
  <si>
    <t>0547 W</t>
  </si>
  <si>
    <t>0568 W</t>
  </si>
  <si>
    <t>0569 W</t>
  </si>
  <si>
    <t>0581 W</t>
  </si>
  <si>
    <t>0588 W</t>
  </si>
  <si>
    <t>0603 W</t>
  </si>
  <si>
    <t>0611 W</t>
  </si>
  <si>
    <t>0623 W</t>
  </si>
  <si>
    <t>ENTRADAS DEL MES DE      FEBRERO            2 0 2 1</t>
  </si>
  <si>
    <t>CANALES  218</t>
  </si>
  <si>
    <t>AGROPECUARIA LA CHEMITA      248</t>
  </si>
  <si>
    <t xml:space="preserve">AGROPECUARIA EL DORADO </t>
  </si>
  <si>
    <t>CANALES  30</t>
  </si>
  <si>
    <t>0629 W</t>
  </si>
  <si>
    <t xml:space="preserve">AGROPECUARIA EL TOPETE  </t>
  </si>
  <si>
    <t>9012--9013</t>
  </si>
  <si>
    <t>9020-9021</t>
  </si>
  <si>
    <t>3312-3313</t>
  </si>
  <si>
    <t xml:space="preserve">CUSTODIA </t>
  </si>
  <si>
    <t>P-285</t>
  </si>
  <si>
    <t>CANALES 200-1</t>
  </si>
  <si>
    <t>0476 W</t>
  </si>
  <si>
    <t>2676-2677</t>
  </si>
  <si>
    <t>0479 W</t>
  </si>
  <si>
    <t>2682-2683</t>
  </si>
  <si>
    <t xml:space="preserve">FACTURA </t>
  </si>
  <si>
    <t>9026--9027</t>
  </si>
  <si>
    <t>5076--5077</t>
  </si>
  <si>
    <t>9036--9037</t>
  </si>
  <si>
    <t>2696--2697</t>
  </si>
  <si>
    <t>A-828</t>
  </si>
  <si>
    <t>4158-4159</t>
  </si>
  <si>
    <t>8081--8082</t>
  </si>
  <si>
    <t>FOLIO CENTRAL 6635</t>
  </si>
  <si>
    <t>FOLIO 9916</t>
  </si>
  <si>
    <t>8084-8085--NC-437</t>
  </si>
  <si>
    <t>9043--9044</t>
  </si>
  <si>
    <t>CANALES 249</t>
  </si>
  <si>
    <t>CANALES  251</t>
  </si>
  <si>
    <t>CANALES 20</t>
  </si>
  <si>
    <t>CANALES 202</t>
  </si>
  <si>
    <t>CANALES 250</t>
  </si>
  <si>
    <t>AGROPECUARIA EL TOPETE  249</t>
  </si>
  <si>
    <t>CANALES 50</t>
  </si>
  <si>
    <t>AGROPECUARIA EL TOPETE   249</t>
  </si>
  <si>
    <t>6112-6113</t>
  </si>
  <si>
    <t>FOLIO CENTRAL 6640</t>
  </si>
  <si>
    <t>FOLIO CENTRAL 6646</t>
  </si>
  <si>
    <t>9061--9062-NC-449</t>
  </si>
  <si>
    <t>D-2127</t>
  </si>
  <si>
    <t>AGROPECUARIA EL TOPETE    249</t>
  </si>
  <si>
    <t>CANALES    199</t>
  </si>
  <si>
    <t>9068-9069</t>
  </si>
  <si>
    <t>3227-3328</t>
  </si>
  <si>
    <t>9078-9079</t>
  </si>
  <si>
    <t>A-834</t>
  </si>
  <si>
    <t>9080--9081</t>
  </si>
  <si>
    <t xml:space="preserve">MIGUEL HERRERA PEREZ </t>
  </si>
  <si>
    <t>DELANTERO</t>
  </si>
  <si>
    <t>4171-4172--nc-166</t>
  </si>
  <si>
    <t>0657 W</t>
  </si>
  <si>
    <t>0659 W</t>
  </si>
  <si>
    <t>0671 W</t>
  </si>
  <si>
    <t>0677 W</t>
  </si>
  <si>
    <t>0688 W</t>
  </si>
  <si>
    <t>0695 W</t>
  </si>
  <si>
    <t>0703 W</t>
  </si>
  <si>
    <t>D-2161</t>
  </si>
  <si>
    <t>AGROPECUARIA EL TOPETE   250</t>
  </si>
  <si>
    <t>AGROPECUARIA EL TOPETE     250</t>
  </si>
  <si>
    <t>0711 W</t>
  </si>
  <si>
    <t>0717 W</t>
  </si>
  <si>
    <t>0724 W</t>
  </si>
  <si>
    <t>0727 W</t>
  </si>
  <si>
    <t>0732 W</t>
  </si>
  <si>
    <t>0746 W</t>
  </si>
  <si>
    <t>0752 W</t>
  </si>
  <si>
    <t>0762 W</t>
  </si>
  <si>
    <t>0768 W</t>
  </si>
  <si>
    <t>ENTRADAS DEL MES DE      M A R Z O             2 0 2 1</t>
  </si>
  <si>
    <t>AGROPECUARIA EL DORADO</t>
  </si>
  <si>
    <t xml:space="preserve">AGROPECUARIA SAN BERNARDO </t>
  </si>
  <si>
    <t>9100--9101</t>
  </si>
  <si>
    <t>6142-6143</t>
  </si>
  <si>
    <t>PEDRO RAMIRO HAQUET</t>
  </si>
  <si>
    <t>Combos   10</t>
  </si>
  <si>
    <t>2718-2719</t>
  </si>
  <si>
    <t>9115--9116</t>
  </si>
  <si>
    <t>P-322</t>
  </si>
  <si>
    <t xml:space="preserve">DISTRIBUIDROA PEPE FILETE </t>
  </si>
  <si>
    <t>DISTRIBUIDORA PEPE FILET E</t>
  </si>
  <si>
    <t>CABEZA DE LOMO S/HUESO</t>
  </si>
  <si>
    <t>FOLIO CENTRAL 6656</t>
  </si>
  <si>
    <t>FOLIO 9982</t>
  </si>
  <si>
    <t>FOLIO 9979</t>
  </si>
  <si>
    <t>FOLIO 9986</t>
  </si>
  <si>
    <t>FOLIO 9912</t>
  </si>
  <si>
    <t>FOLIO 9931</t>
  </si>
  <si>
    <t>FOLIO 9922</t>
  </si>
  <si>
    <t>FOLIO 9937</t>
  </si>
  <si>
    <t>PULPA ESPALDILLA</t>
  </si>
  <si>
    <t>FOLIO 9943</t>
  </si>
  <si>
    <t>FOLIO 9951</t>
  </si>
  <si>
    <t>FOLIO CENTRAL 6651</t>
  </si>
  <si>
    <t>FOLIO 9949</t>
  </si>
  <si>
    <t>FOLIO 9927</t>
  </si>
  <si>
    <t>3334--3335</t>
  </si>
  <si>
    <t>CANALES 250-1</t>
  </si>
  <si>
    <t>9135-9136</t>
  </si>
  <si>
    <t>9138-9139</t>
  </si>
  <si>
    <t>CANAELS  49</t>
  </si>
  <si>
    <t>9140-9141</t>
  </si>
  <si>
    <t>AGROPECURIA EL TOPETE    250</t>
  </si>
  <si>
    <t>AGROPECURIA EL TOPETE    249</t>
  </si>
  <si>
    <t>CANALES   232</t>
  </si>
  <si>
    <t>AGROPECUARIA EL TOEPTE   250</t>
  </si>
  <si>
    <t>9155-9156</t>
  </si>
  <si>
    <t>3363--3364</t>
  </si>
  <si>
    <t>3359-3360</t>
  </si>
  <si>
    <t>9187--9188</t>
  </si>
  <si>
    <t>9201-9202</t>
  </si>
  <si>
    <t>9166-9167</t>
  </si>
  <si>
    <t>9171-9172</t>
  </si>
  <si>
    <t>FOLIO 10001</t>
  </si>
  <si>
    <t>PERNIL FRESCO</t>
  </si>
  <si>
    <t>Transferencia B</t>
  </si>
  <si>
    <t>9177-9178</t>
  </si>
  <si>
    <t>JOSE LUIS OLVERA</t>
  </si>
  <si>
    <t>FOLIO 10015</t>
  </si>
  <si>
    <t>FOLIO 10010</t>
  </si>
  <si>
    <t>A-840</t>
  </si>
  <si>
    <t>Transferencia Bnte</t>
  </si>
  <si>
    <t>AGROPECURIA EL TOPETE     250</t>
  </si>
  <si>
    <t>CANALES  196</t>
  </si>
  <si>
    <t>CANALES  54</t>
  </si>
  <si>
    <t>D-2215</t>
  </si>
  <si>
    <t>FOLIO CENTRAL 6660</t>
  </si>
  <si>
    <t>FOLIO 9970</t>
  </si>
  <si>
    <t>FOLIO 9961</t>
  </si>
  <si>
    <t>9213-9214</t>
  </si>
  <si>
    <t>3381-3382</t>
  </si>
  <si>
    <t>FOLIO 10023</t>
  </si>
  <si>
    <t>A846</t>
  </si>
  <si>
    <t xml:space="preserve">Transferencia S </t>
  </si>
  <si>
    <t>FOLIO CENTRAL 6665</t>
  </si>
  <si>
    <t>3371-3372</t>
  </si>
  <si>
    <t>9199-9200</t>
  </si>
  <si>
    <t>9208--9209--NC-451</t>
  </si>
  <si>
    <t>PORCICOLA SOTO     250</t>
  </si>
  <si>
    <t>CANALES 248</t>
  </si>
  <si>
    <t>AGROPECUARIA EL TOPETE    250</t>
  </si>
  <si>
    <t>2755-2756</t>
  </si>
  <si>
    <t>9226-9227</t>
  </si>
  <si>
    <t>9236-9237</t>
  </si>
  <si>
    <t>3395-3396</t>
  </si>
  <si>
    <t>3388--3389</t>
  </si>
  <si>
    <t xml:space="preserve">DISTRIBUDORA PEPE FILETE </t>
  </si>
  <si>
    <t>FOLIO 9994</t>
  </si>
  <si>
    <t>9232-9233</t>
  </si>
  <si>
    <t>9243-9244</t>
  </si>
  <si>
    <t>4203-4204</t>
  </si>
  <si>
    <t>9241--9242</t>
  </si>
  <si>
    <t>9250-9251</t>
  </si>
  <si>
    <t>9252-9253</t>
  </si>
  <si>
    <t>9258-9259</t>
  </si>
  <si>
    <t>P-350</t>
  </si>
  <si>
    <t>0782 W</t>
  </si>
  <si>
    <t>0797 W</t>
  </si>
  <si>
    <t>0799 W</t>
  </si>
  <si>
    <t>0807 W</t>
  </si>
  <si>
    <t>0822 W</t>
  </si>
  <si>
    <t>0833 W</t>
  </si>
  <si>
    <t>0850 W</t>
  </si>
  <si>
    <t>0855 W</t>
  </si>
  <si>
    <t>0860 W</t>
  </si>
  <si>
    <t>0881 W</t>
  </si>
  <si>
    <t>0882 W</t>
  </si>
  <si>
    <t>0897 W</t>
  </si>
  <si>
    <t>0907 W</t>
  </si>
  <si>
    <t>0915 W</t>
  </si>
  <si>
    <t>0921 W</t>
  </si>
  <si>
    <t>0931 W</t>
  </si>
  <si>
    <t>0934 W</t>
  </si>
  <si>
    <t>0941 W</t>
  </si>
  <si>
    <t>0944 W</t>
  </si>
  <si>
    <t>0947 W</t>
  </si>
  <si>
    <t>ENTRADAS DEL MES DE      A B R I L              2 0 2 1</t>
  </si>
  <si>
    <t>AGROPECUARIA EL DORADO      250</t>
  </si>
  <si>
    <t>D-2277</t>
  </si>
  <si>
    <t>AGROPECUARIA EL TOPETE       251</t>
  </si>
  <si>
    <t xml:space="preserve">AGROPECUARIA EL DORADO        </t>
  </si>
  <si>
    <t>0981 W</t>
  </si>
  <si>
    <t>AGROPECUARIA EL TOPETE       250</t>
  </si>
  <si>
    <t>3404-3405</t>
  </si>
  <si>
    <t>2769-2770</t>
  </si>
  <si>
    <t>3412-3413</t>
  </si>
  <si>
    <t>Transferencai S</t>
  </si>
  <si>
    <t>9268-9269</t>
  </si>
  <si>
    <t>FOLIO 9990</t>
  </si>
  <si>
    <t>Tranferencia S</t>
  </si>
  <si>
    <t>9270--9271</t>
  </si>
  <si>
    <t xml:space="preserve">AGROPECUARIA EL TOPETE   </t>
  </si>
  <si>
    <t>CANALES  201</t>
  </si>
  <si>
    <t>CANALES   240</t>
  </si>
  <si>
    <t>9277--18022</t>
  </si>
  <si>
    <t>3420--18022</t>
  </si>
  <si>
    <t>9282--18044</t>
  </si>
  <si>
    <t>9284--18044</t>
  </si>
  <si>
    <t>9291-nc/455--18063</t>
  </si>
  <si>
    <t>9290---18063</t>
  </si>
  <si>
    <t>9298--18071</t>
  </si>
  <si>
    <t>18071--3424</t>
  </si>
  <si>
    <t>18079--9301</t>
  </si>
  <si>
    <t xml:space="preserve">Transferencia B </t>
  </si>
  <si>
    <t>18079--9303</t>
  </si>
  <si>
    <t>Fecha/-pago</t>
  </si>
  <si>
    <t>FECHA/-pago</t>
  </si>
  <si>
    <t>CANALES 201</t>
  </si>
  <si>
    <t>AGROPECUARIA EL TOPETE      250</t>
  </si>
  <si>
    <t>18097--3432</t>
  </si>
  <si>
    <t>18111--9322</t>
  </si>
  <si>
    <t>18097--2786</t>
  </si>
  <si>
    <t>18103--3436</t>
  </si>
  <si>
    <t>18103--9318</t>
  </si>
  <si>
    <t>x</t>
  </si>
  <si>
    <t>FOLIO CENTRAL 6671</t>
  </si>
  <si>
    <t xml:space="preserve">ALIMENTOS CEERTIFICADOS DE PUEBLA </t>
  </si>
  <si>
    <t>CANALES 237</t>
  </si>
  <si>
    <t>CANALES   200</t>
  </si>
  <si>
    <t>CANALES 239</t>
  </si>
  <si>
    <t>18138--9328</t>
  </si>
  <si>
    <t>18111--9319</t>
  </si>
  <si>
    <t>18138--9332</t>
  </si>
  <si>
    <t>18132--9333</t>
  </si>
  <si>
    <t>FOLIO CENTRAL 6685</t>
  </si>
  <si>
    <t>FOLIO CENTRAL 6677</t>
  </si>
  <si>
    <t>A865</t>
  </si>
  <si>
    <t xml:space="preserve">MANTECA </t>
  </si>
  <si>
    <t>D-2348</t>
  </si>
  <si>
    <t>A878</t>
  </si>
  <si>
    <t>18132--3448</t>
  </si>
  <si>
    <t>18171--9346</t>
  </si>
  <si>
    <t>18153---9345</t>
  </si>
  <si>
    <t>18153--3455--</t>
  </si>
  <si>
    <t>18171--3454</t>
  </si>
  <si>
    <t>D-2410</t>
  </si>
  <si>
    <t>0992 W</t>
  </si>
  <si>
    <t>0001 X</t>
  </si>
  <si>
    <t>0006 X</t>
  </si>
  <si>
    <t>0016 X</t>
  </si>
  <si>
    <t>0021 X</t>
  </si>
  <si>
    <t>0031 X</t>
  </si>
  <si>
    <t>0035 X</t>
  </si>
  <si>
    <t>0051 X</t>
  </si>
  <si>
    <t>0061 X</t>
  </si>
  <si>
    <t>0067 X</t>
  </si>
  <si>
    <t>0075 X</t>
  </si>
  <si>
    <t>0090 X</t>
  </si>
  <si>
    <t>0106 X</t>
  </si>
  <si>
    <t>0112 X</t>
  </si>
  <si>
    <t>0137 X</t>
  </si>
  <si>
    <t>ENTRADAS DEL MES DE     M A Y O               2 0 2 1</t>
  </si>
  <si>
    <t xml:space="preserve">AGROPECUARIA EL TOPETE      </t>
  </si>
  <si>
    <t>CANLAES  50</t>
  </si>
  <si>
    <t>ALIMENTOS CERTIFICADOS DE PUEBLA  INNOVA</t>
  </si>
  <si>
    <t>P-395</t>
  </si>
  <si>
    <t xml:space="preserve">NORMA </t>
  </si>
  <si>
    <t>FOLIO CENTRAL 6689</t>
  </si>
  <si>
    <t>FOLIO CENTRAL 6698</t>
  </si>
  <si>
    <t>A-883</t>
  </si>
  <si>
    <t>18243--9383</t>
  </si>
  <si>
    <t>Pulpa de Espaldilla</t>
  </si>
  <si>
    <t>18206--9369</t>
  </si>
  <si>
    <t>18235--9381</t>
  </si>
  <si>
    <t>18187--9354</t>
  </si>
  <si>
    <t>18187--4239</t>
  </si>
  <si>
    <t>18194--4243</t>
  </si>
  <si>
    <t>18230--8173</t>
  </si>
  <si>
    <t>Transfernecia B</t>
  </si>
  <si>
    <t>18194--9360</t>
  </si>
  <si>
    <t>AGROPECUARIA EL TOPETE     249</t>
  </si>
  <si>
    <t xml:space="preserve">PORCICOLA SOTO </t>
  </si>
  <si>
    <t xml:space="preserve">AGROPECUARIA LA CHEMITA </t>
  </si>
  <si>
    <t>CANALES  227</t>
  </si>
  <si>
    <t>FOLIO CENTRAL 6704</t>
  </si>
  <si>
    <t>FOLIO CENTRAL 6709</t>
  </si>
  <si>
    <t>18243--9384</t>
  </si>
  <si>
    <t xml:space="preserve">Trabsferencia B </t>
  </si>
  <si>
    <t>9398--18290</t>
  </si>
  <si>
    <t>9393--18280</t>
  </si>
  <si>
    <t>9402--18263</t>
  </si>
  <si>
    <t>4267--18263</t>
  </si>
  <si>
    <t>A-888</t>
  </si>
  <si>
    <t xml:space="preserve">Transferencia Bnte </t>
  </si>
  <si>
    <t>AGROPECUARIA EL TOPETE    230</t>
  </si>
  <si>
    <t>AGROPECURIA EL TOPETE</t>
  </si>
  <si>
    <t>18300--9417</t>
  </si>
  <si>
    <t>18331--9429</t>
  </si>
  <si>
    <t>PORSICOLA SOTO</t>
  </si>
  <si>
    <t>18300--2824</t>
  </si>
  <si>
    <t>D-2493</t>
  </si>
  <si>
    <t>A-891</t>
  </si>
  <si>
    <t>D-2552</t>
  </si>
  <si>
    <t>0154 X</t>
  </si>
  <si>
    <t>0173 X</t>
  </si>
  <si>
    <t>0185 X</t>
  </si>
  <si>
    <t>FOLIO 10143</t>
  </si>
  <si>
    <t>A-895</t>
  </si>
  <si>
    <t>FOLIO CENTRAL 6719</t>
  </si>
  <si>
    <t>FOLIO 10114</t>
  </si>
  <si>
    <t xml:space="preserve">Transferencia </t>
  </si>
  <si>
    <t>FOLIO CENTRAL 6713</t>
  </si>
  <si>
    <t>Espaldilla C/H</t>
  </si>
  <si>
    <t>FOLIO 10136</t>
  </si>
  <si>
    <t>GRASA</t>
  </si>
  <si>
    <t>FOLIO 10129</t>
  </si>
  <si>
    <t>PATA DE RES</t>
  </si>
  <si>
    <t>FOLIO 10107</t>
  </si>
  <si>
    <t>PATA DE CEERDO</t>
  </si>
  <si>
    <t>FOLIO 10101</t>
  </si>
  <si>
    <t>PULPA DE ESPALDILLA</t>
  </si>
  <si>
    <t>FOLIO 10097</t>
  </si>
  <si>
    <t>PATA DE CERDO</t>
  </si>
  <si>
    <t>FOLIO 10079</t>
  </si>
  <si>
    <t>FOLIO  10135</t>
  </si>
  <si>
    <t>FOLIO 10126</t>
  </si>
  <si>
    <t>FOLIO  10105</t>
  </si>
  <si>
    <t>FOLIO 10068</t>
  </si>
  <si>
    <t>FOLIO 10077</t>
  </si>
  <si>
    <t>FOLIO  10073</t>
  </si>
  <si>
    <t>FOLIO  10060</t>
  </si>
  <si>
    <t>0207 X</t>
  </si>
  <si>
    <t>0213 X</t>
  </si>
  <si>
    <t>0217 X</t>
  </si>
  <si>
    <t>0224 X</t>
  </si>
  <si>
    <t>0234 X</t>
  </si>
  <si>
    <t>0250 X</t>
  </si>
  <si>
    <t>0257 X</t>
  </si>
  <si>
    <t>0269 X</t>
  </si>
  <si>
    <t>0284 X</t>
  </si>
  <si>
    <t>0305 X</t>
  </si>
  <si>
    <t>0313 X</t>
  </si>
  <si>
    <t>0322 X</t>
  </si>
  <si>
    <t>0342 X</t>
  </si>
  <si>
    <t>0346 X</t>
  </si>
  <si>
    <t>ENTRADAS DEL MES DE     J U N I O                2 0 2 1</t>
  </si>
  <si>
    <t>0365 X</t>
  </si>
  <si>
    <t>0380 X</t>
  </si>
  <si>
    <t>AGROPECURIA EL TOPETE   250</t>
  </si>
  <si>
    <t>0400 X</t>
  </si>
  <si>
    <t>Manteca</t>
  </si>
  <si>
    <t>FOLIO 10103</t>
  </si>
  <si>
    <t>FOLIO 10121</t>
  </si>
  <si>
    <t>P-415</t>
  </si>
  <si>
    <t>FOLIO 10153</t>
  </si>
  <si>
    <t>A-907</t>
  </si>
  <si>
    <t>4296--NC-168</t>
  </si>
  <si>
    <t>JAMON S/H</t>
  </si>
  <si>
    <t>FOLIO 10113</t>
  </si>
  <si>
    <t xml:space="preserve">MIGUEL HERRERA </t>
  </si>
  <si>
    <t>PATA</t>
  </si>
  <si>
    <t>FOLIO CENTRAL 6725</t>
  </si>
  <si>
    <t>FOLIO CENTRAL 6730</t>
  </si>
  <si>
    <t>18452--6309</t>
  </si>
  <si>
    <t>18469--9471</t>
  </si>
  <si>
    <t>18483--9480</t>
  </si>
  <si>
    <t>ALIMENTOS CERTIFICADOS DE PUEBLA   INNOVA</t>
  </si>
  <si>
    <t>AGROPECUARIA EL TOPETE       249</t>
  </si>
  <si>
    <t>CANALES  49</t>
  </si>
  <si>
    <t>CANALES  229</t>
  </si>
  <si>
    <t xml:space="preserve">GRANJERO FELIZ </t>
  </si>
  <si>
    <t>ADOBADA TAQUERA</t>
  </si>
  <si>
    <t>FOLIO CENTRAL 6756</t>
  </si>
  <si>
    <t>CARNITAS</t>
  </si>
  <si>
    <t>A14-20432</t>
  </si>
  <si>
    <t>FOLIO 6736</t>
  </si>
  <si>
    <t>18483--4308</t>
  </si>
  <si>
    <t>Transfernecia b</t>
  </si>
  <si>
    <t>Transferencia s</t>
  </si>
  <si>
    <t xml:space="preserve">N L P </t>
  </si>
  <si>
    <t>0407 X</t>
  </si>
  <si>
    <t>0415 X</t>
  </si>
  <si>
    <t>0437 X</t>
  </si>
  <si>
    <t>0447 X</t>
  </si>
  <si>
    <t>CANALES  189</t>
  </si>
  <si>
    <t>AGROPECUARIA EL TOPETE    251</t>
  </si>
  <si>
    <t>CANALES   201</t>
  </si>
  <si>
    <t>PORCICOLA SAN BERNARDO</t>
  </si>
  <si>
    <t>18496--9492--</t>
  </si>
  <si>
    <t>18496--4314--</t>
  </si>
  <si>
    <t>18510--9499</t>
  </si>
  <si>
    <t>18528--9509-</t>
  </si>
  <si>
    <t>18579---2889</t>
  </si>
  <si>
    <t>18550---9530</t>
  </si>
  <si>
    <t>A-918</t>
  </si>
  <si>
    <t>A-915</t>
  </si>
  <si>
    <t>18538---9522</t>
  </si>
  <si>
    <t>CHULETA Nat</t>
  </si>
  <si>
    <t>FOLIO 10141</t>
  </si>
  <si>
    <t>12651--NC-30063--30054</t>
  </si>
  <si>
    <t>PECHOS</t>
  </si>
  <si>
    <t>ESPINAZO</t>
  </si>
  <si>
    <t>CABEZA</t>
  </si>
  <si>
    <t>CODILLO</t>
  </si>
  <si>
    <t>CABEZA DE LOMO</t>
  </si>
  <si>
    <t>CAÑA DE LOMO</t>
  </si>
  <si>
    <t>FOLIO 10150</t>
  </si>
  <si>
    <t>121836-nc-30100--nc-30099</t>
  </si>
  <si>
    <t>D-2622</t>
  </si>
  <si>
    <t>D-2676</t>
  </si>
  <si>
    <t>A14-20683</t>
  </si>
  <si>
    <t>0453 X</t>
  </si>
  <si>
    <t>0477 X</t>
  </si>
  <si>
    <t>0487 X</t>
  </si>
  <si>
    <t>0499 X</t>
  </si>
  <si>
    <t>0511 X</t>
  </si>
  <si>
    <t>0521 X</t>
  </si>
  <si>
    <t>0534 X</t>
  </si>
  <si>
    <t>0551 X</t>
  </si>
  <si>
    <t>0561 X</t>
  </si>
  <si>
    <t>0562 X</t>
  </si>
  <si>
    <t>ENTRADAS DEL MES DE     J U L I O                2 0 2 1</t>
  </si>
  <si>
    <t>CANALES  198</t>
  </si>
  <si>
    <t>AGROPECUARIA EL TOPETE         248</t>
  </si>
  <si>
    <t>CANALES   199</t>
  </si>
  <si>
    <t xml:space="preserve">AGROPECUARIA  EL TOPETE </t>
  </si>
  <si>
    <t>CANALES  202</t>
  </si>
  <si>
    <t>CANALES  193</t>
  </si>
  <si>
    <t>0583 X</t>
  </si>
  <si>
    <t>0588 X</t>
  </si>
  <si>
    <t>FOLIO 10202</t>
  </si>
  <si>
    <t>AGROPECURIA EL TOPETE      252</t>
  </si>
  <si>
    <t>CANALES  52</t>
  </si>
  <si>
    <t>18567--9537--NC-459</t>
  </si>
  <si>
    <t>P-445</t>
  </si>
  <si>
    <t>18593--9554</t>
  </si>
  <si>
    <t>18619--9578</t>
  </si>
  <si>
    <t>18632--9587</t>
  </si>
  <si>
    <t>A932</t>
  </si>
  <si>
    <t>FOLIO 10212</t>
  </si>
  <si>
    <t>FOLIO CENTRAL 6748</t>
  </si>
  <si>
    <t>FOLIO CENTRAL 6743</t>
  </si>
  <si>
    <t>DISTRIBUIDORA PEPE FILETE</t>
  </si>
  <si>
    <t>FOLIO CENTRAL 6753</t>
  </si>
  <si>
    <t>FOLIO CENTRAL 6760</t>
  </si>
  <si>
    <t>INTERES</t>
  </si>
  <si>
    <t>18673--9614----9747 Ints</t>
  </si>
  <si>
    <t>FOLIO 10226</t>
  </si>
  <si>
    <t>A933</t>
  </si>
  <si>
    <t>A-930</t>
  </si>
  <si>
    <t>D-2739</t>
  </si>
  <si>
    <t>18579---9546</t>
  </si>
  <si>
    <t>Transfer B 5-Jul-21</t>
  </si>
  <si>
    <t>18593--9550</t>
  </si>
  <si>
    <t>Transferencia SB</t>
  </si>
  <si>
    <t>18659--9743--9609</t>
  </si>
  <si>
    <t xml:space="preserve">Transferencia S Transferencia B </t>
  </si>
  <si>
    <t>20-Jul-21----19-Jul-21</t>
  </si>
  <si>
    <t>18619--6377--6437</t>
  </si>
  <si>
    <t>18646--9591--9731</t>
  </si>
  <si>
    <t>Transferencia S ---Transferencia B</t>
  </si>
  <si>
    <t>16-Jul-21----19-Jul-21</t>
  </si>
  <si>
    <t>18632--2898--2927</t>
  </si>
  <si>
    <t>14-Jul-21----19-Jul-21</t>
  </si>
  <si>
    <t>18646--2903--2926</t>
  </si>
  <si>
    <t>15-Jul-21---19-Jul-21</t>
  </si>
  <si>
    <t>20-Jul-21---------21-Jul-2021</t>
  </si>
  <si>
    <t>14-Jul-21---------19-Jul-21</t>
  </si>
  <si>
    <t>FOLIO 10234</t>
  </si>
  <si>
    <t>A-936</t>
  </si>
  <si>
    <t xml:space="preserve">DISTRIBUIDORA DE CARNES SELECTAS RAMPE SRL DE CV </t>
  </si>
  <si>
    <t xml:space="preserve">PERNIL </t>
  </si>
  <si>
    <t>FOLIO 10216</t>
  </si>
  <si>
    <t xml:space="preserve">AGROPECURARIA LA GABY SA DE CV </t>
  </si>
  <si>
    <t>AGROPECUARIA LA GABY SA DE CV</t>
  </si>
  <si>
    <t>18685--NC-265--9629--9761</t>
  </si>
  <si>
    <t>23-Jul-21---26-Jul-21</t>
  </si>
  <si>
    <t>FOLIO CENTRAL 6765</t>
  </si>
  <si>
    <t>18693--9640--9775</t>
  </si>
  <si>
    <t>18706---9543--9776</t>
  </si>
  <si>
    <t>Transferencia S--Transferencia  B</t>
  </si>
  <si>
    <t>26-Jul-21----27-Jul-21</t>
  </si>
  <si>
    <t>23-Jul-21----27-Jul-21</t>
  </si>
  <si>
    <t>18728---9656--NC-464--9777</t>
  </si>
  <si>
    <t>INTERESES</t>
  </si>
  <si>
    <t>18693--4347--4404</t>
  </si>
  <si>
    <t>26-Jul-21----28-Jul-21</t>
  </si>
  <si>
    <t>18733--4365--4405</t>
  </si>
  <si>
    <t>Transferencia S--Transferencia B</t>
  </si>
  <si>
    <t>27-Jul-21----28-Jul-21</t>
  </si>
  <si>
    <t>18738--9668--9787</t>
  </si>
  <si>
    <t>18733--9663--9786</t>
  </si>
  <si>
    <t>FOLIO 10237</t>
  </si>
  <si>
    <t>A-938</t>
  </si>
  <si>
    <t>CANALES  100</t>
  </si>
  <si>
    <t xml:space="preserve">PORCICOLA SOTO SA DE CV </t>
  </si>
  <si>
    <t>18769--4375--4407</t>
  </si>
  <si>
    <t>18762--9709--9803</t>
  </si>
  <si>
    <t>D-2820</t>
  </si>
  <si>
    <t>18750--9673--9802</t>
  </si>
  <si>
    <t>FOLIO 10246</t>
  </si>
  <si>
    <t>A-949</t>
  </si>
  <si>
    <t>0612 X</t>
  </si>
  <si>
    <t>0620 X</t>
  </si>
  <si>
    <t>0650 X</t>
  </si>
  <si>
    <t>0651 X</t>
  </si>
  <si>
    <t>0659 X</t>
  </si>
  <si>
    <t>0681 X</t>
  </si>
  <si>
    <t>0707 X</t>
  </si>
  <si>
    <t>0714 X</t>
  </si>
  <si>
    <t>0731 X</t>
  </si>
  <si>
    <t>0736 X</t>
  </si>
  <si>
    <t>0755 X</t>
  </si>
  <si>
    <t>0762 X</t>
  </si>
  <si>
    <t>0771 X</t>
  </si>
  <si>
    <t>0781 X</t>
  </si>
  <si>
    <t>0782 X</t>
  </si>
  <si>
    <t>ENTRADAS DEL MES DE     A G O S T O            2 0 2 1</t>
  </si>
  <si>
    <t>CANALES  197</t>
  </si>
  <si>
    <t>CANALES  186</t>
  </si>
  <si>
    <t>18875--9698--9811</t>
  </si>
  <si>
    <t>18875--9700--9817</t>
  </si>
  <si>
    <t>P-450</t>
  </si>
  <si>
    <t>FOLIO CENTRAL 6770</t>
  </si>
  <si>
    <t>18769--9692--9828</t>
  </si>
  <si>
    <t>ARCADIO LEDO BERISTAIN</t>
  </si>
  <si>
    <t>CUERO PAPEL</t>
  </si>
  <si>
    <t>FOLIO 10240</t>
  </si>
  <si>
    <t>A-332432</t>
  </si>
  <si>
    <t>18791--9715--9839</t>
  </si>
  <si>
    <t>FOLIO CENTRAL 6775</t>
  </si>
  <si>
    <t>A-951</t>
  </si>
  <si>
    <t>18803--9723--9838</t>
  </si>
  <si>
    <t>18803--4380--4418</t>
  </si>
  <si>
    <t>18813--4386--4419</t>
  </si>
  <si>
    <t>D-2897</t>
  </si>
  <si>
    <t>18829--9741--9865</t>
  </si>
  <si>
    <t>18842--8326--8372</t>
  </si>
  <si>
    <t>18850--8329--NC-443--8373</t>
  </si>
  <si>
    <t>18877--9772--9886</t>
  </si>
  <si>
    <t>FOLIO CENTRAL 6784</t>
  </si>
  <si>
    <t>FOLIO CENTRAL 6780</t>
  </si>
  <si>
    <t>FOLIO 10275</t>
  </si>
  <si>
    <t>A-956</t>
  </si>
  <si>
    <t>18860--9767--9874</t>
  </si>
  <si>
    <t>18860--4396--4432</t>
  </si>
  <si>
    <t>18893--2949--2972</t>
  </si>
  <si>
    <t>9812--9905</t>
  </si>
  <si>
    <t>18893--9796--9900</t>
  </si>
  <si>
    <t>FOLIO  10262</t>
  </si>
  <si>
    <t>RAFAEL ZAMBRANO       San Pedo</t>
  </si>
  <si>
    <t>FOLIO 10276</t>
  </si>
  <si>
    <t>FOLIO 20245</t>
  </si>
  <si>
    <t>MENUDO</t>
  </si>
  <si>
    <t>FOLIO 10250</t>
  </si>
  <si>
    <t>A-332642</t>
  </si>
  <si>
    <t>FOLIO 10293</t>
  </si>
  <si>
    <t>A-959</t>
  </si>
  <si>
    <t>0787 X</t>
  </si>
  <si>
    <t>0798 X</t>
  </si>
  <si>
    <t>0805 X</t>
  </si>
  <si>
    <t>0808 X</t>
  </si>
  <si>
    <t>0819 X</t>
  </si>
  <si>
    <t>0828 X</t>
  </si>
  <si>
    <t>0848 X</t>
  </si>
  <si>
    <t>0850 X</t>
  </si>
  <si>
    <t>0860 X</t>
  </si>
  <si>
    <t>0872 X</t>
  </si>
  <si>
    <t>0887 X</t>
  </si>
  <si>
    <t>0893 X</t>
  </si>
  <si>
    <t>18984--6463-NC-228</t>
  </si>
  <si>
    <t>D-2941</t>
  </si>
  <si>
    <t>CARGA CANCELADA</t>
  </si>
  <si>
    <t>0906 X</t>
  </si>
  <si>
    <t>0925 X</t>
  </si>
  <si>
    <t>0932 X</t>
  </si>
  <si>
    <t>ENTRADAS DEL MES DE     S E P T I E M B R E             2 0 2 1</t>
  </si>
  <si>
    <t xml:space="preserve"> AGROPECUARIA EL TOPETE      249</t>
  </si>
  <si>
    <t>AGROPECUARIA  SAN BERNARDO</t>
  </si>
  <si>
    <t>AGROPECUARIA  LA GABY</t>
  </si>
  <si>
    <t>AGROPECUARIA EL TOPETE      249</t>
  </si>
  <si>
    <t>AGROPECAURIA LA CHEMITA</t>
  </si>
  <si>
    <t>0960 X</t>
  </si>
  <si>
    <t>0970 X</t>
  </si>
  <si>
    <t>P-454</t>
  </si>
  <si>
    <t>TRIPA</t>
  </si>
  <si>
    <t>FOLIO 10310</t>
  </si>
  <si>
    <t>A-969</t>
  </si>
  <si>
    <t>FOLIO 10260</t>
  </si>
  <si>
    <t>FOLIO CENTRAL  6789</t>
  </si>
  <si>
    <t>FOLIO 10266</t>
  </si>
  <si>
    <t>FOLIO CENTRAL 6794</t>
  </si>
  <si>
    <t>FOLIO 10279</t>
  </si>
  <si>
    <t>FOLIO 10281</t>
  </si>
  <si>
    <t>FOLIO 10272</t>
  </si>
  <si>
    <t>FOLIO 10273</t>
  </si>
  <si>
    <t>FOLIO 10289</t>
  </si>
  <si>
    <t>ARCADIO LEDO BERISTAIN  (  ALBICIA )</t>
  </si>
  <si>
    <t>Cuero COMBO</t>
  </si>
  <si>
    <t>FOLIO 10299</t>
  </si>
  <si>
    <t>A-332962</t>
  </si>
  <si>
    <t>Transferencia  S</t>
  </si>
  <si>
    <t>Transferencia  s</t>
  </si>
  <si>
    <t>19021--9884--</t>
  </si>
  <si>
    <t>19008--6465</t>
  </si>
  <si>
    <t>FOLIO 10329</t>
  </si>
  <si>
    <t>A-973</t>
  </si>
  <si>
    <t>19054----2983--NC-101</t>
  </si>
  <si>
    <t>19054---9915-</t>
  </si>
  <si>
    <t>19047--9903--</t>
  </si>
  <si>
    <t>19027---4440</t>
  </si>
  <si>
    <t>19027--9890</t>
  </si>
  <si>
    <t>18919--9815--NC-470</t>
  </si>
  <si>
    <t>18931--9824--9922</t>
  </si>
  <si>
    <t>18931--2957--NC-99----2984</t>
  </si>
  <si>
    <t>18936--9826--NC-469---9939</t>
  </si>
  <si>
    <t>18943--6459--6480</t>
  </si>
  <si>
    <t>18959--9835--NC-471----9940</t>
  </si>
  <si>
    <t>18971--9844--9941</t>
  </si>
  <si>
    <t>18978--9848--NC-472--9942</t>
  </si>
  <si>
    <t xml:space="preserve">AGROPECAURIA EL TOPETE </t>
  </si>
  <si>
    <t xml:space="preserve"> CHULETA </t>
  </si>
  <si>
    <t>CHULETA</t>
  </si>
  <si>
    <t>FOLIO CENTRAL 6799</t>
  </si>
  <si>
    <t>ARCADIO LEDO BERISTAIN   " ALBICIA "</t>
  </si>
  <si>
    <t>codillo</t>
  </si>
  <si>
    <t>FOLIO 10304</t>
  </si>
  <si>
    <t>A-333073</t>
  </si>
  <si>
    <t>Transfereencia s</t>
  </si>
  <si>
    <t>CANALES   30</t>
  </si>
  <si>
    <t>FOLIO 10305</t>
  </si>
  <si>
    <t>FOLIO 10315</t>
  </si>
  <si>
    <t>FOLIO 10295</t>
  </si>
  <si>
    <t>FOLIO 10303</t>
  </si>
  <si>
    <t>FOLIO 10307</t>
  </si>
  <si>
    <t>FOLIO CENTRAL 6804</t>
  </si>
  <si>
    <t>FOLIO 10312</t>
  </si>
  <si>
    <t>FOLIO 10294</t>
  </si>
  <si>
    <t>19059--9925</t>
  </si>
  <si>
    <t>19059--2986</t>
  </si>
  <si>
    <t>19087--9944</t>
  </si>
  <si>
    <t>19087--8408--NC-445</t>
  </si>
  <si>
    <t>19096--4454</t>
  </si>
  <si>
    <t>19096--9954--NC-477</t>
  </si>
  <si>
    <t>FOLIO 10322</t>
  </si>
  <si>
    <t>FOLIO CENTRAL 6810</t>
  </si>
  <si>
    <t>19101--9963</t>
  </si>
  <si>
    <t>19101--8420</t>
  </si>
  <si>
    <t>D-3037</t>
  </si>
  <si>
    <t>19111--6491</t>
  </si>
  <si>
    <t>Traferencia B</t>
  </si>
  <si>
    <t>19111--9966--NC-479</t>
  </si>
  <si>
    <t xml:space="preserve">ARCADIO LEDO       ALBICIA </t>
  </si>
  <si>
    <t>BUCHE</t>
  </si>
  <si>
    <t>FOLIO  10343</t>
  </si>
  <si>
    <t>A-333219</t>
  </si>
  <si>
    <t>FOLIO 10336</t>
  </si>
  <si>
    <t>A-33218</t>
  </si>
  <si>
    <t>19122--9978</t>
  </si>
  <si>
    <t>19122--6494</t>
  </si>
  <si>
    <t>FOLIO 10352</t>
  </si>
  <si>
    <t>A-974</t>
  </si>
  <si>
    <t>CANALES 49</t>
  </si>
  <si>
    <t>AGROPECUARIA  EL TOPETE    250</t>
  </si>
  <si>
    <t>19127--2998</t>
  </si>
  <si>
    <t>D-3096</t>
  </si>
  <si>
    <t>19127--9987</t>
  </si>
  <si>
    <t>19132--10002--NC-480</t>
  </si>
  <si>
    <t>19148--10009</t>
  </si>
  <si>
    <t>FOLIO 10356</t>
  </si>
  <si>
    <t>A-976</t>
  </si>
  <si>
    <t>FOLIO  10362</t>
  </si>
  <si>
    <t>A-977</t>
  </si>
  <si>
    <t>Transferencia bNTE</t>
  </si>
  <si>
    <t>19162--10034--NC-462</t>
  </si>
  <si>
    <t>19162--6506</t>
  </si>
  <si>
    <t>19140--10008--NC-481</t>
  </si>
  <si>
    <t>0978 X</t>
  </si>
  <si>
    <t>AGROPECUARIA EL TOPETE     250-1</t>
  </si>
  <si>
    <t>0985 X</t>
  </si>
  <si>
    <t>0997 X</t>
  </si>
  <si>
    <t>0006 Y</t>
  </si>
  <si>
    <t>0020 Y</t>
  </si>
  <si>
    <t>0022 Y</t>
  </si>
  <si>
    <t>0031 Y</t>
  </si>
  <si>
    <t>0048 Y</t>
  </si>
  <si>
    <t>0058 Y</t>
  </si>
  <si>
    <t>0061 Y</t>
  </si>
  <si>
    <t>0079 Y</t>
  </si>
  <si>
    <t>0093 Y</t>
  </si>
  <si>
    <t>0109 Y</t>
  </si>
  <si>
    <t>0114 Y</t>
  </si>
  <si>
    <t>0132 Y</t>
  </si>
  <si>
    <t>0143 Y</t>
  </si>
  <si>
    <t>ENTRADAS DEL MES DE     O C T U B R E              2 0 2 1</t>
  </si>
  <si>
    <t xml:space="preserve">AGROPECUARIA LA GABY SA DE CV </t>
  </si>
  <si>
    <t>0152 Y</t>
  </si>
  <si>
    <t>19165--10026</t>
  </si>
  <si>
    <t>Transfereencia S</t>
  </si>
  <si>
    <t>P-466</t>
  </si>
  <si>
    <t>FOLIO 10340</t>
  </si>
  <si>
    <t>FOLIO 10326</t>
  </si>
  <si>
    <t>FOLIO 10331</t>
  </si>
  <si>
    <t>FOLIO 10337</t>
  </si>
  <si>
    <t>FOLIO CENTRAL 6815</t>
  </si>
  <si>
    <t>FOLIO 10344</t>
  </si>
  <si>
    <t>FOLIO 10355</t>
  </si>
  <si>
    <t>FOLIO CENTRAL 6820</t>
  </si>
  <si>
    <t>19204--6521</t>
  </si>
  <si>
    <t>19170--10037</t>
  </si>
  <si>
    <t>19184--10044</t>
  </si>
  <si>
    <t>19199--8449</t>
  </si>
  <si>
    <t>19199--10055--nc-/483</t>
  </si>
  <si>
    <t xml:space="preserve">JOSE LUIS OLVERA </t>
  </si>
  <si>
    <t>FOLIO 10376</t>
  </si>
  <si>
    <t>FOLIO 10390</t>
  </si>
  <si>
    <t>19210--4473</t>
  </si>
  <si>
    <t>19210--10074</t>
  </si>
  <si>
    <t>19227--10081</t>
  </si>
  <si>
    <t>FOLIO  10366</t>
  </si>
  <si>
    <t>A-33593</t>
  </si>
  <si>
    <t>folio 10367</t>
  </si>
  <si>
    <t>A-33594</t>
  </si>
  <si>
    <t>Transferenc ia S</t>
  </si>
  <si>
    <t>AGEOPECUARIA EL TOPETE      250-1</t>
  </si>
  <si>
    <t>19239--10093--NC--484</t>
  </si>
  <si>
    <t>19239--10088</t>
  </si>
  <si>
    <t>19244--10097--NC-485</t>
  </si>
  <si>
    <t>19269--8463</t>
  </si>
  <si>
    <t>19255--8460</t>
  </si>
  <si>
    <t xml:space="preserve">DISTRIBUIDORA DE CARNES RANCHO LAS LOMAS S DE RL DE CV </t>
  </si>
  <si>
    <t>FOLIO CENTRAL  6844</t>
  </si>
  <si>
    <t>59B2</t>
  </si>
  <si>
    <t>19279--8466</t>
  </si>
  <si>
    <t>Transferecia B</t>
  </si>
  <si>
    <t>FOLIO 10406</t>
  </si>
  <si>
    <t>A-980</t>
  </si>
  <si>
    <t>A 978</t>
  </si>
  <si>
    <t>A 979</t>
  </si>
  <si>
    <t>FOLIO CENTRAL  6831</t>
  </si>
  <si>
    <t>FOLIO 10357</t>
  </si>
  <si>
    <t>FOLIO CENTRAL 6825</t>
  </si>
  <si>
    <t>FOLIO 10375</t>
  </si>
  <si>
    <t>19302--10128</t>
  </si>
  <si>
    <t>19316--10135</t>
  </si>
  <si>
    <t>19285--6535--NC-233</t>
  </si>
  <si>
    <t>DISTRIBUIDORA PEPE FILETE DE PUEBLA</t>
  </si>
  <si>
    <t>NUCAS</t>
  </si>
  <si>
    <t>FOLIO 10396</t>
  </si>
  <si>
    <t>19302--10126</t>
  </si>
  <si>
    <t>19316--10134</t>
  </si>
  <si>
    <t>D-3140</t>
  </si>
  <si>
    <t>FOLIO 10419</t>
  </si>
  <si>
    <t>A-981</t>
  </si>
  <si>
    <t>D-3186</t>
  </si>
  <si>
    <t>D-3846</t>
  </si>
  <si>
    <t>D-3826</t>
  </si>
  <si>
    <t>D-3726</t>
  </si>
  <si>
    <t>D-3176</t>
  </si>
  <si>
    <t>D-3756</t>
  </si>
  <si>
    <t>D-3766</t>
  </si>
  <si>
    <t>D-3786</t>
  </si>
  <si>
    <t>D-3216</t>
  </si>
  <si>
    <t>FOLIO 10432</t>
  </si>
  <si>
    <t>A-982</t>
  </si>
  <si>
    <t>19289--10117</t>
  </si>
  <si>
    <t>19289--10118</t>
  </si>
  <si>
    <t xml:space="preserve">COMERCIALIZADORA DE PORCINOS DELTA SA DE CV </t>
  </si>
  <si>
    <t>JAMON SERRANO S/h a granel</t>
  </si>
  <si>
    <t>A 158242</t>
  </si>
  <si>
    <t xml:space="preserve">JAMON SERRANO Reb </t>
  </si>
  <si>
    <t>10 Pzas</t>
  </si>
  <si>
    <t>1 pzas</t>
  </si>
  <si>
    <t>CULATELLO</t>
  </si>
  <si>
    <t>CABEZA de lomo madurado Reb</t>
  </si>
  <si>
    <t>10 pzas</t>
  </si>
  <si>
    <t>Lomo Embuchado Reb</t>
  </si>
  <si>
    <t>Pierna ahumada</t>
  </si>
  <si>
    <t>CUETELLO PAQUETE</t>
  </si>
  <si>
    <t xml:space="preserve">Jamon TIP YORK </t>
  </si>
  <si>
    <t>5 pzas</t>
  </si>
  <si>
    <t>Sanchicha Frankfut</t>
  </si>
  <si>
    <t>A-158234</t>
  </si>
  <si>
    <t>A-158233</t>
  </si>
  <si>
    <t>35177--</t>
  </si>
  <si>
    <t>0163 Y</t>
  </si>
  <si>
    <t>0183 Y</t>
  </si>
  <si>
    <t>0184 Y</t>
  </si>
  <si>
    <t>0194 Y</t>
  </si>
  <si>
    <t>0199 Y</t>
  </si>
  <si>
    <t>0211 Y</t>
  </si>
  <si>
    <t>0223 Y</t>
  </si>
  <si>
    <t>0232 Y</t>
  </si>
  <si>
    <t>0248 Y</t>
  </si>
  <si>
    <t>0275 Y</t>
  </si>
  <si>
    <t>0292 Y</t>
  </si>
  <si>
    <t>0297 Y</t>
  </si>
  <si>
    <t>0312 Y</t>
  </si>
  <si>
    <t>0324 Y</t>
  </si>
  <si>
    <t>330 Y</t>
  </si>
  <si>
    <t>0331 Y</t>
  </si>
  <si>
    <t>ENTRADAS DEL MES DE     NOVIEMBRE              2 0 2 1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</si>
  <si>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  250</t>
    </r>
  </si>
  <si>
    <t xml:space="preserve">AGROPECUARIA EL TOPETE       </t>
  </si>
  <si>
    <r>
      <t xml:space="preserve">AGROPECUARIA EL TOPETE     </t>
    </r>
    <r>
      <rPr>
        <b/>
        <sz val="14"/>
        <color rgb="FF0000FF"/>
        <rFont val="Calibri"/>
        <family val="2"/>
        <scheme val="minor"/>
      </rPr>
      <t xml:space="preserve"> 250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</si>
  <si>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 250</t>
    </r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</si>
  <si>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248</t>
    </r>
  </si>
  <si>
    <t>CANALES  47</t>
  </si>
  <si>
    <t>AGROPECUARIA EL TOPETE   251</t>
  </si>
  <si>
    <t>AGROPECUARIA  EL TOPETE</t>
  </si>
  <si>
    <t>0343 Y</t>
  </si>
  <si>
    <t>CANALES  50-1</t>
  </si>
  <si>
    <t>0359 Y</t>
  </si>
  <si>
    <t>0369 Y</t>
  </si>
  <si>
    <t>0387 Y</t>
  </si>
  <si>
    <t>ARCADIO LEDO BERISTAIN     Albicia</t>
  </si>
  <si>
    <t>COMBOS</t>
  </si>
  <si>
    <t>A333963</t>
  </si>
  <si>
    <t>FOLIO 10371</t>
  </si>
  <si>
    <t>A-333964</t>
  </si>
  <si>
    <t>FOLIO 10403</t>
  </si>
  <si>
    <t>FOLIO 10392</t>
  </si>
  <si>
    <t>FOLIO CENTRAL  6837</t>
  </si>
  <si>
    <t>FOLIO 10391</t>
  </si>
  <si>
    <t>FOLIO 10448</t>
  </si>
  <si>
    <t>A-158453</t>
  </si>
  <si>
    <t>Culatello   3 pzas</t>
  </si>
  <si>
    <t>Salchicha Frankfut Jumbo 10 pzas</t>
  </si>
  <si>
    <t>A 158454</t>
  </si>
  <si>
    <t xml:space="preserve">Filete T-Bone  </t>
  </si>
  <si>
    <t>A-158501</t>
  </si>
  <si>
    <t>PORK CHOP</t>
  </si>
  <si>
    <t xml:space="preserve">ASADO DE TIRA </t>
  </si>
  <si>
    <t>TOMAHAWK</t>
  </si>
  <si>
    <t>PICAÑA DE CERDO</t>
  </si>
  <si>
    <t>19394--</t>
  </si>
  <si>
    <t>19409--</t>
  </si>
  <si>
    <t>19425--</t>
  </si>
  <si>
    <t>19431--</t>
  </si>
  <si>
    <t>19354--10173--</t>
  </si>
  <si>
    <t>SESOS    135 pzas</t>
  </si>
  <si>
    <t>FOLIO 10397</t>
  </si>
  <si>
    <t>A-334006</t>
  </si>
  <si>
    <t>19372--10188</t>
  </si>
  <si>
    <t>Combo Cuero papel</t>
  </si>
  <si>
    <t>FOLIO 10415</t>
  </si>
  <si>
    <t>A-334107</t>
  </si>
  <si>
    <t>19387--10209</t>
  </si>
  <si>
    <t>19334--10155.</t>
  </si>
  <si>
    <t>19334--10154</t>
  </si>
  <si>
    <t>Transferenica  B</t>
  </si>
  <si>
    <t>19344--10165</t>
  </si>
  <si>
    <t>19344--10166</t>
  </si>
  <si>
    <t>19354--10171</t>
  </si>
  <si>
    <t>DISTRIBUIDORA DE CARNES RAMPE</t>
  </si>
  <si>
    <t>PERNIL</t>
  </si>
  <si>
    <t>FOLIO 10446</t>
  </si>
  <si>
    <t xml:space="preserve">PROCESADORA DE ALIMENTOS OMEX </t>
  </si>
  <si>
    <t>FOLIO 10458</t>
  </si>
  <si>
    <t xml:space="preserve">ASO ALIMENTOS SA DE CV </t>
  </si>
  <si>
    <t>COMBOS PERNIL</t>
  </si>
  <si>
    <t>FOLIO 10457</t>
  </si>
  <si>
    <t>F 2650</t>
  </si>
  <si>
    <t>19383--10203--nc-487</t>
  </si>
  <si>
    <t>FOLIO 10462</t>
  </si>
  <si>
    <t>A-986</t>
  </si>
  <si>
    <t>P-470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</si>
</sst>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2"/>
      <color rgb="FF00B05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1"/>
      <scheme val="minor"/>
    </font>
    <font>
      <b/>
      <sz val="11"/>
      <color rgb="FF00B0F0"/>
      <name val="Calibri"/>
      <family val="1"/>
      <scheme val="minor"/>
    </font>
    <font>
      <b/>
      <sz val="11"/>
      <color rgb="FF800000"/>
      <name val="Calibri"/>
      <family val="1"/>
      <scheme val="minor"/>
    </font>
    <font>
      <b/>
      <sz val="13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</fills>
  <borders count="9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Dashed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74">
    <xf numFmtId="0" fontId="0" fillId="0" borderId="0" xfId="0"/>
    <xf numFmtId="0" fontId="4" fillId="2" borderId="0" xfId="0" applyFont="1" applyFill="1"/>
    <xf numFmtId="0" fontId="5" fillId="3" borderId="0" xfId="0" applyFont="1" applyFill="1" applyAlignment="1">
      <alignment horizontal="center"/>
    </xf>
    <xf numFmtId="44" fontId="7" fillId="0" borderId="1" xfId="1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44" fontId="9" fillId="5" borderId="0" xfId="1" applyFont="1" applyFill="1" applyAlignment="1">
      <alignment horizontal="center"/>
    </xf>
    <xf numFmtId="44" fontId="10" fillId="5" borderId="0" xfId="1" applyFont="1" applyFill="1" applyAlignment="1">
      <alignment horizontal="center"/>
    </xf>
    <xf numFmtId="0" fontId="6" fillId="6" borderId="0" xfId="0" applyFont="1" applyFill="1" applyAlignment="1">
      <alignment horizontal="center" vertical="center" wrapText="1"/>
    </xf>
    <xf numFmtId="165" fontId="6" fillId="7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44" fontId="6" fillId="0" borderId="2" xfId="1" applyFont="1" applyBorder="1"/>
    <xf numFmtId="0" fontId="6" fillId="0" borderId="3" xfId="0" applyFont="1" applyBorder="1" applyAlignment="1">
      <alignment horizontal="center"/>
    </xf>
    <xf numFmtId="44" fontId="11" fillId="0" borderId="0" xfId="1" applyFont="1" applyAlignment="1">
      <alignment horizontal="center"/>
    </xf>
    <xf numFmtId="44" fontId="12" fillId="0" borderId="4" xfId="1" applyFont="1" applyBorder="1" applyAlignment="1">
      <alignment horizontal="center"/>
    </xf>
    <xf numFmtId="0" fontId="11" fillId="0" borderId="0" xfId="0" applyFont="1" applyAlignment="1">
      <alignment horizontal="center"/>
    </xf>
    <xf numFmtId="165" fontId="11" fillId="0" borderId="0" xfId="0" applyNumberFormat="1" applyFont="1"/>
    <xf numFmtId="0" fontId="13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0" borderId="5" xfId="0" applyFont="1" applyBorder="1" applyAlignment="1">
      <alignment horizontal="center" wrapText="1"/>
    </xf>
    <xf numFmtId="44" fontId="15" fillId="0" borderId="5" xfId="1" applyFont="1" applyBorder="1" applyAlignment="1">
      <alignment horizontal="center" wrapText="1"/>
    </xf>
    <xf numFmtId="4" fontId="14" fillId="0" borderId="5" xfId="0" applyNumberFormat="1" applyFont="1" applyBorder="1" applyAlignment="1">
      <alignment horizontal="center"/>
    </xf>
    <xf numFmtId="164" fontId="14" fillId="0" borderId="5" xfId="0" applyNumberFormat="1" applyFont="1" applyBorder="1" applyAlignment="1">
      <alignment horizontal="center"/>
    </xf>
    <xf numFmtId="1" fontId="14" fillId="0" borderId="5" xfId="0" applyNumberFormat="1" applyFont="1" applyBorder="1" applyAlignment="1">
      <alignment horizontal="center" wrapText="1"/>
    </xf>
    <xf numFmtId="4" fontId="6" fillId="0" borderId="5" xfId="0" applyNumberFormat="1" applyFont="1" applyBorder="1" applyAlignment="1">
      <alignment horizontal="right"/>
    </xf>
    <xf numFmtId="2" fontId="6" fillId="8" borderId="6" xfId="0" applyNumberFormat="1" applyFont="1" applyFill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165" fontId="6" fillId="2" borderId="7" xfId="0" applyNumberFormat="1" applyFont="1" applyFill="1" applyBorder="1" applyAlignment="1">
      <alignment wrapText="1"/>
    </xf>
    <xf numFmtId="0" fontId="14" fillId="0" borderId="8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6" fontId="16" fillId="0" borderId="9" xfId="0" applyNumberFormat="1" applyFont="1" applyBorder="1" applyAlignment="1">
      <alignment horizontal="center"/>
    </xf>
    <xf numFmtId="44" fontId="6" fillId="9" borderId="1" xfId="1" applyFont="1" applyFill="1" applyBorder="1" applyAlignment="1">
      <alignment horizontal="center" vertical="center" wrapText="1"/>
    </xf>
    <xf numFmtId="44" fontId="16" fillId="9" borderId="10" xfId="1" applyFont="1" applyFill="1" applyBorder="1" applyAlignment="1">
      <alignment horizontal="center" vertical="center" wrapText="1"/>
    </xf>
    <xf numFmtId="44" fontId="14" fillId="0" borderId="14" xfId="1" applyFont="1" applyFill="1" applyBorder="1" applyAlignment="1">
      <alignment horizontal="center" vertical="center" wrapText="1"/>
    </xf>
    <xf numFmtId="1" fontId="14" fillId="0" borderId="11" xfId="0" applyNumberFormat="1" applyFont="1" applyBorder="1" applyAlignment="1">
      <alignment horizontal="center" vertical="center" wrapText="1"/>
    </xf>
    <xf numFmtId="4" fontId="2" fillId="0" borderId="11" xfId="0" applyNumberFormat="1" applyFont="1" applyBorder="1" applyAlignment="1">
      <alignment horizontal="right"/>
    </xf>
    <xf numFmtId="4" fontId="6" fillId="8" borderId="16" xfId="0" applyNumberFormat="1" applyFont="1" applyFill="1" applyBorder="1" applyAlignment="1">
      <alignment horizontal="right"/>
    </xf>
    <xf numFmtId="165" fontId="6" fillId="0" borderId="11" xfId="0" applyNumberFormat="1" applyFont="1" applyBorder="1" applyAlignment="1">
      <alignment horizontal="center"/>
    </xf>
    <xf numFmtId="165" fontId="6" fillId="0" borderId="17" xfId="0" applyNumberFormat="1" applyFont="1" applyBorder="1" applyAlignment="1">
      <alignment horizontal="center" wrapText="1"/>
    </xf>
    <xf numFmtId="4" fontId="20" fillId="0" borderId="12" xfId="0" applyNumberFormat="1" applyFont="1" applyBorder="1"/>
    <xf numFmtId="44" fontId="6" fillId="0" borderId="18" xfId="1" applyFont="1" applyFill="1" applyBorder="1"/>
    <xf numFmtId="166" fontId="7" fillId="0" borderId="18" xfId="0" applyNumberFormat="1" applyFont="1" applyBorder="1" applyAlignment="1">
      <alignment horizontal="center"/>
    </xf>
    <xf numFmtId="44" fontId="6" fillId="0" borderId="18" xfId="1" applyFont="1" applyFill="1" applyBorder="1" applyAlignment="1">
      <alignment horizontal="center" vertical="center" wrapText="1"/>
    </xf>
    <xf numFmtId="44" fontId="16" fillId="0" borderId="18" xfId="1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/>
    </xf>
    <xf numFmtId="165" fontId="11" fillId="0" borderId="18" xfId="0" applyNumberFormat="1" applyFont="1" applyBorder="1"/>
    <xf numFmtId="0" fontId="17" fillId="0" borderId="18" xfId="0" applyFont="1" applyBorder="1" applyAlignment="1">
      <alignment horizontal="left" wrapText="1"/>
    </xf>
    <xf numFmtId="0" fontId="19" fillId="0" borderId="20" xfId="0" applyFont="1" applyBorder="1" applyAlignment="1">
      <alignment horizontal="center" vertical="center" wrapText="1"/>
    </xf>
    <xf numFmtId="44" fontId="14" fillId="0" borderId="18" xfId="1" applyFont="1" applyFill="1" applyBorder="1" applyAlignment="1">
      <alignment horizontal="center" vertical="center" wrapText="1"/>
    </xf>
    <xf numFmtId="4" fontId="2" fillId="0" borderId="21" xfId="0" applyNumberFormat="1" applyFont="1" applyBorder="1" applyAlignment="1">
      <alignment horizontal="right"/>
    </xf>
    <xf numFmtId="164" fontId="14" fillId="0" borderId="18" xfId="0" applyNumberFormat="1" applyFont="1" applyBorder="1" applyAlignment="1">
      <alignment vertical="center"/>
    </xf>
    <xf numFmtId="1" fontId="14" fillId="0" borderId="18" xfId="0" applyNumberFormat="1" applyFont="1" applyBorder="1" applyAlignment="1">
      <alignment horizontal="center" vertical="center" wrapText="1"/>
    </xf>
    <xf numFmtId="4" fontId="2" fillId="0" borderId="18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0" fontId="17" fillId="0" borderId="18" xfId="0" applyFont="1" applyBorder="1" applyAlignment="1">
      <alignment wrapText="1"/>
    </xf>
    <xf numFmtId="44" fontId="14" fillId="0" borderId="18" xfId="1" applyFont="1" applyFill="1" applyBorder="1" applyAlignment="1">
      <alignment vertical="center" wrapText="1"/>
    </xf>
    <xf numFmtId="1" fontId="14" fillId="0" borderId="18" xfId="0" applyNumberFormat="1" applyFont="1" applyBorder="1" applyAlignment="1">
      <alignment vertical="center" wrapText="1"/>
    </xf>
    <xf numFmtId="165" fontId="6" fillId="0" borderId="18" xfId="0" applyNumberFormat="1" applyFont="1" applyBorder="1" applyAlignment="1">
      <alignment horizontal="center"/>
    </xf>
    <xf numFmtId="4" fontId="20" fillId="0" borderId="19" xfId="0" applyNumberFormat="1" applyFont="1" applyBorder="1"/>
    <xf numFmtId="0" fontId="17" fillId="0" borderId="18" xfId="0" applyFont="1" applyBorder="1" applyAlignment="1">
      <alignment vertical="center"/>
    </xf>
    <xf numFmtId="164" fontId="6" fillId="0" borderId="18" xfId="0" applyNumberFormat="1" applyFont="1" applyBorder="1" applyAlignment="1">
      <alignment horizontal="center" vertical="center"/>
    </xf>
    <xf numFmtId="0" fontId="17" fillId="0" borderId="18" xfId="0" applyFont="1" applyBorder="1"/>
    <xf numFmtId="0" fontId="17" fillId="0" borderId="18" xfId="0" applyFont="1" applyBorder="1" applyAlignment="1">
      <alignment horizontal="left"/>
    </xf>
    <xf numFmtId="4" fontId="24" fillId="0" borderId="19" xfId="0" applyNumberFormat="1" applyFont="1" applyBorder="1"/>
    <xf numFmtId="164" fontId="2" fillId="0" borderId="18" xfId="0" applyNumberFormat="1" applyFont="1" applyBorder="1" applyAlignment="1">
      <alignment vertical="center"/>
    </xf>
    <xf numFmtId="44" fontId="2" fillId="0" borderId="18" xfId="1" applyFont="1" applyFill="1" applyBorder="1"/>
    <xf numFmtId="44" fontId="25" fillId="0" borderId="18" xfId="1" applyFont="1" applyFill="1" applyBorder="1" applyAlignment="1">
      <alignment horizontal="center" vertical="center" wrapText="1"/>
    </xf>
    <xf numFmtId="0" fontId="22" fillId="0" borderId="18" xfId="0" applyFont="1" applyBorder="1"/>
    <xf numFmtId="44" fontId="7" fillId="0" borderId="18" xfId="1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left" wrapText="1"/>
    </xf>
    <xf numFmtId="0" fontId="14" fillId="0" borderId="18" xfId="0" applyFont="1" applyBorder="1" applyAlignment="1">
      <alignment horizontal="center" vertical="center" wrapText="1"/>
    </xf>
    <xf numFmtId="0" fontId="17" fillId="10" borderId="18" xfId="0" applyFont="1" applyFill="1" applyBorder="1"/>
    <xf numFmtId="0" fontId="17" fillId="10" borderId="18" xfId="0" applyFont="1" applyFill="1" applyBorder="1" applyAlignment="1">
      <alignment horizontal="left"/>
    </xf>
    <xf numFmtId="0" fontId="14" fillId="10" borderId="18" xfId="0" applyFont="1" applyFill="1" applyBorder="1" applyAlignment="1">
      <alignment horizontal="center" vertical="center" wrapText="1"/>
    </xf>
    <xf numFmtId="44" fontId="14" fillId="10" borderId="18" xfId="1" applyFont="1" applyFill="1" applyBorder="1" applyAlignment="1">
      <alignment horizontal="center" vertical="center" wrapText="1"/>
    </xf>
    <xf numFmtId="4" fontId="2" fillId="10" borderId="18" xfId="0" applyNumberFormat="1" applyFont="1" applyFill="1" applyBorder="1" applyAlignment="1">
      <alignment horizontal="right"/>
    </xf>
    <xf numFmtId="164" fontId="14" fillId="10" borderId="18" xfId="0" applyNumberFormat="1" applyFont="1" applyFill="1" applyBorder="1" applyAlignment="1">
      <alignment vertical="center"/>
    </xf>
    <xf numFmtId="1" fontId="14" fillId="10" borderId="22" xfId="0" applyNumberFormat="1" applyFont="1" applyFill="1" applyBorder="1" applyAlignment="1">
      <alignment horizontal="center" vertical="center" wrapText="1"/>
    </xf>
    <xf numFmtId="4" fontId="6" fillId="10" borderId="16" xfId="0" applyNumberFormat="1" applyFont="1" applyFill="1" applyBorder="1" applyAlignment="1">
      <alignment horizontal="right"/>
    </xf>
    <xf numFmtId="165" fontId="6" fillId="10" borderId="18" xfId="0" applyNumberFormat="1" applyFont="1" applyFill="1" applyBorder="1" applyAlignment="1">
      <alignment horizontal="center"/>
    </xf>
    <xf numFmtId="165" fontId="6" fillId="10" borderId="0" xfId="0" applyNumberFormat="1" applyFont="1" applyFill="1" applyAlignment="1">
      <alignment horizontal="center" wrapText="1"/>
    </xf>
    <xf numFmtId="4" fontId="20" fillId="10" borderId="19" xfId="0" applyNumberFormat="1" applyFont="1" applyFill="1" applyBorder="1"/>
    <xf numFmtId="44" fontId="6" fillId="10" borderId="18" xfId="1" applyFont="1" applyFill="1" applyBorder="1"/>
    <xf numFmtId="166" fontId="7" fillId="10" borderId="18" xfId="0" applyNumberFormat="1" applyFont="1" applyFill="1" applyBorder="1" applyAlignment="1">
      <alignment horizontal="center"/>
    </xf>
    <xf numFmtId="44" fontId="7" fillId="10" borderId="18" xfId="1" applyFont="1" applyFill="1" applyBorder="1" applyAlignment="1">
      <alignment horizontal="center" vertical="center" wrapText="1"/>
    </xf>
    <xf numFmtId="0" fontId="11" fillId="10" borderId="18" xfId="0" applyFont="1" applyFill="1" applyBorder="1" applyAlignment="1">
      <alignment horizontal="center"/>
    </xf>
    <xf numFmtId="165" fontId="11" fillId="10" borderId="18" xfId="0" applyNumberFormat="1" applyFont="1" applyFill="1" applyBorder="1"/>
    <xf numFmtId="0" fontId="22" fillId="11" borderId="18" xfId="0" applyFont="1" applyFill="1" applyBorder="1" applyAlignment="1">
      <alignment horizontal="left"/>
    </xf>
    <xf numFmtId="164" fontId="14" fillId="0" borderId="19" xfId="0" applyNumberFormat="1" applyFont="1" applyBorder="1" applyAlignment="1">
      <alignment vertical="center"/>
    </xf>
    <xf numFmtId="0" fontId="17" fillId="0" borderId="11" xfId="0" applyFont="1" applyBorder="1" applyAlignment="1">
      <alignment horizontal="left"/>
    </xf>
    <xf numFmtId="0" fontId="19" fillId="0" borderId="11" xfId="0" applyFont="1" applyBorder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44" fontId="19" fillId="0" borderId="18" xfId="1" applyFont="1" applyFill="1" applyBorder="1" applyAlignment="1">
      <alignment horizontal="center" vertical="center" wrapText="1"/>
    </xf>
    <xf numFmtId="44" fontId="6" fillId="0" borderId="21" xfId="1" applyFont="1" applyFill="1" applyBorder="1"/>
    <xf numFmtId="0" fontId="27" fillId="0" borderId="18" xfId="0" applyFont="1" applyBorder="1" applyAlignment="1">
      <alignment vertical="center" wrapText="1"/>
    </xf>
    <xf numFmtId="0" fontId="27" fillId="0" borderId="18" xfId="0" applyFont="1" applyBorder="1" applyAlignment="1">
      <alignment horizontal="center" vertical="center" wrapText="1"/>
    </xf>
    <xf numFmtId="44" fontId="27" fillId="0" borderId="18" xfId="1" applyFont="1" applyFill="1" applyBorder="1" applyAlignment="1">
      <alignment horizontal="center" vertical="center" wrapText="1"/>
    </xf>
    <xf numFmtId="1" fontId="14" fillId="0" borderId="22" xfId="0" applyNumberFormat="1" applyFont="1" applyBorder="1" applyAlignment="1">
      <alignment horizontal="center" vertical="center" wrapText="1"/>
    </xf>
    <xf numFmtId="0" fontId="17" fillId="0" borderId="11" xfId="0" applyFont="1" applyBorder="1" applyAlignment="1">
      <alignment wrapText="1"/>
    </xf>
    <xf numFmtId="0" fontId="27" fillId="0" borderId="11" xfId="0" applyFont="1" applyBorder="1" applyAlignment="1">
      <alignment vertical="center" wrapText="1"/>
    </xf>
    <xf numFmtId="1" fontId="13" fillId="0" borderId="18" xfId="0" applyNumberFormat="1" applyFont="1" applyBorder="1" applyAlignment="1">
      <alignment vertical="center" wrapText="1"/>
    </xf>
    <xf numFmtId="0" fontId="17" fillId="0" borderId="18" xfId="0" applyFont="1" applyBorder="1" applyAlignment="1">
      <alignment vertical="center" wrapText="1"/>
    </xf>
    <xf numFmtId="0" fontId="18" fillId="0" borderId="18" xfId="0" applyFont="1" applyBorder="1" applyAlignment="1">
      <alignment horizontal="left"/>
    </xf>
    <xf numFmtId="44" fontId="25" fillId="0" borderId="18" xfId="1" applyFont="1" applyFill="1" applyBorder="1" applyAlignment="1">
      <alignment wrapText="1"/>
    </xf>
    <xf numFmtId="0" fontId="28" fillId="0" borderId="18" xfId="0" applyFont="1" applyBorder="1"/>
    <xf numFmtId="164" fontId="6" fillId="0" borderId="18" xfId="0" applyNumberFormat="1" applyFont="1" applyBorder="1" applyAlignment="1">
      <alignment horizontal="center" vertical="center" wrapText="1"/>
    </xf>
    <xf numFmtId="0" fontId="14" fillId="0" borderId="18" xfId="0" applyFont="1" applyBorder="1" applyAlignment="1">
      <alignment horizontal="left"/>
    </xf>
    <xf numFmtId="0" fontId="14" fillId="0" borderId="18" xfId="0" applyFont="1" applyBorder="1"/>
    <xf numFmtId="44" fontId="26" fillId="0" borderId="18" xfId="1" applyFont="1" applyFill="1" applyBorder="1" applyAlignment="1">
      <alignment horizontal="center" vertical="center" wrapText="1"/>
    </xf>
    <xf numFmtId="1" fontId="23" fillId="0" borderId="18" xfId="0" applyNumberFormat="1" applyFont="1" applyBorder="1" applyAlignment="1">
      <alignment horizontal="center" vertical="center" wrapText="1"/>
    </xf>
    <xf numFmtId="1" fontId="18" fillId="0" borderId="18" xfId="0" applyNumberFormat="1" applyFont="1" applyBorder="1" applyAlignment="1">
      <alignment horizontal="center" vertical="center"/>
    </xf>
    <xf numFmtId="166" fontId="14" fillId="0" borderId="18" xfId="0" applyNumberFormat="1" applyFont="1" applyBorder="1" applyAlignment="1">
      <alignment horizontal="center"/>
    </xf>
    <xf numFmtId="1" fontId="23" fillId="0" borderId="18" xfId="0" applyNumberFormat="1" applyFont="1" applyBorder="1" applyAlignment="1">
      <alignment horizontal="center" vertical="center"/>
    </xf>
    <xf numFmtId="44" fontId="27" fillId="0" borderId="18" xfId="1" applyFont="1" applyFill="1" applyBorder="1" applyAlignment="1">
      <alignment vertical="center" wrapText="1"/>
    </xf>
    <xf numFmtId="0" fontId="14" fillId="0" borderId="18" xfId="0" applyFont="1" applyBorder="1" applyAlignment="1">
      <alignment vertical="center"/>
    </xf>
    <xf numFmtId="0" fontId="26" fillId="0" borderId="18" xfId="0" applyFont="1" applyBorder="1" applyAlignment="1">
      <alignment vertical="center" wrapText="1"/>
    </xf>
    <xf numFmtId="44" fontId="26" fillId="0" borderId="18" xfId="1" applyFont="1" applyFill="1" applyBorder="1" applyAlignment="1">
      <alignment vertical="center" wrapText="1"/>
    </xf>
    <xf numFmtId="1" fontId="23" fillId="0" borderId="18" xfId="0" applyNumberFormat="1" applyFont="1" applyBorder="1" applyAlignment="1">
      <alignment vertical="center" wrapText="1"/>
    </xf>
    <xf numFmtId="1" fontId="18" fillId="0" borderId="18" xfId="0" applyNumberFormat="1" applyFont="1" applyBorder="1" applyAlignment="1">
      <alignment horizontal="center" vertical="center" wrapText="1"/>
    </xf>
    <xf numFmtId="1" fontId="22" fillId="0" borderId="18" xfId="0" applyNumberFormat="1" applyFont="1" applyBorder="1" applyAlignment="1">
      <alignment horizontal="center" vertical="center" wrapText="1"/>
    </xf>
    <xf numFmtId="0" fontId="14" fillId="0" borderId="18" xfId="0" applyFont="1" applyBorder="1" applyAlignment="1">
      <alignment horizontal="left" wrapText="1"/>
    </xf>
    <xf numFmtId="1" fontId="23" fillId="0" borderId="18" xfId="0" applyNumberFormat="1" applyFont="1" applyBorder="1" applyAlignment="1">
      <alignment horizontal="center" wrapText="1"/>
    </xf>
    <xf numFmtId="44" fontId="30" fillId="0" borderId="18" xfId="1" applyFont="1" applyFill="1" applyBorder="1"/>
    <xf numFmtId="166" fontId="23" fillId="0" borderId="18" xfId="0" applyNumberFormat="1" applyFont="1" applyBorder="1" applyAlignment="1">
      <alignment horizontal="center"/>
    </xf>
    <xf numFmtId="164" fontId="14" fillId="0" borderId="18" xfId="0" applyNumberFormat="1" applyFont="1" applyBorder="1" applyAlignment="1">
      <alignment horizontal="right"/>
    </xf>
    <xf numFmtId="1" fontId="22" fillId="0" borderId="18" xfId="0" applyNumberFormat="1" applyFont="1" applyBorder="1" applyAlignment="1">
      <alignment horizontal="center" wrapText="1"/>
    </xf>
    <xf numFmtId="164" fontId="2" fillId="0" borderId="18" xfId="0" applyNumberFormat="1" applyFont="1" applyBorder="1" applyAlignment="1">
      <alignment horizontal="center"/>
    </xf>
    <xf numFmtId="165" fontId="6" fillId="0" borderId="21" xfId="0" applyNumberFormat="1" applyFont="1" applyBorder="1" applyAlignment="1">
      <alignment horizontal="center"/>
    </xf>
    <xf numFmtId="0" fontId="27" fillId="0" borderId="18" xfId="0" applyFont="1" applyBorder="1" applyAlignment="1">
      <alignment horizontal="center" wrapText="1"/>
    </xf>
    <xf numFmtId="44" fontId="27" fillId="0" borderId="18" xfId="1" applyFont="1" applyFill="1" applyBorder="1" applyAlignment="1">
      <alignment horizontal="center" wrapText="1"/>
    </xf>
    <xf numFmtId="1" fontId="17" fillId="0" borderId="18" xfId="0" applyNumberFormat="1" applyFont="1" applyBorder="1" applyAlignment="1">
      <alignment horizontal="center" vertical="center" wrapText="1"/>
    </xf>
    <xf numFmtId="0" fontId="23" fillId="0" borderId="18" xfId="0" applyFont="1" applyBorder="1"/>
    <xf numFmtId="165" fontId="31" fillId="0" borderId="0" xfId="0" applyNumberFormat="1" applyFont="1" applyAlignment="1">
      <alignment horizontal="center" wrapText="1"/>
    </xf>
    <xf numFmtId="1" fontId="30" fillId="0" borderId="18" xfId="0" applyNumberFormat="1" applyFont="1" applyBorder="1" applyAlignment="1">
      <alignment horizontal="center" wrapText="1"/>
    </xf>
    <xf numFmtId="165" fontId="6" fillId="0" borderId="24" xfId="0" applyNumberFormat="1" applyFont="1" applyBorder="1" applyAlignment="1">
      <alignment horizontal="center"/>
    </xf>
    <xf numFmtId="4" fontId="20" fillId="0" borderId="24" xfId="0" applyNumberFormat="1" applyFont="1" applyBorder="1"/>
    <xf numFmtId="165" fontId="6" fillId="0" borderId="19" xfId="0" applyNumberFormat="1" applyFont="1" applyBorder="1" applyAlignment="1">
      <alignment horizontal="center"/>
    </xf>
    <xf numFmtId="165" fontId="32" fillId="0" borderId="0" xfId="0" applyNumberFormat="1" applyFont="1" applyAlignment="1">
      <alignment wrapText="1"/>
    </xf>
    <xf numFmtId="0" fontId="23" fillId="0" borderId="18" xfId="0" applyFont="1" applyBorder="1" applyAlignment="1">
      <alignment horizontal="left" wrapText="1"/>
    </xf>
    <xf numFmtId="4" fontId="2" fillId="0" borderId="18" xfId="0" applyNumberFormat="1" applyFont="1" applyBorder="1" applyAlignment="1">
      <alignment horizontal="right" vertical="center"/>
    </xf>
    <xf numFmtId="165" fontId="31" fillId="0" borderId="0" xfId="0" applyNumberFormat="1" applyFont="1" applyAlignment="1">
      <alignment horizontal="center"/>
    </xf>
    <xf numFmtId="1" fontId="18" fillId="0" borderId="18" xfId="0" applyNumberFormat="1" applyFont="1" applyBorder="1" applyAlignment="1">
      <alignment horizontal="center" wrapText="1"/>
    </xf>
    <xf numFmtId="1" fontId="14" fillId="0" borderId="18" xfId="0" applyNumberFormat="1" applyFont="1" applyBorder="1" applyAlignment="1">
      <alignment horizontal="center" wrapText="1"/>
    </xf>
    <xf numFmtId="1" fontId="17" fillId="0" borderId="18" xfId="0" applyNumberFormat="1" applyFont="1" applyBorder="1" applyAlignment="1">
      <alignment horizontal="center" wrapText="1"/>
    </xf>
    <xf numFmtId="165" fontId="14" fillId="0" borderId="0" xfId="0" applyNumberFormat="1" applyFont="1" applyAlignment="1">
      <alignment wrapText="1"/>
    </xf>
    <xf numFmtId="0" fontId="27" fillId="0" borderId="18" xfId="0" applyFont="1" applyBorder="1" applyAlignment="1">
      <alignment horizontal="center"/>
    </xf>
    <xf numFmtId="44" fontId="27" fillId="0" borderId="18" xfId="1" applyFont="1" applyFill="1" applyBorder="1" applyAlignment="1">
      <alignment horizontal="center"/>
    </xf>
    <xf numFmtId="16" fontId="27" fillId="0" borderId="18" xfId="0" applyNumberFormat="1" applyFont="1" applyBorder="1" applyAlignment="1">
      <alignment horizontal="center" wrapText="1"/>
    </xf>
    <xf numFmtId="0" fontId="18" fillId="0" borderId="18" xfId="0" applyFont="1" applyBorder="1" applyAlignment="1">
      <alignment vertical="center" wrapText="1"/>
    </xf>
    <xf numFmtId="0" fontId="22" fillId="0" borderId="18" xfId="0" applyFont="1" applyBorder="1" applyAlignment="1">
      <alignment horizontal="center" wrapText="1"/>
    </xf>
    <xf numFmtId="16" fontId="19" fillId="0" borderId="18" xfId="0" applyNumberFormat="1" applyFont="1" applyBorder="1" applyAlignment="1">
      <alignment wrapText="1"/>
    </xf>
    <xf numFmtId="44" fontId="19" fillId="0" borderId="18" xfId="1" applyFont="1" applyFill="1" applyBorder="1" applyAlignment="1">
      <alignment wrapText="1"/>
    </xf>
    <xf numFmtId="0" fontId="14" fillId="0" borderId="18" xfId="0" applyFont="1" applyBorder="1" applyAlignment="1">
      <alignment horizontal="left" vertical="center"/>
    </xf>
    <xf numFmtId="16" fontId="19" fillId="0" borderId="18" xfId="0" applyNumberFormat="1" applyFont="1" applyBorder="1" applyAlignment="1">
      <alignment horizontal="center" wrapText="1"/>
    </xf>
    <xf numFmtId="44" fontId="19" fillId="0" borderId="18" xfId="1" applyFont="1" applyFill="1" applyBorder="1" applyAlignment="1">
      <alignment horizontal="center" wrapText="1"/>
    </xf>
    <xf numFmtId="0" fontId="21" fillId="0" borderId="18" xfId="0" applyFont="1" applyBorder="1" applyAlignment="1">
      <alignment horizontal="center" vertical="center"/>
    </xf>
    <xf numFmtId="16" fontId="27" fillId="0" borderId="18" xfId="0" applyNumberFormat="1" applyFont="1" applyBorder="1" applyAlignment="1">
      <alignment vertical="center"/>
    </xf>
    <xf numFmtId="44" fontId="27" fillId="0" borderId="18" xfId="1" applyFont="1" applyFill="1" applyBorder="1" applyAlignment="1">
      <alignment vertical="center"/>
    </xf>
    <xf numFmtId="0" fontId="19" fillId="0" borderId="18" xfId="0" applyFont="1" applyBorder="1" applyAlignment="1">
      <alignment horizontal="left"/>
    </xf>
    <xf numFmtId="44" fontId="19" fillId="0" borderId="18" xfId="1" applyFont="1" applyFill="1" applyBorder="1" applyAlignment="1">
      <alignment horizontal="left"/>
    </xf>
    <xf numFmtId="4" fontId="6" fillId="0" borderId="18" xfId="0" applyNumberFormat="1" applyFont="1" applyBorder="1" applyAlignment="1">
      <alignment horizontal="right"/>
    </xf>
    <xf numFmtId="1" fontId="6" fillId="0" borderId="18" xfId="0" applyNumberFormat="1" applyFont="1" applyBorder="1" applyAlignment="1">
      <alignment horizontal="center" wrapText="1"/>
    </xf>
    <xf numFmtId="44" fontId="6" fillId="0" borderId="18" xfId="1" applyFont="1" applyBorder="1"/>
    <xf numFmtId="0" fontId="6" fillId="0" borderId="18" xfId="0" applyFont="1" applyBorder="1" applyAlignment="1">
      <alignment horizontal="center"/>
    </xf>
    <xf numFmtId="44" fontId="0" fillId="0" borderId="18" xfId="1" applyFont="1" applyBorder="1" applyAlignment="1">
      <alignment horizontal="center"/>
    </xf>
    <xf numFmtId="44" fontId="33" fillId="0" borderId="18" xfId="1" applyFont="1" applyBorder="1" applyAlignment="1">
      <alignment horizontal="center"/>
    </xf>
    <xf numFmtId="0" fontId="34" fillId="0" borderId="18" xfId="0" applyFont="1" applyBorder="1" applyAlignment="1">
      <alignment horizontal="center"/>
    </xf>
    <xf numFmtId="165" fontId="6" fillId="0" borderId="18" xfId="0" applyNumberFormat="1" applyFont="1" applyBorder="1"/>
    <xf numFmtId="16" fontId="27" fillId="0" borderId="18" xfId="0" applyNumberFormat="1" applyFont="1" applyBorder="1" applyAlignment="1">
      <alignment vertical="center" wrapText="1"/>
    </xf>
    <xf numFmtId="16" fontId="26" fillId="0" borderId="18" xfId="0" applyNumberFormat="1" applyFont="1" applyBorder="1" applyAlignment="1">
      <alignment horizontal="center" vertical="center" wrapText="1"/>
    </xf>
    <xf numFmtId="0" fontId="14" fillId="0" borderId="18" xfId="0" applyFont="1" applyBorder="1" applyAlignment="1">
      <alignment vertical="center" wrapText="1"/>
    </xf>
    <xf numFmtId="16" fontId="19" fillId="0" borderId="18" xfId="0" applyNumberFormat="1" applyFont="1" applyBorder="1" applyAlignment="1">
      <alignment vertical="center" wrapText="1"/>
    </xf>
    <xf numFmtId="44" fontId="19" fillId="0" borderId="18" xfId="1" applyFont="1" applyFill="1" applyBorder="1" applyAlignment="1">
      <alignment vertical="center" wrapText="1"/>
    </xf>
    <xf numFmtId="1" fontId="17" fillId="0" borderId="18" xfId="0" applyNumberFormat="1" applyFont="1" applyBorder="1" applyAlignment="1">
      <alignment vertical="center" wrapText="1"/>
    </xf>
    <xf numFmtId="4" fontId="2" fillId="0" borderId="18" xfId="0" applyNumberFormat="1" applyFont="1" applyBorder="1"/>
    <xf numFmtId="0" fontId="14" fillId="0" borderId="18" xfId="0" applyFont="1" applyBorder="1" applyAlignment="1">
      <alignment horizontal="left" vertical="center" wrapText="1"/>
    </xf>
    <xf numFmtId="16" fontId="27" fillId="0" borderId="18" xfId="0" applyNumberFormat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4" fillId="0" borderId="21" xfId="0" applyFont="1" applyBorder="1" applyAlignment="1">
      <alignment horizontal="left"/>
    </xf>
    <xf numFmtId="4" fontId="6" fillId="8" borderId="11" xfId="0" applyNumberFormat="1" applyFont="1" applyFill="1" applyBorder="1" applyAlignment="1">
      <alignment horizontal="right"/>
    </xf>
    <xf numFmtId="0" fontId="27" fillId="0" borderId="18" xfId="0" applyFont="1" applyBorder="1" applyAlignment="1">
      <alignment vertical="center"/>
    </xf>
    <xf numFmtId="165" fontId="11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left" wrapText="1"/>
    </xf>
    <xf numFmtId="0" fontId="14" fillId="0" borderId="24" xfId="0" applyFont="1" applyBorder="1" applyAlignment="1">
      <alignment horizontal="left"/>
    </xf>
    <xf numFmtId="0" fontId="14" fillId="0" borderId="19" xfId="0" applyFont="1" applyBorder="1" applyAlignment="1">
      <alignment horizontal="left"/>
    </xf>
    <xf numFmtId="0" fontId="26" fillId="0" borderId="18" xfId="0" applyFont="1" applyBorder="1" applyAlignment="1">
      <alignment horizontal="center" wrapText="1"/>
    </xf>
    <xf numFmtId="0" fontId="26" fillId="0" borderId="11" xfId="0" applyFont="1" applyBorder="1" applyAlignment="1">
      <alignment horizontal="center" wrapText="1"/>
    </xf>
    <xf numFmtId="44" fontId="26" fillId="0" borderId="11" xfId="1" applyFont="1" applyFill="1" applyBorder="1" applyAlignment="1">
      <alignment horizontal="center" wrapText="1"/>
    </xf>
    <xf numFmtId="164" fontId="2" fillId="0" borderId="11" xfId="0" applyNumberFormat="1" applyFont="1" applyBorder="1" applyAlignment="1">
      <alignment horizontal="center"/>
    </xf>
    <xf numFmtId="1" fontId="14" fillId="0" borderId="11" xfId="0" applyNumberFormat="1" applyFont="1" applyBorder="1" applyAlignment="1">
      <alignment horizontal="center" wrapText="1"/>
    </xf>
    <xf numFmtId="165" fontId="18" fillId="0" borderId="0" xfId="0" applyNumberFormat="1" applyFont="1" applyAlignment="1">
      <alignment horizontal="center" wrapText="1"/>
    </xf>
    <xf numFmtId="44" fontId="26" fillId="0" borderId="18" xfId="1" applyFont="1" applyFill="1" applyBorder="1" applyAlignment="1">
      <alignment horizontal="center" wrapText="1"/>
    </xf>
    <xf numFmtId="0" fontId="19" fillId="0" borderId="18" xfId="0" applyFont="1" applyBorder="1" applyAlignment="1">
      <alignment horizontal="center" wrapText="1"/>
    </xf>
    <xf numFmtId="44" fontId="19" fillId="0" borderId="18" xfId="1" applyFont="1" applyBorder="1" applyAlignment="1">
      <alignment horizontal="center" wrapText="1"/>
    </xf>
    <xf numFmtId="0" fontId="6" fillId="0" borderId="18" xfId="0" applyFont="1" applyBorder="1"/>
    <xf numFmtId="44" fontId="14" fillId="0" borderId="18" xfId="1" applyFont="1" applyBorder="1" applyAlignment="1">
      <alignment horizontal="left"/>
    </xf>
    <xf numFmtId="4" fontId="6" fillId="8" borderId="0" xfId="0" applyNumberFormat="1" applyFont="1" applyFill="1" applyAlignment="1">
      <alignment horizontal="right"/>
    </xf>
    <xf numFmtId="165" fontId="7" fillId="0" borderId="18" xfId="0" applyNumberFormat="1" applyFont="1" applyBorder="1" applyAlignment="1">
      <alignment horizontal="center"/>
    </xf>
    <xf numFmtId="4" fontId="20" fillId="0" borderId="0" xfId="0" applyNumberFormat="1" applyFont="1"/>
    <xf numFmtId="167" fontId="6" fillId="0" borderId="18" xfId="0" applyNumberFormat="1" applyFont="1" applyBorder="1" applyAlignment="1">
      <alignment horizontal="center"/>
    </xf>
    <xf numFmtId="44" fontId="6" fillId="0" borderId="18" xfId="1" applyFont="1" applyFill="1" applyBorder="1" applyAlignment="1">
      <alignment horizontal="center"/>
    </xf>
    <xf numFmtId="44" fontId="16" fillId="0" borderId="18" xfId="1" applyFont="1" applyFill="1" applyBorder="1" applyAlignment="1">
      <alignment horizontal="center"/>
    </xf>
    <xf numFmtId="1" fontId="36" fillId="0" borderId="18" xfId="0" applyNumberFormat="1" applyFont="1" applyBorder="1" applyAlignment="1">
      <alignment horizontal="center" wrapText="1"/>
    </xf>
    <xf numFmtId="0" fontId="16" fillId="0" borderId="18" xfId="0" applyFont="1" applyBorder="1"/>
    <xf numFmtId="1" fontId="37" fillId="0" borderId="18" xfId="0" applyNumberFormat="1" applyFont="1" applyBorder="1" applyAlignment="1">
      <alignment horizontal="center" wrapText="1"/>
    </xf>
    <xf numFmtId="0" fontId="16" fillId="0" borderId="0" xfId="0" applyFont="1"/>
    <xf numFmtId="0" fontId="14" fillId="0" borderId="25" xfId="0" applyFont="1" applyBorder="1" applyAlignment="1">
      <alignment horizontal="left"/>
    </xf>
    <xf numFmtId="0" fontId="14" fillId="0" borderId="0" xfId="0" applyFont="1" applyAlignment="1">
      <alignment horizontal="left"/>
    </xf>
    <xf numFmtId="44" fontId="14" fillId="0" borderId="0" xfId="1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 wrapText="1"/>
    </xf>
    <xf numFmtId="165" fontId="7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26" xfId="0" applyNumberFormat="1" applyFont="1" applyBorder="1" applyAlignment="1">
      <alignment horizontal="right"/>
    </xf>
    <xf numFmtId="4" fontId="38" fillId="0" borderId="28" xfId="0" applyNumberFormat="1" applyFont="1" applyBorder="1" applyAlignment="1">
      <alignment horizontal="right" vertical="center"/>
    </xf>
    <xf numFmtId="4" fontId="38" fillId="0" borderId="0" xfId="0" applyNumberFormat="1" applyFont="1" applyAlignment="1">
      <alignment horizontal="center" vertical="center"/>
    </xf>
    <xf numFmtId="4" fontId="38" fillId="0" borderId="0" xfId="0" applyNumberFormat="1" applyFont="1" applyAlignment="1">
      <alignment vertical="center"/>
    </xf>
    <xf numFmtId="44" fontId="6" fillId="0" borderId="18" xfId="1" applyFont="1" applyBorder="1" applyAlignment="1">
      <alignment horizontal="center"/>
    </xf>
    <xf numFmtId="0" fontId="36" fillId="0" borderId="0" xfId="0" applyFont="1"/>
    <xf numFmtId="4" fontId="38" fillId="0" borderId="29" xfId="0" applyNumberFormat="1" applyFont="1" applyBorder="1" applyAlignment="1">
      <alignment horizontal="right" vertic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3" fillId="0" borderId="30" xfId="1" applyFont="1" applyBorder="1" applyAlignment="1">
      <alignment horizontal="center"/>
    </xf>
    <xf numFmtId="0" fontId="34" fillId="0" borderId="0" xfId="0" applyFont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44" fontId="33" fillId="0" borderId="32" xfId="1" applyFont="1" applyBorder="1" applyAlignment="1">
      <alignment horizontal="center"/>
    </xf>
    <xf numFmtId="1" fontId="6" fillId="0" borderId="31" xfId="0" applyNumberFormat="1" applyFont="1" applyBorder="1" applyAlignment="1">
      <alignment horizontal="center" wrapText="1"/>
    </xf>
    <xf numFmtId="2" fontId="11" fillId="0" borderId="33" xfId="0" applyNumberFormat="1" applyFont="1" applyBorder="1" applyAlignment="1">
      <alignment horizontal="right"/>
    </xf>
    <xf numFmtId="2" fontId="11" fillId="0" borderId="34" xfId="0" applyNumberFormat="1" applyFont="1" applyBorder="1"/>
    <xf numFmtId="4" fontId="20" fillId="2" borderId="35" xfId="0" applyNumberFormat="1" applyFont="1" applyFill="1" applyBorder="1"/>
    <xf numFmtId="2" fontId="11" fillId="0" borderId="34" xfId="0" applyNumberFormat="1" applyFont="1" applyBorder="1" applyAlignment="1">
      <alignment horizontal="center"/>
    </xf>
    <xf numFmtId="4" fontId="20" fillId="0" borderId="35" xfId="0" applyNumberFormat="1" applyFont="1" applyBorder="1"/>
    <xf numFmtId="44" fontId="6" fillId="0" borderId="36" xfId="1" applyFont="1" applyBorder="1"/>
    <xf numFmtId="44" fontId="6" fillId="0" borderId="37" xfId="1" applyFont="1" applyBorder="1"/>
    <xf numFmtId="44" fontId="16" fillId="0" borderId="0" xfId="1" applyFont="1" applyAlignment="1">
      <alignment horizontal="center"/>
    </xf>
    <xf numFmtId="165" fontId="6" fillId="0" borderId="0" xfId="0" applyNumberFormat="1" applyFont="1"/>
    <xf numFmtId="165" fontId="6" fillId="0" borderId="38" xfId="0" applyNumberFormat="1" applyFont="1" applyBorder="1"/>
    <xf numFmtId="4" fontId="11" fillId="0" borderId="0" xfId="0" applyNumberFormat="1" applyFont="1" applyAlignment="1">
      <alignment horizontal="right"/>
    </xf>
    <xf numFmtId="2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center"/>
    </xf>
    <xf numFmtId="44" fontId="6" fillId="0" borderId="0" xfId="1" applyFont="1"/>
    <xf numFmtId="44" fontId="0" fillId="0" borderId="0" xfId="1" applyFont="1"/>
    <xf numFmtId="44" fontId="33" fillId="0" borderId="0" xfId="1" applyFont="1" applyAlignment="1">
      <alignment horizontal="center"/>
    </xf>
    <xf numFmtId="0" fontId="34" fillId="0" borderId="0" xfId="0" applyFont="1"/>
    <xf numFmtId="2" fontId="39" fillId="9" borderId="39" xfId="0" applyNumberFormat="1" applyFont="1" applyFill="1" applyBorder="1" applyAlignment="1">
      <alignment horizontal="right" vertical="center"/>
    </xf>
    <xf numFmtId="2" fontId="39" fillId="9" borderId="40" xfId="0" applyNumberFormat="1" applyFont="1" applyFill="1" applyBorder="1" applyAlignment="1">
      <alignment vertical="center"/>
    </xf>
    <xf numFmtId="2" fontId="39" fillId="9" borderId="40" xfId="0" applyNumberFormat="1" applyFont="1" applyFill="1" applyBorder="1" applyAlignment="1">
      <alignment horizontal="right" vertical="center"/>
    </xf>
    <xf numFmtId="4" fontId="40" fillId="9" borderId="40" xfId="0" applyNumberFormat="1" applyFont="1" applyFill="1" applyBorder="1" applyAlignment="1">
      <alignment vertical="center"/>
    </xf>
    <xf numFmtId="0" fontId="12" fillId="0" borderId="0" xfId="0" applyFont="1"/>
    <xf numFmtId="2" fontId="39" fillId="9" borderId="42" xfId="0" applyNumberFormat="1" applyFont="1" applyFill="1" applyBorder="1" applyAlignment="1">
      <alignment horizontal="right" vertical="center"/>
    </xf>
    <xf numFmtId="2" fontId="39" fillId="9" borderId="26" xfId="0" applyNumberFormat="1" applyFont="1" applyFill="1" applyBorder="1" applyAlignment="1">
      <alignment vertical="center"/>
    </xf>
    <xf numFmtId="2" fontId="39" fillId="9" borderId="26" xfId="0" applyNumberFormat="1" applyFont="1" applyFill="1" applyBorder="1" applyAlignment="1">
      <alignment horizontal="right" vertical="center"/>
    </xf>
    <xf numFmtId="4" fontId="40" fillId="9" borderId="26" xfId="0" applyNumberFormat="1" applyFont="1" applyFill="1" applyBorder="1" applyAlignment="1">
      <alignment vertical="center"/>
    </xf>
    <xf numFmtId="2" fontId="11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41" fillId="0" borderId="0" xfId="0" applyFont="1" applyAlignment="1">
      <alignment horizontal="left"/>
    </xf>
    <xf numFmtId="44" fontId="41" fillId="0" borderId="0" xfId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11" fillId="0" borderId="0" xfId="0" applyFont="1"/>
    <xf numFmtId="44" fontId="0" fillId="0" borderId="0" xfId="1" applyFont="1" applyAlignment="1">
      <alignment horizontal="center"/>
    </xf>
    <xf numFmtId="0" fontId="17" fillId="0" borderId="11" xfId="0" applyFont="1" applyFill="1" applyBorder="1" applyAlignment="1">
      <alignment horizontal="left" vertical="top"/>
    </xf>
    <xf numFmtId="0" fontId="17" fillId="0" borderId="12" xfId="0" applyFont="1" applyFill="1" applyBorder="1" applyAlignment="1">
      <alignment horizontal="left"/>
    </xf>
    <xf numFmtId="0" fontId="19" fillId="0" borderId="13" xfId="0" applyFont="1" applyFill="1" applyBorder="1" applyAlignment="1">
      <alignment horizontal="center" vertical="center" wrapText="1"/>
    </xf>
    <xf numFmtId="44" fontId="14" fillId="0" borderId="15" xfId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right"/>
    </xf>
    <xf numFmtId="164" fontId="14" fillId="0" borderId="11" xfId="0" applyNumberFormat="1" applyFont="1" applyFill="1" applyBorder="1" applyAlignment="1">
      <alignment vertical="center"/>
    </xf>
    <xf numFmtId="0" fontId="17" fillId="0" borderId="18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/>
    </xf>
    <xf numFmtId="0" fontId="19" fillId="0" borderId="20" xfId="0" applyFont="1" applyFill="1" applyBorder="1" applyAlignment="1">
      <alignment horizontal="center" vertical="center" wrapText="1"/>
    </xf>
    <xf numFmtId="4" fontId="2" fillId="0" borderId="21" xfId="0" applyNumberFormat="1" applyFont="1" applyFill="1" applyBorder="1" applyAlignment="1">
      <alignment horizontal="right"/>
    </xf>
    <xf numFmtId="164" fontId="14" fillId="0" borderId="18" xfId="0" applyNumberFormat="1" applyFont="1" applyFill="1" applyBorder="1" applyAlignment="1">
      <alignment vertical="center"/>
    </xf>
    <xf numFmtId="0" fontId="17" fillId="0" borderId="18" xfId="0" applyFont="1" applyFill="1" applyBorder="1" applyAlignment="1">
      <alignment wrapText="1"/>
    </xf>
    <xf numFmtId="0" fontId="22" fillId="0" borderId="18" xfId="0" applyFont="1" applyFill="1" applyBorder="1" applyAlignment="1">
      <alignment wrapText="1"/>
    </xf>
    <xf numFmtId="0" fontId="17" fillId="0" borderId="18" xfId="0" applyFont="1" applyFill="1" applyBorder="1" applyAlignment="1">
      <alignment vertical="center"/>
    </xf>
    <xf numFmtId="0" fontId="17" fillId="0" borderId="18" xfId="0" applyFont="1" applyFill="1" applyBorder="1" applyAlignment="1">
      <alignment horizontal="left" vertical="center"/>
    </xf>
    <xf numFmtId="0" fontId="17" fillId="0" borderId="18" xfId="0" applyFont="1" applyFill="1" applyBorder="1"/>
    <xf numFmtId="0" fontId="22" fillId="0" borderId="18" xfId="0" applyFont="1" applyFill="1" applyBorder="1"/>
    <xf numFmtId="0" fontId="17" fillId="0" borderId="19" xfId="0" applyFont="1" applyFill="1" applyBorder="1" applyAlignment="1">
      <alignment horizontal="left" wrapText="1"/>
    </xf>
    <xf numFmtId="0" fontId="17" fillId="0" borderId="18" xfId="0" applyFont="1" applyFill="1" applyBorder="1" applyAlignment="1">
      <alignment horizontal="left" vertical="center" wrapText="1"/>
    </xf>
    <xf numFmtId="0" fontId="14" fillId="0" borderId="18" xfId="0" applyFont="1" applyFill="1" applyBorder="1" applyAlignment="1">
      <alignment vertical="center"/>
    </xf>
    <xf numFmtId="0" fontId="22" fillId="0" borderId="18" xfId="0" applyFont="1" applyFill="1" applyBorder="1" applyAlignment="1">
      <alignment horizontal="left"/>
    </xf>
    <xf numFmtId="0" fontId="17" fillId="0" borderId="18" xfId="0" applyFont="1" applyBorder="1" applyAlignment="1"/>
    <xf numFmtId="0" fontId="21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" fontId="14" fillId="0" borderId="23" xfId="0" applyNumberFormat="1" applyFont="1" applyBorder="1" applyAlignment="1">
      <alignment horizontal="center" vertical="center" wrapText="1"/>
    </xf>
    <xf numFmtId="0" fontId="17" fillId="0" borderId="22" xfId="0" applyFont="1" applyBorder="1"/>
    <xf numFmtId="0" fontId="22" fillId="11" borderId="24" xfId="0" applyFont="1" applyFill="1" applyBorder="1" applyAlignment="1">
      <alignment horizontal="left"/>
    </xf>
    <xf numFmtId="0" fontId="19" fillId="0" borderId="21" xfId="0" applyFont="1" applyBorder="1" applyAlignment="1">
      <alignment horizontal="center" vertical="center" wrapText="1"/>
    </xf>
    <xf numFmtId="1" fontId="14" fillId="0" borderId="17" xfId="0" applyNumberFormat="1" applyFont="1" applyBorder="1" applyAlignment="1">
      <alignment horizontal="center" vertical="center" wrapText="1"/>
    </xf>
    <xf numFmtId="1" fontId="13" fillId="0" borderId="17" xfId="0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9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9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2" fontId="35" fillId="0" borderId="18" xfId="0" applyNumberFormat="1" applyFont="1" applyBorder="1" applyAlignment="1">
      <alignment horizontal="center"/>
    </xf>
    <xf numFmtId="2" fontId="35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0" fillId="0" borderId="0" xfId="0" applyNumberFormat="1" applyFont="1" applyAlignment="1">
      <alignment horizontal="center"/>
    </xf>
    <xf numFmtId="4" fontId="40" fillId="9" borderId="41" xfId="0" applyNumberFormat="1" applyFont="1" applyFill="1" applyBorder="1" applyAlignment="1">
      <alignment horizontal="center" vertical="center"/>
    </xf>
    <xf numFmtId="4" fontId="40" fillId="9" borderId="43" xfId="0" applyNumberFormat="1" applyFont="1" applyFill="1" applyBorder="1" applyAlignment="1">
      <alignment horizontal="center" vertical="center"/>
    </xf>
    <xf numFmtId="167" fontId="30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2" fillId="0" borderId="18" xfId="0" applyNumberFormat="1" applyFont="1" applyBorder="1" applyAlignment="1">
      <alignment horizontal="center" vertical="center"/>
    </xf>
    <xf numFmtId="164" fontId="7" fillId="0" borderId="18" xfId="0" applyNumberFormat="1" applyFont="1" applyBorder="1" applyAlignment="1">
      <alignment horizontal="center" vertical="center" wrapText="1"/>
    </xf>
    <xf numFmtId="164" fontId="30" fillId="0" borderId="18" xfId="0" applyNumberFormat="1" applyFont="1" applyBorder="1" applyAlignment="1">
      <alignment horizontal="center"/>
    </xf>
    <xf numFmtId="164" fontId="30" fillId="0" borderId="18" xfId="0" applyNumberFormat="1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/>
    </xf>
    <xf numFmtId="164" fontId="2" fillId="0" borderId="18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4" fillId="10" borderId="22" xfId="0" applyFont="1" applyFill="1" applyBorder="1" applyAlignment="1">
      <alignment horizontal="center" vertical="center" wrapText="1"/>
    </xf>
    <xf numFmtId="4" fontId="2" fillId="0" borderId="18" xfId="0" applyNumberFormat="1" applyFont="1" applyFill="1" applyBorder="1" applyAlignment="1">
      <alignment horizontal="right"/>
    </xf>
    <xf numFmtId="164" fontId="14" fillId="0" borderId="19" xfId="0" applyNumberFormat="1" applyFont="1" applyFill="1" applyBorder="1" applyAlignment="1">
      <alignment vertical="center"/>
    </xf>
    <xf numFmtId="165" fontId="6" fillId="0" borderId="11" xfId="0" applyNumberFormat="1" applyFont="1" applyFill="1" applyBorder="1" applyAlignment="1">
      <alignment horizontal="center"/>
    </xf>
    <xf numFmtId="165" fontId="6" fillId="0" borderId="0" xfId="0" applyNumberFormat="1" applyFont="1" applyFill="1" applyAlignment="1">
      <alignment horizontal="center" wrapText="1"/>
    </xf>
    <xf numFmtId="166" fontId="7" fillId="0" borderId="18" xfId="0" applyNumberFormat="1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165" fontId="11" fillId="0" borderId="18" xfId="0" applyNumberFormat="1" applyFont="1" applyFill="1" applyBorder="1"/>
    <xf numFmtId="0" fontId="0" fillId="0" borderId="0" xfId="0" applyFill="1"/>
    <xf numFmtId="0" fontId="22" fillId="11" borderId="19" xfId="0" applyFont="1" applyFill="1" applyBorder="1" applyAlignment="1">
      <alignment horizontal="left"/>
    </xf>
    <xf numFmtId="0" fontId="14" fillId="0" borderId="21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4" fontId="20" fillId="0" borderId="19" xfId="0" applyNumberFormat="1" applyFont="1" applyFill="1" applyBorder="1"/>
    <xf numFmtId="0" fontId="21" fillId="10" borderId="22" xfId="0" applyFont="1" applyFill="1" applyBorder="1" applyAlignment="1">
      <alignment horizontal="center" vertical="center"/>
    </xf>
    <xf numFmtId="164" fontId="6" fillId="10" borderId="22" xfId="0" applyNumberFormat="1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left"/>
    </xf>
    <xf numFmtId="1" fontId="14" fillId="0" borderId="23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 wrapText="1"/>
    </xf>
    <xf numFmtId="1" fontId="14" fillId="0" borderId="23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1" fontId="13" fillId="0" borderId="22" xfId="0" applyNumberFormat="1" applyFont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left"/>
    </xf>
    <xf numFmtId="0" fontId="21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17" fillId="0" borderId="44" xfId="0" applyFont="1" applyBorder="1" applyAlignment="1">
      <alignment vertical="center" wrapText="1"/>
    </xf>
    <xf numFmtId="0" fontId="17" fillId="0" borderId="45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0" borderId="23" xfId="0" applyFont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9" fillId="0" borderId="23" xfId="0" applyFont="1" applyFill="1" applyBorder="1" applyAlignment="1">
      <alignment vertical="center" wrapText="1"/>
    </xf>
    <xf numFmtId="1" fontId="13" fillId="0" borderId="1" xfId="0" applyNumberFormat="1" applyFont="1" applyBorder="1" applyAlignment="1">
      <alignment vertical="center" wrapText="1"/>
    </xf>
    <xf numFmtId="1" fontId="23" fillId="12" borderId="11" xfId="0" applyNumberFormat="1" applyFont="1" applyFill="1" applyBorder="1" applyAlignment="1">
      <alignment horizontal="center" vertical="center" wrapText="1"/>
    </xf>
    <xf numFmtId="1" fontId="23" fillId="12" borderId="18" xfId="0" applyNumberFormat="1" applyFont="1" applyFill="1" applyBorder="1" applyAlignment="1">
      <alignment horizontal="center" vertical="center" wrapText="1"/>
    </xf>
    <xf numFmtId="1" fontId="23" fillId="12" borderId="18" xfId="0" applyNumberFormat="1" applyFont="1" applyFill="1" applyBorder="1" applyAlignment="1">
      <alignment vertical="center" wrapText="1"/>
    </xf>
    <xf numFmtId="0" fontId="29" fillId="12" borderId="18" xfId="0" applyFont="1" applyFill="1" applyBorder="1" applyAlignment="1">
      <alignment horizontal="center" vertical="center"/>
    </xf>
    <xf numFmtId="164" fontId="30" fillId="12" borderId="18" xfId="0" applyNumberFormat="1" applyFont="1" applyFill="1" applyBorder="1" applyAlignment="1">
      <alignment horizontal="center" vertical="center"/>
    </xf>
    <xf numFmtId="44" fontId="30" fillId="12" borderId="18" xfId="1" applyFont="1" applyFill="1" applyBorder="1"/>
    <xf numFmtId="166" fontId="23" fillId="12" borderId="18" xfId="0" applyNumberFormat="1" applyFont="1" applyFill="1" applyBorder="1" applyAlignment="1">
      <alignment horizontal="center"/>
    </xf>
    <xf numFmtId="0" fontId="30" fillId="12" borderId="18" xfId="0" applyFont="1" applyFill="1" applyBorder="1" applyAlignment="1">
      <alignment horizontal="center" vertical="center"/>
    </xf>
    <xf numFmtId="166" fontId="30" fillId="12" borderId="18" xfId="0" applyNumberFormat="1" applyFont="1" applyFill="1" applyBorder="1" applyAlignment="1">
      <alignment horizontal="center"/>
    </xf>
    <xf numFmtId="44" fontId="11" fillId="0" borderId="18" xfId="1" applyFont="1" applyBorder="1"/>
    <xf numFmtId="0" fontId="30" fillId="0" borderId="18" xfId="0" applyFont="1" applyBorder="1" applyAlignment="1">
      <alignment horizontal="center"/>
    </xf>
    <xf numFmtId="44" fontId="11" fillId="0" borderId="18" xfId="1" applyFont="1" applyFill="1" applyBorder="1"/>
    <xf numFmtId="44" fontId="30" fillId="0" borderId="18" xfId="1" applyFont="1" applyBorder="1"/>
    <xf numFmtId="44" fontId="30" fillId="0" borderId="17" xfId="1" applyFont="1" applyFill="1" applyBorder="1"/>
    <xf numFmtId="44" fontId="2" fillId="0" borderId="0" xfId="0" applyNumberFormat="1" applyFont="1"/>
    <xf numFmtId="0" fontId="19" fillId="0" borderId="46" xfId="0" applyFont="1" applyFill="1" applyBorder="1" applyAlignment="1">
      <alignment horizontal="center" vertical="center" wrapText="1"/>
    </xf>
    <xf numFmtId="44" fontId="14" fillId="0" borderId="11" xfId="1" applyFont="1" applyFill="1" applyBorder="1" applyAlignment="1">
      <alignment horizontal="center" vertical="center" wrapText="1"/>
    </xf>
    <xf numFmtId="44" fontId="14" fillId="0" borderId="47" xfId="1" applyFont="1" applyFill="1" applyBorder="1" applyAlignment="1">
      <alignment horizontal="center" vertical="center" wrapText="1"/>
    </xf>
    <xf numFmtId="0" fontId="17" fillId="11" borderId="19" xfId="0" applyFont="1" applyFill="1" applyBorder="1" applyAlignment="1">
      <alignment horizontal="left" wrapText="1"/>
    </xf>
    <xf numFmtId="4" fontId="2" fillId="11" borderId="21" xfId="0" applyNumberFormat="1" applyFont="1" applyFill="1" applyBorder="1" applyAlignment="1">
      <alignment horizontal="right"/>
    </xf>
    <xf numFmtId="164" fontId="14" fillId="11" borderId="18" xfId="0" applyNumberFormat="1" applyFont="1" applyFill="1" applyBorder="1" applyAlignment="1">
      <alignment vertical="center"/>
    </xf>
    <xf numFmtId="0" fontId="21" fillId="11" borderId="18" xfId="0" applyFont="1" applyFill="1" applyBorder="1" applyAlignment="1">
      <alignment horizontal="left" vertical="center"/>
    </xf>
    <xf numFmtId="164" fontId="6" fillId="11" borderId="18" xfId="0" applyNumberFormat="1" applyFont="1" applyFill="1" applyBorder="1" applyAlignment="1">
      <alignment vertical="center"/>
    </xf>
    <xf numFmtId="44" fontId="6" fillId="11" borderId="18" xfId="1" applyFont="1" applyFill="1" applyBorder="1"/>
    <xf numFmtId="166" fontId="7" fillId="11" borderId="18" xfId="0" applyNumberFormat="1" applyFont="1" applyFill="1" applyBorder="1" applyAlignment="1">
      <alignment horizontal="center"/>
    </xf>
    <xf numFmtId="44" fontId="16" fillId="0" borderId="0" xfId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44" fontId="11" fillId="0" borderId="0" xfId="1" applyFont="1" applyFill="1" applyBorder="1" applyAlignment="1">
      <alignment horizontal="center"/>
    </xf>
    <xf numFmtId="44" fontId="16" fillId="9" borderId="48" xfId="1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165" fontId="11" fillId="0" borderId="11" xfId="0" applyNumberFormat="1" applyFont="1" applyBorder="1"/>
    <xf numFmtId="0" fontId="11" fillId="0" borderId="49" xfId="0" applyFont="1" applyBorder="1" applyAlignment="1">
      <alignment horizontal="center"/>
    </xf>
    <xf numFmtId="165" fontId="11" fillId="0" borderId="5" xfId="0" applyNumberFormat="1" applyFont="1" applyBorder="1"/>
    <xf numFmtId="0" fontId="0" fillId="0" borderId="52" xfId="0" applyBorder="1"/>
    <xf numFmtId="0" fontId="0" fillId="0" borderId="53" xfId="0" applyBorder="1"/>
    <xf numFmtId="0" fontId="6" fillId="0" borderId="54" xfId="0" applyFont="1" applyFill="1" applyBorder="1" applyAlignment="1">
      <alignment horizontal="center" vertical="center" wrapText="1"/>
    </xf>
    <xf numFmtId="44" fontId="6" fillId="0" borderId="55" xfId="1" applyFont="1" applyFill="1" applyBorder="1" applyAlignment="1">
      <alignment horizontal="center"/>
    </xf>
    <xf numFmtId="0" fontId="17" fillId="0" borderId="22" xfId="0" applyFont="1" applyBorder="1" applyAlignment="1"/>
    <xf numFmtId="0" fontId="17" fillId="0" borderId="11" xfId="0" applyFont="1" applyBorder="1" applyAlignment="1"/>
    <xf numFmtId="0" fontId="26" fillId="0" borderId="11" xfId="0" applyFont="1" applyBorder="1" applyAlignment="1">
      <alignment horizontal="center" vertical="center" wrapText="1"/>
    </xf>
    <xf numFmtId="1" fontId="13" fillId="0" borderId="11" xfId="0" applyNumberFormat="1" applyFont="1" applyBorder="1" applyAlignment="1">
      <alignment vertical="center" wrapText="1"/>
    </xf>
    <xf numFmtId="1" fontId="13" fillId="0" borderId="18" xfId="0" applyNumberFormat="1" applyFont="1" applyBorder="1" applyAlignment="1">
      <alignment horizontal="center" vertical="center" wrapText="1"/>
    </xf>
    <xf numFmtId="166" fontId="23" fillId="0" borderId="18" xfId="0" applyNumberFormat="1" applyFont="1" applyFill="1" applyBorder="1" applyAlignment="1">
      <alignment horizontal="center"/>
    </xf>
    <xf numFmtId="1" fontId="13" fillId="0" borderId="11" xfId="0" applyNumberFormat="1" applyFont="1" applyBorder="1" applyAlignment="1">
      <alignment horizontal="center" vertical="center" wrapText="1"/>
    </xf>
    <xf numFmtId="0" fontId="22" fillId="11" borderId="21" xfId="0" applyFont="1" applyFill="1" applyBorder="1" applyAlignment="1">
      <alignment horizontal="left"/>
    </xf>
    <xf numFmtId="0" fontId="17" fillId="0" borderId="0" xfId="0" applyFont="1" applyBorder="1" applyAlignment="1">
      <alignment horizontal="left" vertical="center" wrapText="1"/>
    </xf>
    <xf numFmtId="0" fontId="29" fillId="12" borderId="11" xfId="0" applyFont="1" applyFill="1" applyBorder="1" applyAlignment="1">
      <alignment horizontal="center" vertical="center"/>
    </xf>
    <xf numFmtId="164" fontId="30" fillId="12" borderId="11" xfId="0" applyNumberFormat="1" applyFont="1" applyFill="1" applyBorder="1" applyAlignment="1">
      <alignment horizontal="center" vertical="center"/>
    </xf>
    <xf numFmtId="165" fontId="42" fillId="0" borderId="0" xfId="0" applyNumberFormat="1" applyFont="1" applyAlignment="1">
      <alignment horizontal="center" wrapText="1"/>
    </xf>
    <xf numFmtId="0" fontId="43" fillId="0" borderId="18" xfId="0" applyFont="1" applyBorder="1" applyAlignment="1">
      <alignment horizontal="center"/>
    </xf>
    <xf numFmtId="165" fontId="43" fillId="0" borderId="18" xfId="0" applyNumberFormat="1" applyFont="1" applyBorder="1"/>
    <xf numFmtId="1" fontId="13" fillId="0" borderId="22" xfId="0" applyNumberFormat="1" applyFont="1" applyBorder="1" applyAlignment="1">
      <alignment vertical="center" wrapText="1"/>
    </xf>
    <xf numFmtId="1" fontId="13" fillId="0" borderId="23" xfId="0" applyNumberFormat="1" applyFont="1" applyFill="1" applyBorder="1" applyAlignment="1">
      <alignment vertical="center" wrapText="1"/>
    </xf>
    <xf numFmtId="1" fontId="13" fillId="0" borderId="23" xfId="0" applyNumberFormat="1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/>
    </xf>
    <xf numFmtId="1" fontId="13" fillId="0" borderId="23" xfId="0" applyNumberFormat="1" applyFont="1" applyFill="1" applyBorder="1" applyAlignment="1">
      <alignment horizontal="center" vertical="center" wrapText="1"/>
    </xf>
    <xf numFmtId="44" fontId="6" fillId="0" borderId="55" xfId="1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 wrapText="1"/>
    </xf>
    <xf numFmtId="44" fontId="11" fillId="0" borderId="18" xfId="1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vertical="center" wrapText="1"/>
    </xf>
    <xf numFmtId="44" fontId="11" fillId="0" borderId="11" xfId="1" applyFont="1" applyFill="1" applyBorder="1" applyAlignment="1">
      <alignment horizontal="center"/>
    </xf>
    <xf numFmtId="0" fontId="11" fillId="0" borderId="56" xfId="0" applyFont="1" applyBorder="1" applyAlignment="1">
      <alignment horizontal="center"/>
    </xf>
    <xf numFmtId="165" fontId="11" fillId="0" borderId="26" xfId="0" applyNumberFormat="1" applyFont="1" applyBorder="1"/>
    <xf numFmtId="0" fontId="17" fillId="0" borderId="18" xfId="0" applyFont="1" applyFill="1" applyBorder="1" applyAlignment="1">
      <alignment horizontal="left"/>
    </xf>
    <xf numFmtId="4" fontId="2" fillId="0" borderId="19" xfId="0" applyNumberFormat="1" applyFont="1" applyBorder="1" applyAlignment="1">
      <alignment horizontal="right"/>
    </xf>
    <xf numFmtId="164" fontId="14" fillId="0" borderId="22" xfId="0" applyNumberFormat="1" applyFont="1" applyBorder="1" applyAlignment="1">
      <alignment vertical="center"/>
    </xf>
    <xf numFmtId="164" fontId="14" fillId="0" borderId="11" xfId="0" applyNumberFormat="1" applyFont="1" applyBorder="1" applyAlignment="1">
      <alignment vertical="center"/>
    </xf>
    <xf numFmtId="0" fontId="22" fillId="0" borderId="1" xfId="0" applyFont="1" applyBorder="1" applyAlignment="1">
      <alignment vertical="center" wrapText="1"/>
    </xf>
    <xf numFmtId="164" fontId="14" fillId="0" borderId="57" xfId="0" applyNumberFormat="1" applyFont="1" applyBorder="1" applyAlignment="1">
      <alignment horizontal="center" vertical="center"/>
    </xf>
    <xf numFmtId="164" fontId="30" fillId="12" borderId="17" xfId="0" applyNumberFormat="1" applyFont="1" applyFill="1" applyBorder="1" applyAlignment="1">
      <alignment horizontal="center" vertical="center"/>
    </xf>
    <xf numFmtId="0" fontId="30" fillId="12" borderId="17" xfId="0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left"/>
    </xf>
    <xf numFmtId="0" fontId="26" fillId="0" borderId="17" xfId="0" applyFont="1" applyBorder="1" applyAlignment="1">
      <alignment horizontal="center" vertical="center" wrapText="1"/>
    </xf>
    <xf numFmtId="164" fontId="14" fillId="0" borderId="0" xfId="0" applyNumberFormat="1" applyFont="1" applyBorder="1" applyAlignment="1">
      <alignment vertical="center"/>
    </xf>
    <xf numFmtId="1" fontId="13" fillId="0" borderId="0" xfId="0" applyNumberFormat="1" applyFont="1" applyBorder="1" applyAlignment="1">
      <alignment horizontal="center" vertical="center" wrapText="1"/>
    </xf>
    <xf numFmtId="0" fontId="29" fillId="0" borderId="17" xfId="0" applyFont="1" applyFill="1" applyBorder="1" applyAlignment="1">
      <alignment horizontal="center" vertical="center"/>
    </xf>
    <xf numFmtId="164" fontId="30" fillId="0" borderId="17" xfId="0" applyNumberFormat="1" applyFont="1" applyFill="1" applyBorder="1" applyAlignment="1">
      <alignment horizontal="center" vertical="center"/>
    </xf>
    <xf numFmtId="1" fontId="18" fillId="12" borderId="1" xfId="0" applyNumberFormat="1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vertical="center" wrapText="1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/>
    </xf>
    <xf numFmtId="0" fontId="2" fillId="0" borderId="21" xfId="0" applyFont="1" applyFill="1" applyBorder="1" applyAlignment="1">
      <alignment horizontal="left"/>
    </xf>
    <xf numFmtId="0" fontId="22" fillId="0" borderId="18" xfId="0" applyFont="1" applyBorder="1" applyAlignment="1">
      <alignment horizontal="left" wrapText="1"/>
    </xf>
    <xf numFmtId="0" fontId="17" fillId="0" borderId="19" xfId="0" applyFont="1" applyBorder="1" applyAlignment="1">
      <alignment horizontal="left"/>
    </xf>
    <xf numFmtId="0" fontId="27" fillId="0" borderId="21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0" fontId="2" fillId="0" borderId="19" xfId="0" applyFont="1" applyBorder="1" applyAlignment="1">
      <alignment horizontal="left"/>
    </xf>
    <xf numFmtId="0" fontId="19" fillId="0" borderId="0" xfId="0" applyFont="1" applyFill="1" applyBorder="1" applyAlignment="1">
      <alignment horizontal="center" vertical="center" wrapText="1"/>
    </xf>
    <xf numFmtId="164" fontId="30" fillId="12" borderId="0" xfId="0" applyNumberFormat="1" applyFont="1" applyFill="1" applyBorder="1" applyAlignment="1">
      <alignment horizontal="center" vertical="center"/>
    </xf>
    <xf numFmtId="0" fontId="30" fillId="12" borderId="0" xfId="0" applyFont="1" applyFill="1" applyBorder="1" applyAlignment="1">
      <alignment horizontal="center" vertical="center"/>
    </xf>
    <xf numFmtId="0" fontId="29" fillId="12" borderId="11" xfId="0" applyFont="1" applyFill="1" applyBorder="1" applyAlignment="1">
      <alignment horizontal="center" vertical="center"/>
    </xf>
    <xf numFmtId="164" fontId="30" fillId="12" borderId="11" xfId="0" applyNumberFormat="1" applyFont="1" applyFill="1" applyBorder="1" applyAlignment="1">
      <alignment horizontal="center" vertical="center"/>
    </xf>
    <xf numFmtId="0" fontId="27" fillId="0" borderId="22" xfId="0" applyFont="1" applyBorder="1" applyAlignment="1">
      <alignment vertical="center" wrapText="1"/>
    </xf>
    <xf numFmtId="0" fontId="17" fillId="0" borderId="11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164" fontId="14" fillId="0" borderId="12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29" fillId="12" borderId="17" xfId="0" applyFont="1" applyFill="1" applyBorder="1" applyAlignment="1">
      <alignment horizontal="center" vertical="center"/>
    </xf>
    <xf numFmtId="0" fontId="29" fillId="12" borderId="18" xfId="0" applyFont="1" applyFill="1" applyBorder="1" applyAlignment="1">
      <alignment vertical="center"/>
    </xf>
    <xf numFmtId="164" fontId="30" fillId="12" borderId="18" xfId="0" applyNumberFormat="1" applyFont="1" applyFill="1" applyBorder="1" applyAlignment="1">
      <alignment vertical="center"/>
    </xf>
    <xf numFmtId="164" fontId="14" fillId="0" borderId="63" xfId="0" applyNumberFormat="1" applyFont="1" applyBorder="1" applyAlignment="1">
      <alignment vertical="center"/>
    </xf>
    <xf numFmtId="165" fontId="6" fillId="6" borderId="18" xfId="0" applyNumberFormat="1" applyFont="1" applyFill="1" applyBorder="1" applyAlignment="1">
      <alignment horizontal="center"/>
    </xf>
    <xf numFmtId="44" fontId="44" fillId="0" borderId="18" xfId="1" applyFont="1" applyFill="1" applyBorder="1"/>
    <xf numFmtId="166" fontId="25" fillId="0" borderId="18" xfId="0" applyNumberFormat="1" applyFont="1" applyFill="1" applyBorder="1" applyAlignment="1">
      <alignment horizontal="center"/>
    </xf>
    <xf numFmtId="0" fontId="22" fillId="0" borderId="18" xfId="0" applyFont="1" applyFill="1" applyBorder="1" applyAlignment="1">
      <alignment horizontal="center"/>
    </xf>
    <xf numFmtId="0" fontId="22" fillId="0" borderId="18" xfId="0" applyFont="1" applyFill="1" applyBorder="1" applyAlignment="1">
      <alignment horizontal="center" wrapText="1"/>
    </xf>
    <xf numFmtId="44" fontId="14" fillId="0" borderId="66" xfId="1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left"/>
    </xf>
    <xf numFmtId="0" fontId="21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wrapText="1"/>
    </xf>
    <xf numFmtId="0" fontId="17" fillId="0" borderId="18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44" fontId="19" fillId="14" borderId="18" xfId="1" applyFont="1" applyFill="1" applyBorder="1"/>
    <xf numFmtId="166" fontId="19" fillId="14" borderId="18" xfId="0" applyNumberFormat="1" applyFont="1" applyFill="1" applyBorder="1" applyAlignment="1">
      <alignment horizontal="center"/>
    </xf>
    <xf numFmtId="44" fontId="44" fillId="14" borderId="18" xfId="1" applyFont="1" applyFill="1" applyBorder="1"/>
    <xf numFmtId="166" fontId="25" fillId="14" borderId="18" xfId="0" applyNumberFormat="1" applyFont="1" applyFill="1" applyBorder="1" applyAlignment="1">
      <alignment horizontal="center"/>
    </xf>
    <xf numFmtId="0" fontId="45" fillId="0" borderId="18" xfId="0" applyFont="1" applyBorder="1" applyAlignment="1">
      <alignment horizontal="center" vertical="center" wrapText="1"/>
    </xf>
    <xf numFmtId="165" fontId="6" fillId="6" borderId="11" xfId="0" applyNumberFormat="1" applyFont="1" applyFill="1" applyBorder="1" applyAlignment="1">
      <alignment horizontal="center"/>
    </xf>
    <xf numFmtId="1" fontId="23" fillId="6" borderId="18" xfId="0" applyNumberFormat="1" applyFont="1" applyFill="1" applyBorder="1" applyAlignment="1">
      <alignment horizontal="center" vertical="center" wrapText="1"/>
    </xf>
    <xf numFmtId="44" fontId="19" fillId="0" borderId="18" xfId="1" applyFont="1" applyFill="1" applyBorder="1"/>
    <xf numFmtId="166" fontId="19" fillId="0" borderId="18" xfId="0" applyNumberFormat="1" applyFont="1" applyFill="1" applyBorder="1" applyAlignment="1">
      <alignment horizontal="center"/>
    </xf>
    <xf numFmtId="164" fontId="6" fillId="0" borderId="19" xfId="0" applyNumberFormat="1" applyFont="1" applyBorder="1" applyAlignment="1">
      <alignment horizontal="center" vertical="center"/>
    </xf>
    <xf numFmtId="164" fontId="6" fillId="0" borderId="19" xfId="0" applyNumberFormat="1" applyFont="1" applyFill="1" applyBorder="1" applyAlignment="1">
      <alignment horizontal="center" vertical="center"/>
    </xf>
    <xf numFmtId="44" fontId="6" fillId="0" borderId="21" xfId="1" applyFont="1" applyFill="1" applyBorder="1" applyAlignment="1">
      <alignment horizontal="center" vertical="center" wrapText="1"/>
    </xf>
    <xf numFmtId="44" fontId="25" fillId="0" borderId="21" xfId="1" applyFont="1" applyFill="1" applyBorder="1" applyAlignment="1">
      <alignment horizontal="center" vertical="center" wrapText="1"/>
    </xf>
    <xf numFmtId="44" fontId="7" fillId="0" borderId="21" xfId="1" applyFont="1" applyFill="1" applyBorder="1" applyAlignment="1">
      <alignment horizontal="center" vertical="center" wrapText="1"/>
    </xf>
    <xf numFmtId="44" fontId="6" fillId="0" borderId="11" xfId="1" applyFont="1" applyFill="1" applyBorder="1"/>
    <xf numFmtId="166" fontId="7" fillId="0" borderId="11" xfId="0" applyNumberFormat="1" applyFont="1" applyBorder="1" applyAlignment="1">
      <alignment horizontal="center"/>
    </xf>
    <xf numFmtId="44" fontId="6" fillId="0" borderId="69" xfId="1" applyFont="1" applyFill="1" applyBorder="1"/>
    <xf numFmtId="166" fontId="7" fillId="0" borderId="70" xfId="0" applyNumberFormat="1" applyFont="1" applyBorder="1" applyAlignment="1">
      <alignment horizontal="center"/>
    </xf>
    <xf numFmtId="44" fontId="19" fillId="0" borderId="69" xfId="1" applyFont="1" applyFill="1" applyBorder="1"/>
    <xf numFmtId="166" fontId="19" fillId="0" borderId="70" xfId="0" applyNumberFormat="1" applyFont="1" applyFill="1" applyBorder="1" applyAlignment="1">
      <alignment horizontal="center"/>
    </xf>
    <xf numFmtId="44" fontId="44" fillId="0" borderId="69" xfId="1" applyFont="1" applyFill="1" applyBorder="1"/>
    <xf numFmtId="166" fontId="25" fillId="0" borderId="70" xfId="0" applyNumberFormat="1" applyFont="1" applyFill="1" applyBorder="1" applyAlignment="1">
      <alignment horizontal="center"/>
    </xf>
    <xf numFmtId="166" fontId="7" fillId="0" borderId="70" xfId="0" applyNumberFormat="1" applyFont="1" applyFill="1" applyBorder="1" applyAlignment="1">
      <alignment horizontal="center"/>
    </xf>
    <xf numFmtId="44" fontId="6" fillId="0" borderId="71" xfId="1" applyFont="1" applyFill="1" applyBorder="1"/>
    <xf numFmtId="166" fontId="7" fillId="0" borderId="72" xfId="0" applyNumberFormat="1" applyFont="1" applyBorder="1" applyAlignment="1">
      <alignment horizontal="center"/>
    </xf>
    <xf numFmtId="0" fontId="8" fillId="4" borderId="0" xfId="0" applyFont="1" applyFill="1" applyAlignment="1">
      <alignment horizontal="center" wrapText="1"/>
    </xf>
    <xf numFmtId="44" fontId="46" fillId="14" borderId="67" xfId="1" applyFont="1" applyFill="1" applyBorder="1"/>
    <xf numFmtId="166" fontId="19" fillId="14" borderId="68" xfId="0" applyNumberFormat="1" applyFont="1" applyFill="1" applyBorder="1" applyAlignment="1">
      <alignment horizontal="center"/>
    </xf>
    <xf numFmtId="44" fontId="46" fillId="14" borderId="69" xfId="1" applyFont="1" applyFill="1" applyBorder="1"/>
    <xf numFmtId="166" fontId="19" fillId="14" borderId="70" xfId="0" applyNumberFormat="1" applyFont="1" applyFill="1" applyBorder="1" applyAlignment="1">
      <alignment horizontal="center"/>
    </xf>
    <xf numFmtId="44" fontId="19" fillId="14" borderId="69" xfId="1" applyFont="1" applyFill="1" applyBorder="1"/>
    <xf numFmtId="164" fontId="7" fillId="0" borderId="1" xfId="0" applyNumberFormat="1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7" fillId="0" borderId="22" xfId="0" applyFont="1" applyFill="1" applyBorder="1" applyAlignment="1"/>
    <xf numFmtId="0" fontId="17" fillId="0" borderId="11" xfId="0" applyFont="1" applyFill="1" applyBorder="1" applyAlignment="1"/>
    <xf numFmtId="0" fontId="21" fillId="0" borderId="18" xfId="0" applyFont="1" applyFill="1" applyBorder="1" applyAlignment="1">
      <alignment vertical="center"/>
    </xf>
    <xf numFmtId="164" fontId="6" fillId="0" borderId="18" xfId="0" applyNumberFormat="1" applyFont="1" applyFill="1" applyBorder="1" applyAlignment="1">
      <alignment vertical="center"/>
    </xf>
    <xf numFmtId="0" fontId="21" fillId="0" borderId="18" xfId="0" applyFont="1" applyFill="1" applyBorder="1" applyAlignment="1">
      <alignment horizontal="center" vertical="center"/>
    </xf>
    <xf numFmtId="0" fontId="21" fillId="0" borderId="18" xfId="0" applyFont="1" applyBorder="1" applyAlignment="1">
      <alignment vertical="center"/>
    </xf>
    <xf numFmtId="164" fontId="6" fillId="0" borderId="18" xfId="0" applyNumberFormat="1" applyFont="1" applyBorder="1" applyAlignment="1">
      <alignment vertical="center"/>
    </xf>
    <xf numFmtId="0" fontId="22" fillId="0" borderId="18" xfId="0" applyFont="1" applyFill="1" applyBorder="1" applyAlignment="1">
      <alignment vertical="center"/>
    </xf>
    <xf numFmtId="1" fontId="14" fillId="0" borderId="23" xfId="0" applyNumberFormat="1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17" fillId="0" borderId="18" xfId="0" applyFont="1" applyFill="1" applyBorder="1" applyAlignment="1"/>
    <xf numFmtId="4" fontId="14" fillId="0" borderId="18" xfId="0" applyNumberFormat="1" applyFont="1" applyBorder="1" applyAlignment="1">
      <alignment horizontal="right" vertical="center"/>
    </xf>
    <xf numFmtId="4" fontId="14" fillId="0" borderId="18" xfId="0" applyNumberFormat="1" applyFont="1" applyFill="1" applyBorder="1" applyAlignment="1">
      <alignment horizontal="right"/>
    </xf>
    <xf numFmtId="4" fontId="14" fillId="0" borderId="18" xfId="0" applyNumberFormat="1" applyFont="1" applyBorder="1" applyAlignment="1">
      <alignment horizontal="right"/>
    </xf>
    <xf numFmtId="4" fontId="14" fillId="0" borderId="5" xfId="0" applyNumberFormat="1" applyFont="1" applyBorder="1" applyAlignment="1">
      <alignment horizontal="right"/>
    </xf>
    <xf numFmtId="4" fontId="14" fillId="0" borderId="16" xfId="0" applyNumberFormat="1" applyFont="1" applyFill="1" applyBorder="1" applyAlignment="1">
      <alignment horizontal="right"/>
    </xf>
    <xf numFmtId="4" fontId="14" fillId="0" borderId="11" xfId="0" applyNumberFormat="1" applyFont="1" applyBorder="1" applyAlignment="1">
      <alignment horizontal="right"/>
    </xf>
    <xf numFmtId="4" fontId="14" fillId="0" borderId="21" xfId="0" applyNumberFormat="1" applyFont="1" applyFill="1" applyBorder="1" applyAlignment="1">
      <alignment horizontal="right"/>
    </xf>
    <xf numFmtId="4" fontId="14" fillId="0" borderId="21" xfId="0" applyNumberFormat="1" applyFont="1" applyBorder="1" applyAlignment="1">
      <alignment horizontal="right"/>
    </xf>
    <xf numFmtId="4" fontId="14" fillId="10" borderId="18" xfId="0" applyNumberFormat="1" applyFont="1" applyFill="1" applyBorder="1" applyAlignment="1">
      <alignment horizontal="right"/>
    </xf>
    <xf numFmtId="1" fontId="14" fillId="0" borderId="1" xfId="0" applyNumberFormat="1" applyFont="1" applyFill="1" applyBorder="1" applyAlignment="1">
      <alignment vertical="center" wrapText="1"/>
    </xf>
    <xf numFmtId="164" fontId="14" fillId="0" borderId="18" xfId="0" applyNumberFormat="1" applyFont="1" applyBorder="1" applyAlignment="1">
      <alignment horizontal="center"/>
    </xf>
    <xf numFmtId="4" fontId="14" fillId="0" borderId="18" xfId="0" applyNumberFormat="1" applyFont="1" applyBorder="1"/>
    <xf numFmtId="164" fontId="14" fillId="0" borderId="11" xfId="0" applyNumberFormat="1" applyFont="1" applyBorder="1" applyAlignment="1">
      <alignment horizontal="center"/>
    </xf>
    <xf numFmtId="1" fontId="47" fillId="0" borderId="18" xfId="0" applyNumberFormat="1" applyFont="1" applyBorder="1" applyAlignment="1">
      <alignment horizontal="center" wrapText="1"/>
    </xf>
    <xf numFmtId="4" fontId="14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center"/>
    </xf>
    <xf numFmtId="1" fontId="47" fillId="0" borderId="0" xfId="0" applyNumberFormat="1" applyFont="1" applyAlignment="1">
      <alignment horizontal="center" wrapText="1"/>
    </xf>
    <xf numFmtId="1" fontId="14" fillId="0" borderId="0" xfId="0" applyNumberFormat="1" applyFont="1" applyAlignment="1">
      <alignment horizontal="center" wrapText="1"/>
    </xf>
    <xf numFmtId="4" fontId="14" fillId="0" borderId="26" xfId="0" applyNumberFormat="1" applyFont="1" applyBorder="1" applyAlignment="1">
      <alignment horizontal="right"/>
    </xf>
    <xf numFmtId="4" fontId="14" fillId="0" borderId="28" xfId="0" applyNumberFormat="1" applyFont="1" applyBorder="1" applyAlignment="1">
      <alignment horizontal="right" vertical="center"/>
    </xf>
    <xf numFmtId="4" fontId="14" fillId="0" borderId="29" xfId="0" applyNumberFormat="1" applyFont="1" applyBorder="1" applyAlignment="1">
      <alignment horizontal="right" vertical="center"/>
    </xf>
    <xf numFmtId="1" fontId="14" fillId="0" borderId="31" xfId="0" applyNumberFormat="1" applyFont="1" applyBorder="1" applyAlignment="1">
      <alignment horizontal="center" wrapText="1"/>
    </xf>
    <xf numFmtId="2" fontId="23" fillId="0" borderId="33" xfId="0" applyNumberFormat="1" applyFont="1" applyBorder="1" applyAlignment="1">
      <alignment horizontal="right"/>
    </xf>
    <xf numFmtId="4" fontId="23" fillId="0" borderId="0" xfId="0" applyNumberFormat="1" applyFont="1" applyAlignment="1">
      <alignment horizontal="right"/>
    </xf>
    <xf numFmtId="2" fontId="48" fillId="9" borderId="39" xfId="0" applyNumberFormat="1" applyFont="1" applyFill="1" applyBorder="1" applyAlignment="1">
      <alignment horizontal="right" vertical="center"/>
    </xf>
    <xf numFmtId="2" fontId="48" fillId="9" borderId="42" xfId="0" applyNumberFormat="1" applyFont="1" applyFill="1" applyBorder="1" applyAlignment="1">
      <alignment horizontal="right" vertical="center"/>
    </xf>
    <xf numFmtId="165" fontId="14" fillId="0" borderId="0" xfId="0" applyNumberFormat="1" applyFont="1" applyAlignment="1">
      <alignment horizontal="right"/>
    </xf>
    <xf numFmtId="0" fontId="41" fillId="0" borderId="0" xfId="0" applyFont="1" applyAlignment="1">
      <alignment horizontal="right"/>
    </xf>
    <xf numFmtId="0" fontId="41" fillId="0" borderId="0" xfId="0" applyFont="1"/>
    <xf numFmtId="0" fontId="41" fillId="0" borderId="0" xfId="0" applyFont="1" applyAlignment="1">
      <alignment horizontal="center"/>
    </xf>
    <xf numFmtId="4" fontId="41" fillId="0" borderId="0" xfId="0" applyNumberFormat="1" applyFont="1" applyAlignment="1">
      <alignment horizontal="right"/>
    </xf>
    <xf numFmtId="0" fontId="21" fillId="0" borderId="22" xfId="0" applyFont="1" applyBorder="1" applyAlignment="1">
      <alignment vertical="center"/>
    </xf>
    <xf numFmtId="164" fontId="6" fillId="0" borderId="22" xfId="0" applyNumberFormat="1" applyFont="1" applyBorder="1" applyAlignment="1">
      <alignment vertical="center"/>
    </xf>
    <xf numFmtId="44" fontId="46" fillId="0" borderId="69" xfId="1" applyFont="1" applyFill="1" applyBorder="1"/>
    <xf numFmtId="0" fontId="11" fillId="11" borderId="18" xfId="0" applyFont="1" applyFill="1" applyBorder="1" applyAlignment="1">
      <alignment horizontal="center"/>
    </xf>
    <xf numFmtId="165" fontId="11" fillId="11" borderId="18" xfId="0" applyNumberFormat="1" applyFont="1" applyFill="1" applyBorder="1"/>
    <xf numFmtId="1" fontId="23" fillId="15" borderId="18" xfId="0" applyNumberFormat="1" applyFont="1" applyFill="1" applyBorder="1" applyAlignment="1">
      <alignment horizontal="center" vertical="center" wrapText="1"/>
    </xf>
    <xf numFmtId="0" fontId="29" fillId="15" borderId="18" xfId="0" applyFont="1" applyFill="1" applyBorder="1" applyAlignment="1">
      <alignment horizontal="center" vertical="center"/>
    </xf>
    <xf numFmtId="164" fontId="30" fillId="15" borderId="18" xfId="0" applyNumberFormat="1" applyFont="1" applyFill="1" applyBorder="1" applyAlignment="1">
      <alignment horizontal="center" vertical="center"/>
    </xf>
    <xf numFmtId="0" fontId="29" fillId="15" borderId="0" xfId="0" applyFont="1" applyFill="1" applyBorder="1" applyAlignment="1">
      <alignment horizontal="center" vertical="center"/>
    </xf>
    <xf numFmtId="164" fontId="30" fillId="15" borderId="0" xfId="0" applyNumberFormat="1" applyFont="1" applyFill="1" applyBorder="1" applyAlignment="1">
      <alignment horizontal="center" vertical="center"/>
    </xf>
    <xf numFmtId="44" fontId="19" fillId="0" borderId="14" xfId="1" applyFont="1" applyFill="1" applyBorder="1" applyAlignment="1">
      <alignment horizontal="center" vertical="center" wrapText="1"/>
    </xf>
    <xf numFmtId="44" fontId="19" fillId="0" borderId="15" xfId="1" applyFont="1" applyFill="1" applyBorder="1" applyAlignment="1">
      <alignment horizontal="center" vertical="center" wrapText="1"/>
    </xf>
    <xf numFmtId="44" fontId="19" fillId="0" borderId="66" xfId="1" applyFont="1" applyFill="1" applyBorder="1" applyAlignment="1">
      <alignment horizontal="center" vertical="center" wrapText="1"/>
    </xf>
    <xf numFmtId="0" fontId="22" fillId="15" borderId="18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1" fontId="13" fillId="0" borderId="22" xfId="0" applyNumberFormat="1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" fontId="14" fillId="0" borderId="23" xfId="0" applyNumberFormat="1" applyFont="1" applyBorder="1" applyAlignment="1">
      <alignment horizontal="center" vertical="center" wrapText="1"/>
    </xf>
    <xf numFmtId="1" fontId="14" fillId="0" borderId="22" xfId="0" applyNumberFormat="1" applyFont="1" applyBorder="1" applyAlignment="1">
      <alignment horizontal="center" vertical="center" wrapText="1"/>
    </xf>
    <xf numFmtId="1" fontId="14" fillId="0" borderId="11" xfId="0" applyNumberFormat="1" applyFont="1" applyBorder="1" applyAlignment="1">
      <alignment horizontal="center" vertical="center" wrapText="1"/>
    </xf>
    <xf numFmtId="164" fontId="30" fillId="12" borderId="22" xfId="0" applyNumberFormat="1" applyFont="1" applyFill="1" applyBorder="1" applyAlignment="1">
      <alignment horizontal="center" vertical="center"/>
    </xf>
    <xf numFmtId="1" fontId="14" fillId="0" borderId="23" xfId="0" applyNumberFormat="1" applyFont="1" applyFill="1" applyBorder="1" applyAlignment="1">
      <alignment horizontal="center" vertical="center" wrapText="1"/>
    </xf>
    <xf numFmtId="1" fontId="13" fillId="0" borderId="22" xfId="0" applyNumberFormat="1" applyFont="1" applyBorder="1" applyAlignment="1">
      <alignment horizontal="center" vertical="center" wrapText="1"/>
    </xf>
    <xf numFmtId="0" fontId="29" fillId="12" borderId="22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1" fontId="13" fillId="0" borderId="23" xfId="0" applyNumberFormat="1" applyFont="1" applyFill="1" applyBorder="1" applyAlignment="1">
      <alignment horizontal="center" vertical="center" wrapText="1"/>
    </xf>
    <xf numFmtId="1" fontId="14" fillId="0" borderId="23" xfId="0" applyNumberFormat="1" applyFont="1" applyBorder="1" applyAlignment="1">
      <alignment horizontal="center" vertical="center" wrapText="1"/>
    </xf>
    <xf numFmtId="1" fontId="14" fillId="0" borderId="11" xfId="0" applyNumberFormat="1" applyFont="1" applyBorder="1" applyAlignment="1">
      <alignment horizontal="center" vertical="center" wrapText="1"/>
    </xf>
    <xf numFmtId="165" fontId="6" fillId="0" borderId="18" xfId="0" applyNumberFormat="1" applyFont="1" applyFill="1" applyBorder="1" applyAlignment="1">
      <alignment horizontal="center"/>
    </xf>
    <xf numFmtId="44" fontId="46" fillId="0" borderId="67" xfId="1" applyFont="1" applyFill="1" applyBorder="1"/>
    <xf numFmtId="166" fontId="19" fillId="0" borderId="68" xfId="0" applyNumberFormat="1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164" fontId="30" fillId="12" borderId="19" xfId="0" applyNumberFormat="1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 wrapText="1"/>
    </xf>
    <xf numFmtId="44" fontId="7" fillId="16" borderId="1" xfId="1" applyFont="1" applyFill="1" applyBorder="1" applyAlignment="1">
      <alignment horizontal="center"/>
    </xf>
    <xf numFmtId="0" fontId="11" fillId="12" borderId="18" xfId="0" applyFont="1" applyFill="1" applyBorder="1" applyAlignment="1">
      <alignment horizontal="center"/>
    </xf>
    <xf numFmtId="165" fontId="11" fillId="12" borderId="18" xfId="0" applyNumberFormat="1" applyFont="1" applyFill="1" applyBorder="1"/>
    <xf numFmtId="0" fontId="21" fillId="0" borderId="22" xfId="0" applyFont="1" applyFill="1" applyBorder="1" applyAlignment="1">
      <alignment horizontal="center" vertical="center"/>
    </xf>
    <xf numFmtId="164" fontId="6" fillId="0" borderId="22" xfId="0" applyNumberFormat="1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vertical="center"/>
    </xf>
    <xf numFmtId="164" fontId="6" fillId="0" borderId="23" xfId="0" applyNumberFormat="1" applyFont="1" applyFill="1" applyBorder="1" applyAlignment="1">
      <alignment vertical="center"/>
    </xf>
    <xf numFmtId="0" fontId="17" fillId="0" borderId="22" xfId="0" applyFont="1" applyFill="1" applyBorder="1" applyAlignment="1">
      <alignment wrapText="1"/>
    </xf>
    <xf numFmtId="0" fontId="27" fillId="0" borderId="22" xfId="0" applyFont="1" applyFill="1" applyBorder="1" applyAlignment="1">
      <alignment vertical="center" wrapText="1"/>
    </xf>
    <xf numFmtId="0" fontId="27" fillId="0" borderId="18" xfId="0" applyFont="1" applyFill="1" applyBorder="1" applyAlignment="1">
      <alignment horizontal="center" vertical="center" wrapText="1"/>
    </xf>
    <xf numFmtId="1" fontId="14" fillId="0" borderId="22" xfId="0" applyNumberFormat="1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vertical="center" wrapText="1"/>
    </xf>
    <xf numFmtId="0" fontId="22" fillId="0" borderId="24" xfId="0" applyFont="1" applyFill="1" applyBorder="1" applyAlignment="1">
      <alignment horizontal="left"/>
    </xf>
    <xf numFmtId="0" fontId="27" fillId="0" borderId="21" xfId="0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vertical="center" wrapText="1"/>
    </xf>
    <xf numFmtId="0" fontId="21" fillId="0" borderId="17" xfId="0" applyFont="1" applyBorder="1" applyAlignment="1">
      <alignment vertical="center"/>
    </xf>
    <xf numFmtId="164" fontId="6" fillId="0" borderId="17" xfId="0" applyNumberFormat="1" applyFont="1" applyBorder="1" applyAlignment="1">
      <alignment vertical="center"/>
    </xf>
    <xf numFmtId="0" fontId="13" fillId="0" borderId="0" xfId="0" applyFont="1" applyAlignment="1">
      <alignment horizontal="left" wrapText="1"/>
    </xf>
    <xf numFmtId="4" fontId="6" fillId="6" borderId="16" xfId="0" applyNumberFormat="1" applyFont="1" applyFill="1" applyBorder="1" applyAlignment="1">
      <alignment horizontal="right"/>
    </xf>
    <xf numFmtId="1" fontId="14" fillId="0" borderId="11" xfId="0" applyNumberFormat="1" applyFont="1" applyBorder="1" applyAlignment="1">
      <alignment horizontal="center" vertical="center" wrapText="1"/>
    </xf>
    <xf numFmtId="44" fontId="14" fillId="0" borderId="18" xfId="1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44" fontId="19" fillId="0" borderId="18" xfId="1" applyFont="1" applyFill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44" fontId="27" fillId="0" borderId="18" xfId="1" applyFont="1" applyFill="1" applyBorder="1" applyAlignment="1">
      <alignment horizontal="center" vertical="center"/>
    </xf>
    <xf numFmtId="44" fontId="14" fillId="10" borderId="22" xfId="1" applyFont="1" applyFill="1" applyBorder="1" applyAlignment="1">
      <alignment horizontal="center" vertical="center" wrapText="1"/>
    </xf>
    <xf numFmtId="4" fontId="2" fillId="10" borderId="22" xfId="0" applyNumberFormat="1" applyFont="1" applyFill="1" applyBorder="1" applyAlignment="1">
      <alignment horizontal="right"/>
    </xf>
    <xf numFmtId="164" fontId="14" fillId="10" borderId="22" xfId="0" applyNumberFormat="1" applyFont="1" applyFill="1" applyBorder="1" applyAlignment="1">
      <alignment vertical="center"/>
    </xf>
    <xf numFmtId="0" fontId="14" fillId="0" borderId="18" xfId="0" applyFont="1" applyFill="1" applyBorder="1" applyAlignment="1">
      <alignment horizontal="center" vertical="center"/>
    </xf>
    <xf numFmtId="1" fontId="14" fillId="0" borderId="18" xfId="0" applyNumberFormat="1" applyFont="1" applyFill="1" applyBorder="1" applyAlignment="1">
      <alignment horizontal="center" vertical="center"/>
    </xf>
    <xf numFmtId="0" fontId="19" fillId="0" borderId="18" xfId="0" applyFont="1" applyBorder="1" applyAlignment="1">
      <alignment vertical="center"/>
    </xf>
    <xf numFmtId="1" fontId="14" fillId="0" borderId="18" xfId="0" applyNumberFormat="1" applyFont="1" applyBorder="1" applyAlignment="1">
      <alignment horizontal="center" vertical="center"/>
    </xf>
    <xf numFmtId="1" fontId="13" fillId="0" borderId="18" xfId="0" applyNumberFormat="1" applyFont="1" applyBorder="1" applyAlignment="1">
      <alignment vertical="center"/>
    </xf>
    <xf numFmtId="1" fontId="13" fillId="0" borderId="18" xfId="0" applyNumberFormat="1" applyFont="1" applyBorder="1" applyAlignment="1">
      <alignment horizontal="center" vertical="center"/>
    </xf>
    <xf numFmtId="0" fontId="22" fillId="0" borderId="22" xfId="0" applyFont="1" applyFill="1" applyBorder="1" applyAlignment="1">
      <alignment horizontal="left"/>
    </xf>
    <xf numFmtId="0" fontId="27" fillId="0" borderId="22" xfId="0" applyFont="1" applyFill="1" applyBorder="1" applyAlignment="1">
      <alignment horizontal="center" vertical="center" wrapText="1"/>
    </xf>
    <xf numFmtId="44" fontId="27" fillId="0" borderId="22" xfId="1" applyFont="1" applyFill="1" applyBorder="1" applyAlignment="1">
      <alignment horizontal="center" vertical="center" wrapText="1"/>
    </xf>
    <xf numFmtId="4" fontId="2" fillId="0" borderId="22" xfId="0" applyNumberFormat="1" applyFont="1" applyFill="1" applyBorder="1" applyAlignment="1">
      <alignment horizontal="right"/>
    </xf>
    <xf numFmtId="164" fontId="14" fillId="0" borderId="22" xfId="0" applyNumberFormat="1" applyFont="1" applyFill="1" applyBorder="1" applyAlignment="1">
      <alignment vertical="center"/>
    </xf>
    <xf numFmtId="0" fontId="27" fillId="0" borderId="1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vertical="center"/>
    </xf>
    <xf numFmtId="1" fontId="14" fillId="0" borderId="18" xfId="0" applyNumberFormat="1" applyFont="1" applyFill="1" applyBorder="1" applyAlignment="1">
      <alignment vertical="center"/>
    </xf>
    <xf numFmtId="44" fontId="6" fillId="10" borderId="22" xfId="1" applyFont="1" applyFill="1" applyBorder="1"/>
    <xf numFmtId="164" fontId="30" fillId="12" borderId="11" xfId="0" applyNumberFormat="1" applyFont="1" applyFill="1" applyBorder="1" applyAlignment="1">
      <alignment horizontal="center" vertical="center"/>
    </xf>
    <xf numFmtId="1" fontId="14" fillId="0" borderId="1" xfId="0" applyNumberFormat="1" applyFont="1" applyFill="1" applyBorder="1" applyAlignment="1">
      <alignment horizontal="center" vertical="center" wrapText="1"/>
    </xf>
    <xf numFmtId="1" fontId="13" fillId="0" borderId="23" xfId="0" applyNumberFormat="1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29" fillId="12" borderId="11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29" fillId="12" borderId="17" xfId="0" applyFont="1" applyFill="1" applyBorder="1" applyAlignment="1">
      <alignment vertical="center"/>
    </xf>
    <xf numFmtId="164" fontId="30" fillId="12" borderId="17" xfId="0" applyNumberFormat="1" applyFont="1" applyFill="1" applyBorder="1" applyAlignment="1">
      <alignment vertical="center"/>
    </xf>
    <xf numFmtId="44" fontId="2" fillId="0" borderId="67" xfId="1" applyFont="1" applyFill="1" applyBorder="1"/>
    <xf numFmtId="166" fontId="14" fillId="0" borderId="68" xfId="0" applyNumberFormat="1" applyFont="1" applyFill="1" applyBorder="1" applyAlignment="1">
      <alignment horizontal="center"/>
    </xf>
    <xf numFmtId="44" fontId="2" fillId="0" borderId="69" xfId="1" applyFont="1" applyFill="1" applyBorder="1"/>
    <xf numFmtId="166" fontId="14" fillId="0" borderId="70" xfId="0" applyNumberFormat="1" applyFont="1" applyFill="1" applyBorder="1" applyAlignment="1">
      <alignment horizontal="center"/>
    </xf>
    <xf numFmtId="44" fontId="14" fillId="0" borderId="69" xfId="1" applyFont="1" applyFill="1" applyBorder="1"/>
    <xf numFmtId="44" fontId="23" fillId="12" borderId="69" xfId="1" applyFont="1" applyFill="1" applyBorder="1"/>
    <xf numFmtId="166" fontId="23" fillId="12" borderId="70" xfId="0" applyNumberFormat="1" applyFont="1" applyFill="1" applyBorder="1" applyAlignment="1">
      <alignment horizontal="center"/>
    </xf>
    <xf numFmtId="164" fontId="21" fillId="0" borderId="18" xfId="0" applyNumberFormat="1" applyFont="1" applyFill="1" applyBorder="1" applyAlignment="1">
      <alignment vertical="center"/>
    </xf>
    <xf numFmtId="164" fontId="6" fillId="12" borderId="18" xfId="0" applyNumberFormat="1" applyFont="1" applyFill="1" applyBorder="1" applyAlignment="1">
      <alignment horizontal="center" vertical="center"/>
    </xf>
    <xf numFmtId="0" fontId="21" fillId="12" borderId="18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0" fontId="26" fillId="0" borderId="23" xfId="0" applyFont="1" applyBorder="1" applyAlignment="1">
      <alignment horizontal="center" vertical="center" wrapText="1"/>
    </xf>
    <xf numFmtId="4" fontId="49" fillId="12" borderId="12" xfId="0" applyNumberFormat="1" applyFont="1" applyFill="1" applyBorder="1"/>
    <xf numFmtId="0" fontId="17" fillId="0" borderId="22" xfId="0" applyFont="1" applyBorder="1" applyAlignment="1">
      <alignment vertical="center"/>
    </xf>
    <xf numFmtId="0" fontId="17" fillId="0" borderId="24" xfId="0" applyFont="1" applyBorder="1" applyAlignment="1">
      <alignment horizontal="left"/>
    </xf>
    <xf numFmtId="0" fontId="27" fillId="0" borderId="21" xfId="0" applyFont="1" applyBorder="1" applyAlignment="1">
      <alignment horizontal="center" vertical="center"/>
    </xf>
    <xf numFmtId="0" fontId="27" fillId="0" borderId="22" xfId="0" applyFont="1" applyBorder="1" applyAlignment="1">
      <alignment vertical="center"/>
    </xf>
    <xf numFmtId="0" fontId="27" fillId="0" borderId="11" xfId="0" applyFont="1" applyBorder="1" applyAlignment="1">
      <alignment horizontal="center" vertical="center"/>
    </xf>
    <xf numFmtId="1" fontId="14" fillId="0" borderId="22" xfId="0" applyNumberFormat="1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0" fontId="22" fillId="0" borderId="18" xfId="0" applyFont="1" applyFill="1" applyBorder="1" applyAlignment="1">
      <alignment vertical="center" wrapText="1"/>
    </xf>
    <xf numFmtId="0" fontId="26" fillId="0" borderId="0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" fontId="14" fillId="0" borderId="22" xfId="0" applyNumberFormat="1" applyFont="1" applyBorder="1" applyAlignment="1">
      <alignment horizontal="center" vertical="center" wrapText="1"/>
    </xf>
    <xf numFmtId="1" fontId="14" fillId="0" borderId="1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1" fontId="14" fillId="0" borderId="0" xfId="0" applyNumberFormat="1" applyFont="1" applyBorder="1" applyAlignment="1">
      <alignment horizontal="center" vertical="center"/>
    </xf>
    <xf numFmtId="165" fontId="6" fillId="12" borderId="0" xfId="0" applyNumberFormat="1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left" wrapText="1"/>
    </xf>
    <xf numFmtId="1" fontId="14" fillId="0" borderId="18" xfId="0" applyNumberFormat="1" applyFont="1" applyBorder="1" applyAlignment="1">
      <alignment horizontal="left" vertical="center" wrapText="1"/>
    </xf>
    <xf numFmtId="0" fontId="26" fillId="0" borderId="0" xfId="0" applyFont="1" applyBorder="1" applyAlignment="1">
      <alignment horizontal="center" vertical="center" wrapText="1"/>
    </xf>
    <xf numFmtId="16" fontId="19" fillId="0" borderId="20" xfId="0" applyNumberFormat="1" applyFont="1" applyFill="1" applyBorder="1" applyAlignment="1">
      <alignment horizontal="center" vertical="center" wrapText="1"/>
    </xf>
    <xf numFmtId="0" fontId="19" fillId="12" borderId="20" xfId="0" applyFont="1" applyFill="1" applyBorder="1" applyAlignment="1">
      <alignment horizontal="center" vertical="center" wrapText="1"/>
    </xf>
    <xf numFmtId="44" fontId="19" fillId="12" borderId="18" xfId="1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left"/>
    </xf>
    <xf numFmtId="0" fontId="17" fillId="0" borderId="18" xfId="0" applyFont="1" applyBorder="1" applyAlignment="1">
      <alignment horizontal="center" vertical="center"/>
    </xf>
    <xf numFmtId="1" fontId="14" fillId="0" borderId="18" xfId="0" applyNumberFormat="1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center" vertical="center" wrapText="1"/>
    </xf>
    <xf numFmtId="0" fontId="22" fillId="0" borderId="60" xfId="0" applyFont="1" applyFill="1" applyBorder="1" applyAlignment="1">
      <alignment horizontal="left"/>
    </xf>
    <xf numFmtId="44" fontId="19" fillId="12" borderId="69" xfId="1" applyFont="1" applyFill="1" applyBorder="1"/>
    <xf numFmtId="166" fontId="19" fillId="12" borderId="70" xfId="0" applyNumberFormat="1" applyFont="1" applyFill="1" applyBorder="1" applyAlignment="1">
      <alignment horizontal="center"/>
    </xf>
    <xf numFmtId="0" fontId="22" fillId="0" borderId="18" xfId="0" applyFont="1" applyFill="1" applyBorder="1" applyAlignment="1">
      <alignment horizontal="left" wrapText="1"/>
    </xf>
    <xf numFmtId="164" fontId="21" fillId="0" borderId="18" xfId="0" applyNumberFormat="1" applyFont="1" applyFill="1" applyBorder="1" applyAlignment="1">
      <alignment horizontal="center" vertical="center"/>
    </xf>
    <xf numFmtId="1" fontId="23" fillId="12" borderId="18" xfId="0" applyNumberFormat="1" applyFont="1" applyFill="1" applyBorder="1" applyAlignment="1">
      <alignment horizontal="left" vertical="center" wrapText="1"/>
    </xf>
    <xf numFmtId="164" fontId="29" fillId="12" borderId="18" xfId="0" applyNumberFormat="1" applyFont="1" applyFill="1" applyBorder="1" applyAlignment="1">
      <alignment vertical="center"/>
    </xf>
    <xf numFmtId="1" fontId="13" fillId="0" borderId="22" xfId="0" applyNumberFormat="1" applyFont="1" applyFill="1" applyBorder="1" applyAlignment="1">
      <alignment horizontal="center" vertical="center"/>
    </xf>
    <xf numFmtId="1" fontId="13" fillId="0" borderId="11" xfId="0" applyNumberFormat="1" applyFont="1" applyBorder="1" applyAlignment="1">
      <alignment vertical="center"/>
    </xf>
    <xf numFmtId="164" fontId="14" fillId="0" borderId="19" xfId="0" applyNumberFormat="1" applyFont="1" applyBorder="1" applyAlignment="1">
      <alignment horizontal="center" vertical="center"/>
    </xf>
    <xf numFmtId="165" fontId="6" fillId="17" borderId="0" xfId="0" applyNumberFormat="1" applyFont="1" applyFill="1" applyAlignment="1">
      <alignment horizontal="center" wrapText="1"/>
    </xf>
    <xf numFmtId="165" fontId="7" fillId="17" borderId="0" xfId="0" applyNumberFormat="1" applyFont="1" applyFill="1" applyAlignment="1">
      <alignment horizontal="center" wrapText="1"/>
    </xf>
    <xf numFmtId="164" fontId="30" fillId="12" borderId="19" xfId="0" applyNumberFormat="1" applyFont="1" applyFill="1" applyBorder="1" applyAlignment="1">
      <alignment horizontal="center" vertical="center" wrapText="1"/>
    </xf>
    <xf numFmtId="164" fontId="14" fillId="0" borderId="19" xfId="0" applyNumberFormat="1" applyFont="1" applyFill="1" applyBorder="1" applyAlignment="1">
      <alignment horizontal="center" vertical="center"/>
    </xf>
    <xf numFmtId="164" fontId="14" fillId="0" borderId="18" xfId="0" applyNumberFormat="1" applyFont="1" applyBorder="1" applyAlignment="1">
      <alignment horizontal="center" vertical="center"/>
    </xf>
    <xf numFmtId="164" fontId="14" fillId="10" borderId="22" xfId="0" applyNumberFormat="1" applyFont="1" applyFill="1" applyBorder="1" applyAlignment="1">
      <alignment horizontal="center" vertical="center"/>
    </xf>
    <xf numFmtId="164" fontId="14" fillId="0" borderId="18" xfId="0" applyNumberFormat="1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/>
    </xf>
    <xf numFmtId="44" fontId="11" fillId="17" borderId="18" xfId="1" applyFont="1" applyFill="1" applyBorder="1"/>
    <xf numFmtId="0" fontId="29" fillId="12" borderId="18" xfId="0" applyFont="1" applyFill="1" applyBorder="1" applyAlignment="1">
      <alignment horizontal="center" vertical="center" wrapText="1"/>
    </xf>
    <xf numFmtId="164" fontId="30" fillId="17" borderId="19" xfId="0" applyNumberFormat="1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1" fillId="0" borderId="22" xfId="0" applyFont="1" applyFill="1" applyBorder="1" applyAlignment="1">
      <alignment vertical="center"/>
    </xf>
    <xf numFmtId="0" fontId="21" fillId="0" borderId="11" xfId="0" applyFont="1" applyFill="1" applyBorder="1" applyAlignment="1">
      <alignment vertical="center"/>
    </xf>
    <xf numFmtId="0" fontId="21" fillId="0" borderId="21" xfId="0" applyFont="1" applyFill="1" applyBorder="1" applyAlignment="1">
      <alignment vertical="center"/>
    </xf>
    <xf numFmtId="164" fontId="14" fillId="0" borderId="22" xfId="0" applyNumberFormat="1" applyFont="1" applyFill="1" applyBorder="1" applyAlignment="1">
      <alignment horizontal="center" vertical="center"/>
    </xf>
    <xf numFmtId="164" fontId="14" fillId="0" borderId="11" xfId="0" applyNumberFormat="1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vertical="center" wrapText="1"/>
    </xf>
    <xf numFmtId="0" fontId="14" fillId="0" borderId="21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1" fontId="14" fillId="0" borderId="11" xfId="0" applyNumberFormat="1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left" vertical="center"/>
    </xf>
    <xf numFmtId="165" fontId="6" fillId="17" borderId="17" xfId="0" applyNumberFormat="1" applyFont="1" applyFill="1" applyBorder="1" applyAlignment="1">
      <alignment horizontal="center" wrapText="1"/>
    </xf>
    <xf numFmtId="0" fontId="21" fillId="0" borderId="18" xfId="0" applyFont="1" applyFill="1" applyBorder="1" applyAlignment="1">
      <alignment horizontal="center" vertical="center" wrapText="1"/>
    </xf>
    <xf numFmtId="164" fontId="14" fillId="0" borderId="19" xfId="0" applyNumberFormat="1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left"/>
    </xf>
    <xf numFmtId="1" fontId="14" fillId="0" borderId="11" xfId="0" applyNumberFormat="1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9" fillId="12" borderId="18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/>
    </xf>
    <xf numFmtId="0" fontId="19" fillId="0" borderId="23" xfId="0" applyFont="1" applyBorder="1" applyAlignment="1">
      <alignment vertical="center"/>
    </xf>
    <xf numFmtId="1" fontId="14" fillId="0" borderId="11" xfId="0" applyNumberFormat="1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164" fontId="23" fillId="12" borderId="19" xfId="0" applyNumberFormat="1" applyFont="1" applyFill="1" applyBorder="1" applyAlignment="1">
      <alignment horizontal="center" vertical="center"/>
    </xf>
    <xf numFmtId="165" fontId="6" fillId="18" borderId="0" xfId="0" applyNumberFormat="1" applyFont="1" applyFill="1" applyAlignment="1">
      <alignment horizontal="center" wrapText="1"/>
    </xf>
    <xf numFmtId="0" fontId="11" fillId="0" borderId="78" xfId="0" applyFont="1" applyFill="1" applyBorder="1" applyAlignment="1">
      <alignment horizontal="center" vertical="center" wrapText="1"/>
    </xf>
    <xf numFmtId="44" fontId="11" fillId="0" borderId="79" xfId="1" applyFont="1" applyFill="1" applyBorder="1" applyAlignment="1">
      <alignment horizontal="center"/>
    </xf>
    <xf numFmtId="0" fontId="45" fillId="0" borderId="24" xfId="0" applyFont="1" applyFill="1" applyBorder="1" applyAlignment="1">
      <alignment horizontal="left"/>
    </xf>
    <xf numFmtId="164" fontId="23" fillId="12" borderId="18" xfId="0" applyNumberFormat="1" applyFont="1" applyFill="1" applyBorder="1" applyAlignment="1">
      <alignment horizontal="center" vertical="center"/>
    </xf>
    <xf numFmtId="164" fontId="14" fillId="0" borderId="1" xfId="0" applyNumberFormat="1" applyFont="1" applyFill="1" applyBorder="1" applyAlignment="1">
      <alignment vertical="center"/>
    </xf>
    <xf numFmtId="164" fontId="14" fillId="0" borderId="23" xfId="0" applyNumberFormat="1" applyFont="1" applyFill="1" applyBorder="1" applyAlignment="1">
      <alignment vertical="center"/>
    </xf>
    <xf numFmtId="1" fontId="14" fillId="0" borderId="11" xfId="0" applyNumberFormat="1" applyFont="1" applyFill="1" applyBorder="1" applyAlignment="1">
      <alignment horizontal="center" vertical="center" wrapText="1"/>
    </xf>
    <xf numFmtId="1" fontId="14" fillId="0" borderId="18" xfId="0" applyNumberFormat="1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26" fillId="0" borderId="18" xfId="0" applyFont="1" applyBorder="1" applyAlignment="1">
      <alignment horizontal="center" vertical="center" wrapText="1"/>
    </xf>
    <xf numFmtId="4" fontId="2" fillId="10" borderId="22" xfId="0" applyNumberFormat="1" applyFont="1" applyFill="1" applyBorder="1" applyAlignment="1">
      <alignment horizontal="right" wrapText="1"/>
    </xf>
    <xf numFmtId="0" fontId="17" fillId="10" borderId="22" xfId="0" applyFont="1" applyFill="1" applyBorder="1"/>
    <xf numFmtId="0" fontId="21" fillId="0" borderId="1" xfId="0" applyFont="1" applyFill="1" applyBorder="1" applyAlignment="1">
      <alignment vertical="center"/>
    </xf>
    <xf numFmtId="165" fontId="6" fillId="18" borderId="17" xfId="0" applyNumberFormat="1" applyFont="1" applyFill="1" applyBorder="1" applyAlignment="1">
      <alignment horizontal="center" wrapText="1"/>
    </xf>
    <xf numFmtId="3" fontId="6" fillId="0" borderId="0" xfId="0" applyNumberFormat="1" applyFont="1" applyAlignment="1">
      <alignment horizontal="center" wrapText="1"/>
    </xf>
    <xf numFmtId="0" fontId="11" fillId="19" borderId="18" xfId="0" applyFont="1" applyFill="1" applyBorder="1" applyAlignment="1">
      <alignment horizontal="center"/>
    </xf>
    <xf numFmtId="165" fontId="11" fillId="19" borderId="18" xfId="0" applyNumberFormat="1" applyFont="1" applyFill="1" applyBorder="1"/>
    <xf numFmtId="4" fontId="2" fillId="20" borderId="21" xfId="0" applyNumberFormat="1" applyFont="1" applyFill="1" applyBorder="1" applyAlignment="1">
      <alignment horizontal="right"/>
    </xf>
    <xf numFmtId="164" fontId="14" fillId="20" borderId="18" xfId="0" applyNumberFormat="1" applyFont="1" applyFill="1" applyBorder="1" applyAlignment="1">
      <alignment vertical="center"/>
    </xf>
    <xf numFmtId="1" fontId="14" fillId="20" borderId="18" xfId="0" applyNumberFormat="1" applyFont="1" applyFill="1" applyBorder="1" applyAlignment="1">
      <alignment horizontal="center" vertical="center" wrapText="1"/>
    </xf>
    <xf numFmtId="165" fontId="11" fillId="20" borderId="18" xfId="0" applyNumberFormat="1" applyFont="1" applyFill="1" applyBorder="1"/>
    <xf numFmtId="1" fontId="14" fillId="0" borderId="11" xfId="0" applyNumberFormat="1" applyFont="1" applyBorder="1" applyAlignment="1">
      <alignment horizontal="center" vertical="center" wrapText="1"/>
    </xf>
    <xf numFmtId="0" fontId="17" fillId="0" borderId="11" xfId="0" applyFont="1" applyBorder="1" applyAlignment="1">
      <alignment horizontal="left"/>
    </xf>
    <xf numFmtId="0" fontId="26" fillId="0" borderId="18" xfId="0" applyFont="1" applyBorder="1" applyAlignment="1">
      <alignment horizontal="center" vertical="center" wrapText="1"/>
    </xf>
    <xf numFmtId="165" fontId="6" fillId="0" borderId="17" xfId="0" applyNumberFormat="1" applyFont="1" applyFill="1" applyBorder="1" applyAlignment="1">
      <alignment horizontal="center" wrapText="1"/>
    </xf>
    <xf numFmtId="0" fontId="22" fillId="11" borderId="63" xfId="0" applyFont="1" applyFill="1" applyBorder="1" applyAlignment="1">
      <alignment horizontal="left"/>
    </xf>
    <xf numFmtId="0" fontId="14" fillId="0" borderId="22" xfId="0" applyFont="1" applyBorder="1" applyAlignment="1">
      <alignment horizontal="center" vertical="center"/>
    </xf>
    <xf numFmtId="44" fontId="14" fillId="0" borderId="22" xfId="1" applyFont="1" applyFill="1" applyBorder="1" applyAlignment="1">
      <alignment horizontal="center" vertical="center"/>
    </xf>
    <xf numFmtId="4" fontId="2" fillId="0" borderId="22" xfId="0" applyNumberFormat="1" applyFont="1" applyBorder="1" applyAlignment="1">
      <alignment horizontal="right"/>
    </xf>
    <xf numFmtId="0" fontId="27" fillId="0" borderId="18" xfId="0" applyFont="1" applyFill="1" applyBorder="1" applyAlignment="1">
      <alignment vertical="center" wrapText="1"/>
    </xf>
    <xf numFmtId="0" fontId="29" fillId="12" borderId="11" xfId="0" applyFont="1" applyFill="1" applyBorder="1" applyAlignment="1">
      <alignment horizontal="center" vertical="center"/>
    </xf>
    <xf numFmtId="0" fontId="29" fillId="12" borderId="18" xfId="0" applyFont="1" applyFill="1" applyBorder="1" applyAlignment="1">
      <alignment horizontal="center" vertical="center"/>
    </xf>
    <xf numFmtId="2" fontId="2" fillId="0" borderId="18" xfId="0" applyNumberFormat="1" applyFont="1" applyFill="1" applyBorder="1"/>
    <xf numFmtId="0" fontId="52" fillId="0" borderId="1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4" fontId="51" fillId="0" borderId="0" xfId="0" applyNumberFormat="1" applyFont="1" applyFill="1" applyBorder="1" applyAlignment="1">
      <alignment horizontal="center" vertical="center" wrapText="1"/>
    </xf>
    <xf numFmtId="1" fontId="13" fillId="0" borderId="0" xfId="0" applyNumberFormat="1" applyFont="1" applyFill="1" applyBorder="1" applyAlignment="1">
      <alignment horizontal="center" vertical="center"/>
    </xf>
    <xf numFmtId="4" fontId="26" fillId="0" borderId="18" xfId="0" applyNumberFormat="1" applyFont="1" applyFill="1" applyBorder="1" applyAlignment="1">
      <alignment horizontal="center" vertical="center" wrapText="1"/>
    </xf>
    <xf numFmtId="44" fontId="23" fillId="0" borderId="69" xfId="1" applyFont="1" applyFill="1" applyBorder="1"/>
    <xf numFmtId="166" fontId="23" fillId="0" borderId="70" xfId="0" applyNumberFormat="1" applyFont="1" applyFill="1" applyBorder="1" applyAlignment="1">
      <alignment horizontal="center"/>
    </xf>
    <xf numFmtId="0" fontId="29" fillId="12" borderId="11" xfId="0" applyFont="1" applyFill="1" applyBorder="1" applyAlignment="1">
      <alignment vertical="center"/>
    </xf>
    <xf numFmtId="164" fontId="23" fillId="12" borderId="11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2" fillId="6" borderId="18" xfId="0" applyFont="1" applyFill="1" applyBorder="1" applyAlignment="1">
      <alignment horizontal="left"/>
    </xf>
    <xf numFmtId="0" fontId="26" fillId="0" borderId="11" xfId="0" applyFont="1" applyBorder="1" applyAlignment="1">
      <alignment horizontal="center" vertical="center" wrapText="1"/>
    </xf>
    <xf numFmtId="0" fontId="29" fillId="12" borderId="11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/>
    </xf>
    <xf numFmtId="0" fontId="29" fillId="12" borderId="18" xfId="0" applyFont="1" applyFill="1" applyBorder="1" applyAlignment="1">
      <alignment horizontal="center" vertical="center"/>
    </xf>
    <xf numFmtId="164" fontId="23" fillId="12" borderId="11" xfId="0" applyNumberFormat="1" applyFont="1" applyFill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44" fontId="2" fillId="6" borderId="69" xfId="1" applyFont="1" applyFill="1" applyBorder="1"/>
    <xf numFmtId="166" fontId="14" fillId="6" borderId="70" xfId="0" applyNumberFormat="1" applyFont="1" applyFill="1" applyBorder="1" applyAlignment="1">
      <alignment horizontal="center"/>
    </xf>
    <xf numFmtId="0" fontId="17" fillId="0" borderId="80" xfId="0" applyFont="1" applyBorder="1" applyAlignment="1">
      <alignment vertical="center" wrapText="1"/>
    </xf>
    <xf numFmtId="0" fontId="17" fillId="0" borderId="37" xfId="0" applyFont="1" applyBorder="1" applyAlignment="1">
      <alignment horizontal="center" vertical="center"/>
    </xf>
    <xf numFmtId="0" fontId="17" fillId="0" borderId="22" xfId="0" applyFont="1" applyFill="1" applyBorder="1"/>
    <xf numFmtId="0" fontId="14" fillId="0" borderId="60" xfId="0" applyFont="1" applyFill="1" applyBorder="1" applyAlignment="1">
      <alignment horizontal="center" vertical="center" wrapText="1"/>
    </xf>
    <xf numFmtId="44" fontId="14" fillId="0" borderId="22" xfId="1" applyFont="1" applyFill="1" applyBorder="1" applyAlignment="1">
      <alignment horizontal="center" vertical="center" wrapText="1"/>
    </xf>
    <xf numFmtId="4" fontId="2" fillId="0" borderId="22" xfId="0" applyNumberFormat="1" applyFont="1" applyFill="1" applyBorder="1" applyAlignment="1">
      <alignment horizontal="right" wrapText="1"/>
    </xf>
    <xf numFmtId="44" fontId="6" fillId="0" borderId="22" xfId="1" applyFont="1" applyFill="1" applyBorder="1"/>
    <xf numFmtId="0" fontId="19" fillId="0" borderId="22" xfId="0" applyFont="1" applyFill="1" applyBorder="1" applyAlignment="1">
      <alignment horizontal="center" vertical="center" wrapText="1"/>
    </xf>
    <xf numFmtId="1" fontId="14" fillId="0" borderId="17" xfId="0" applyNumberFormat="1" applyFont="1" applyBorder="1" applyAlignment="1">
      <alignment horizontal="center" vertical="center"/>
    </xf>
    <xf numFmtId="164" fontId="23" fillId="12" borderId="17" xfId="0" applyNumberFormat="1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/>
    </xf>
    <xf numFmtId="0" fontId="26" fillId="0" borderId="11" xfId="0" applyFont="1" applyFill="1" applyBorder="1" applyAlignment="1">
      <alignment vertical="center" wrapText="1"/>
    </xf>
    <xf numFmtId="4" fontId="19" fillId="0" borderId="18" xfId="0" applyNumberFormat="1" applyFont="1" applyFill="1" applyBorder="1" applyAlignment="1">
      <alignment horizontal="center" vertical="center" wrapText="1"/>
    </xf>
    <xf numFmtId="1" fontId="13" fillId="0" borderId="11" xfId="0" applyNumberFormat="1" applyFont="1" applyFill="1" applyBorder="1" applyAlignment="1">
      <alignment horizontal="center" vertical="center"/>
    </xf>
    <xf numFmtId="0" fontId="11" fillId="21" borderId="18" xfId="0" applyFont="1" applyFill="1" applyBorder="1" applyAlignment="1">
      <alignment horizontal="center"/>
    </xf>
    <xf numFmtId="165" fontId="11" fillId="21" borderId="18" xfId="0" applyNumberFormat="1" applyFont="1" applyFill="1" applyBorder="1"/>
    <xf numFmtId="0" fontId="11" fillId="22" borderId="18" xfId="0" applyFont="1" applyFill="1" applyBorder="1" applyAlignment="1">
      <alignment horizontal="center"/>
    </xf>
    <xf numFmtId="165" fontId="11" fillId="22" borderId="18" xfId="0" applyNumberFormat="1" applyFont="1" applyFill="1" applyBorder="1"/>
    <xf numFmtId="0" fontId="21" fillId="0" borderId="22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left"/>
    </xf>
    <xf numFmtId="0" fontId="26" fillId="0" borderId="18" xfId="0" applyFont="1" applyBorder="1" applyAlignment="1">
      <alignment horizontal="center" vertical="center" wrapText="1"/>
    </xf>
    <xf numFmtId="1" fontId="14" fillId="0" borderId="22" xfId="0" applyNumberFormat="1" applyFont="1" applyFill="1" applyBorder="1" applyAlignment="1">
      <alignment horizontal="center" vertical="center"/>
    </xf>
    <xf numFmtId="2" fontId="2" fillId="0" borderId="18" xfId="0" applyNumberFormat="1" applyFont="1" applyFill="1" applyBorder="1" applyAlignment="1"/>
    <xf numFmtId="1" fontId="13" fillId="0" borderId="18" xfId="0" applyNumberFormat="1" applyFont="1" applyFill="1" applyBorder="1" applyAlignment="1">
      <alignment horizontal="center" vertical="center"/>
    </xf>
    <xf numFmtId="1" fontId="13" fillId="0" borderId="18" xfId="0" applyNumberFormat="1" applyFont="1" applyFill="1" applyBorder="1" applyAlignment="1">
      <alignment vertical="center"/>
    </xf>
    <xf numFmtId="0" fontId="29" fillId="12" borderId="18" xfId="0" applyFont="1" applyFill="1" applyBorder="1" applyAlignment="1">
      <alignment horizontal="center" vertical="center"/>
    </xf>
    <xf numFmtId="164" fontId="23" fillId="12" borderId="11" xfId="0" applyNumberFormat="1" applyFont="1" applyFill="1" applyBorder="1" applyAlignment="1">
      <alignment horizontal="center" vertical="center"/>
    </xf>
    <xf numFmtId="0" fontId="17" fillId="0" borderId="62" xfId="0" applyFont="1" applyFill="1" applyBorder="1" applyAlignment="1">
      <alignment horizontal="center" vertical="center"/>
    </xf>
    <xf numFmtId="4" fontId="51" fillId="0" borderId="62" xfId="0" applyNumberFormat="1" applyFont="1" applyFill="1" applyBorder="1" applyAlignment="1">
      <alignment horizontal="center" vertical="center" wrapText="1"/>
    </xf>
    <xf numFmtId="164" fontId="23" fillId="12" borderId="18" xfId="0" applyNumberFormat="1" applyFont="1" applyFill="1" applyBorder="1" applyAlignment="1">
      <alignment vertical="center"/>
    </xf>
    <xf numFmtId="0" fontId="29" fillId="12" borderId="74" xfId="0" applyFont="1" applyFill="1" applyBorder="1" applyAlignment="1">
      <alignment horizontal="center" vertical="center"/>
    </xf>
    <xf numFmtId="164" fontId="23" fillId="12" borderId="73" xfId="0" applyNumberFormat="1" applyFont="1" applyFill="1" applyBorder="1" applyAlignment="1">
      <alignment horizontal="center" vertical="center"/>
    </xf>
    <xf numFmtId="4" fontId="46" fillId="0" borderId="62" xfId="0" applyNumberFormat="1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vertical="center" wrapText="1"/>
    </xf>
    <xf numFmtId="4" fontId="26" fillId="0" borderId="11" xfId="0" applyNumberFormat="1" applyFont="1" applyFill="1" applyBorder="1" applyAlignment="1">
      <alignment horizontal="center" vertical="center" wrapText="1"/>
    </xf>
    <xf numFmtId="4" fontId="20" fillId="0" borderId="12" xfId="0" applyNumberFormat="1" applyFont="1" applyFill="1" applyBorder="1"/>
    <xf numFmtId="44" fontId="30" fillId="12" borderId="69" xfId="1" applyFont="1" applyFill="1" applyBorder="1"/>
    <xf numFmtId="0" fontId="29" fillId="12" borderId="18" xfId="0" applyFont="1" applyFill="1" applyBorder="1" applyAlignment="1">
      <alignment horizontal="center" vertical="center"/>
    </xf>
    <xf numFmtId="1" fontId="14" fillId="0" borderId="22" xfId="0" applyNumberFormat="1" applyFont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wrapText="1"/>
    </xf>
    <xf numFmtId="0" fontId="26" fillId="0" borderId="22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wrapText="1"/>
    </xf>
    <xf numFmtId="0" fontId="17" fillId="0" borderId="61" xfId="0" applyFont="1" applyFill="1" applyBorder="1" applyAlignment="1">
      <alignment vertical="center"/>
    </xf>
    <xf numFmtId="0" fontId="17" fillId="0" borderId="62" xfId="0" applyFont="1" applyFill="1" applyBorder="1" applyAlignment="1">
      <alignment vertical="center"/>
    </xf>
    <xf numFmtId="164" fontId="14" fillId="0" borderId="82" xfId="0" applyNumberFormat="1" applyFont="1" applyFill="1" applyBorder="1" applyAlignment="1">
      <alignment vertical="center"/>
    </xf>
    <xf numFmtId="164" fontId="14" fillId="0" borderId="84" xfId="0" applyNumberFormat="1" applyFont="1" applyFill="1" applyBorder="1" applyAlignment="1">
      <alignment vertical="center"/>
    </xf>
    <xf numFmtId="0" fontId="17" fillId="0" borderId="17" xfId="0" applyFont="1" applyBorder="1" applyAlignment="1">
      <alignment horizontal="left"/>
    </xf>
    <xf numFmtId="0" fontId="6" fillId="0" borderId="85" xfId="0" applyFont="1" applyFill="1" applyBorder="1" applyAlignment="1">
      <alignment horizontal="center" vertical="center" wrapText="1"/>
    </xf>
    <xf numFmtId="0" fontId="11" fillId="0" borderId="86" xfId="0" applyFont="1" applyBorder="1" applyAlignment="1">
      <alignment horizontal="center"/>
    </xf>
    <xf numFmtId="165" fontId="11" fillId="0" borderId="87" xfId="0" applyNumberFormat="1" applyFont="1" applyBorder="1"/>
    <xf numFmtId="0" fontId="44" fillId="21" borderId="18" xfId="0" applyFont="1" applyFill="1" applyBorder="1" applyAlignment="1">
      <alignment horizontal="center"/>
    </xf>
    <xf numFmtId="165" fontId="44" fillId="21" borderId="18" xfId="0" applyNumberFormat="1" applyFont="1" applyFill="1" applyBorder="1"/>
    <xf numFmtId="0" fontId="44" fillId="0" borderId="18" xfId="0" applyFont="1" applyFill="1" applyBorder="1" applyAlignment="1">
      <alignment horizontal="center"/>
    </xf>
    <xf numFmtId="0" fontId="44" fillId="10" borderId="18" xfId="0" applyFont="1" applyFill="1" applyBorder="1" applyAlignment="1">
      <alignment horizontal="center"/>
    </xf>
    <xf numFmtId="0" fontId="22" fillId="0" borderId="18" xfId="0" applyFont="1" applyFill="1" applyBorder="1" applyAlignment="1">
      <alignment horizontal="left" vertical="center"/>
    </xf>
    <xf numFmtId="44" fontId="14" fillId="12" borderId="69" xfId="1" applyFont="1" applyFill="1" applyBorder="1"/>
    <xf numFmtId="166" fontId="14" fillId="12" borderId="70" xfId="0" applyNumberFormat="1" applyFont="1" applyFill="1" applyBorder="1" applyAlignment="1">
      <alignment horizontal="center"/>
    </xf>
    <xf numFmtId="0" fontId="17" fillId="0" borderId="11" xfId="0" applyFont="1" applyFill="1" applyBorder="1" applyAlignment="1">
      <alignment wrapText="1"/>
    </xf>
    <xf numFmtId="1" fontId="13" fillId="0" borderId="22" xfId="0" applyNumberFormat="1" applyFont="1" applyBorder="1" applyAlignment="1">
      <alignment horizontal="center" vertical="center"/>
    </xf>
    <xf numFmtId="4" fontId="2" fillId="0" borderId="60" xfId="0" applyNumberFormat="1" applyFont="1" applyFill="1" applyBorder="1" applyAlignment="1">
      <alignment horizontal="right"/>
    </xf>
    <xf numFmtId="0" fontId="53" fillId="0" borderId="18" xfId="0" applyFont="1" applyBorder="1" applyAlignment="1">
      <alignment horizontal="center"/>
    </xf>
    <xf numFmtId="0" fontId="54" fillId="0" borderId="18" xfId="0" applyFont="1" applyFill="1" applyBorder="1" applyAlignment="1">
      <alignment horizontal="center"/>
    </xf>
    <xf numFmtId="0" fontId="53" fillId="0" borderId="18" xfId="0" applyFont="1" applyFill="1" applyBorder="1" applyAlignment="1">
      <alignment horizontal="center"/>
    </xf>
    <xf numFmtId="0" fontId="21" fillId="0" borderId="22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left"/>
    </xf>
    <xf numFmtId="0" fontId="26" fillId="0" borderId="18" xfId="0" applyFont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wrapText="1"/>
    </xf>
    <xf numFmtId="4" fontId="2" fillId="0" borderId="18" xfId="0" applyNumberFormat="1" applyFont="1" applyFill="1" applyBorder="1" applyAlignment="1">
      <alignment wrapText="1"/>
    </xf>
    <xf numFmtId="0" fontId="13" fillId="0" borderId="18" xfId="0" applyFont="1" applyFill="1" applyBorder="1" applyAlignment="1">
      <alignment wrapText="1"/>
    </xf>
    <xf numFmtId="0" fontId="29" fillId="12" borderId="22" xfId="0" applyFont="1" applyFill="1" applyBorder="1" applyAlignment="1">
      <alignment horizontal="center" vertical="center"/>
    </xf>
    <xf numFmtId="0" fontId="29" fillId="12" borderId="18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 wrapText="1"/>
    </xf>
    <xf numFmtId="164" fontId="23" fillId="12" borderId="22" xfId="0" applyNumberFormat="1" applyFont="1" applyFill="1" applyBorder="1" applyAlignment="1">
      <alignment horizontal="center" vertical="center"/>
    </xf>
    <xf numFmtId="1" fontId="14" fillId="0" borderId="18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wrapText="1"/>
    </xf>
    <xf numFmtId="164" fontId="26" fillId="0" borderId="18" xfId="0" applyNumberFormat="1" applyFont="1" applyBorder="1" applyAlignment="1">
      <alignment vertical="center" wrapText="1"/>
    </xf>
    <xf numFmtId="164" fontId="0" fillId="0" borderId="0" xfId="0" applyNumberFormat="1"/>
    <xf numFmtId="0" fontId="30" fillId="0" borderId="18" xfId="0" applyFont="1" applyFill="1" applyBorder="1" applyAlignment="1">
      <alignment horizontal="left"/>
    </xf>
    <xf numFmtId="0" fontId="19" fillId="0" borderId="18" xfId="0" applyFont="1" applyBorder="1" applyAlignment="1">
      <alignment vertical="center" wrapText="1"/>
    </xf>
    <xf numFmtId="3" fontId="2" fillId="0" borderId="18" xfId="0" applyNumberFormat="1" applyFont="1" applyFill="1" applyBorder="1" applyAlignment="1">
      <alignment wrapText="1"/>
    </xf>
    <xf numFmtId="164" fontId="30" fillId="12" borderId="22" xfId="0" applyNumberFormat="1" applyFont="1" applyFill="1" applyBorder="1" applyAlignment="1">
      <alignment horizontal="center" vertical="center"/>
    </xf>
    <xf numFmtId="164" fontId="30" fillId="12" borderId="11" xfId="0" applyNumberFormat="1" applyFont="1" applyFill="1" applyBorder="1" applyAlignment="1">
      <alignment horizontal="center" vertical="center"/>
    </xf>
    <xf numFmtId="164" fontId="11" fillId="12" borderId="22" xfId="0" applyNumberFormat="1" applyFont="1" applyFill="1" applyBorder="1" applyAlignment="1">
      <alignment horizontal="center" vertical="center"/>
    </xf>
    <xf numFmtId="164" fontId="11" fillId="12" borderId="11" xfId="0" applyNumberFormat="1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1" fontId="23" fillId="12" borderId="22" xfId="0" applyNumberFormat="1" applyFont="1" applyFill="1" applyBorder="1" applyAlignment="1">
      <alignment horizontal="center" vertical="center" wrapText="1"/>
    </xf>
    <xf numFmtId="1" fontId="23" fillId="12" borderId="11" xfId="0" applyNumberFormat="1" applyFont="1" applyFill="1" applyBorder="1" applyAlignment="1">
      <alignment horizontal="center" vertical="center" wrapText="1"/>
    </xf>
    <xf numFmtId="0" fontId="30" fillId="12" borderId="22" xfId="0" applyFont="1" applyFill="1" applyBorder="1" applyAlignment="1">
      <alignment horizontal="center" vertical="center"/>
    </xf>
    <xf numFmtId="0" fontId="30" fillId="12" borderId="11" xfId="0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58" xfId="0" applyFont="1" applyBorder="1" applyAlignment="1">
      <alignment horizontal="center" vertical="center" wrapText="1"/>
    </xf>
    <xf numFmtId="0" fontId="22" fillId="0" borderId="59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/>
    </xf>
    <xf numFmtId="164" fontId="14" fillId="0" borderId="23" xfId="0" applyNumberFormat="1" applyFont="1" applyBorder="1" applyAlignment="1">
      <alignment horizontal="center" vertical="center"/>
    </xf>
    <xf numFmtId="1" fontId="13" fillId="0" borderId="60" xfId="0" applyNumberFormat="1" applyFont="1" applyBorder="1" applyAlignment="1">
      <alignment horizontal="center" vertical="center" wrapText="1"/>
    </xf>
    <xf numFmtId="1" fontId="13" fillId="0" borderId="16" xfId="0" applyNumberFormat="1" applyFont="1" applyBorder="1" applyAlignment="1">
      <alignment horizontal="center" vertical="center" wrapText="1"/>
    </xf>
    <xf numFmtId="164" fontId="6" fillId="0" borderId="22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44" fontId="6" fillId="13" borderId="50" xfId="1" applyFont="1" applyFill="1" applyBorder="1" applyAlignment="1">
      <alignment horizontal="center"/>
    </xf>
    <xf numFmtId="44" fontId="6" fillId="13" borderId="51" xfId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1" fontId="14" fillId="0" borderId="23" xfId="0" applyNumberFormat="1" applyFont="1" applyFill="1" applyBorder="1" applyAlignment="1">
      <alignment horizontal="center" vertical="center" wrapText="1"/>
    </xf>
    <xf numFmtId="0" fontId="17" fillId="0" borderId="44" xfId="0" applyFont="1" applyBorder="1" applyAlignment="1">
      <alignment horizontal="left" vertical="center" wrapText="1"/>
    </xf>
    <xf numFmtId="0" fontId="17" fillId="0" borderId="45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23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6" fillId="0" borderId="23" xfId="0" applyNumberFormat="1" applyFont="1" applyBorder="1" applyAlignment="1">
      <alignment horizontal="center" vertical="center"/>
    </xf>
    <xf numFmtId="0" fontId="17" fillId="0" borderId="22" xfId="0" applyFont="1" applyFill="1" applyBorder="1" applyAlignment="1">
      <alignment horizontal="left"/>
    </xf>
    <xf numFmtId="0" fontId="17" fillId="0" borderId="1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23" xfId="0" applyNumberFormat="1" applyFont="1" applyFill="1" applyBorder="1" applyAlignment="1">
      <alignment horizontal="center" vertical="center"/>
    </xf>
    <xf numFmtId="0" fontId="17" fillId="0" borderId="22" xfId="0" applyFont="1" applyBorder="1" applyAlignment="1">
      <alignment horizontal="left" wrapText="1"/>
    </xf>
    <xf numFmtId="0" fontId="17" fillId="0" borderId="17" xfId="0" applyFont="1" applyBorder="1" applyAlignment="1">
      <alignment horizontal="left" wrapText="1"/>
    </xf>
    <xf numFmtId="164" fontId="13" fillId="0" borderId="0" xfId="0" applyNumberFormat="1" applyFont="1" applyAlignment="1">
      <alignment horizontal="center"/>
    </xf>
    <xf numFmtId="164" fontId="13" fillId="0" borderId="27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1" fontId="13" fillId="0" borderId="22" xfId="0" applyNumberFormat="1" applyFont="1" applyBorder="1" applyAlignment="1">
      <alignment horizontal="center" vertical="center" wrapText="1"/>
    </xf>
    <xf numFmtId="1" fontId="13" fillId="0" borderId="17" xfId="0" applyNumberFormat="1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9" fillId="12" borderId="22" xfId="0" applyFont="1" applyFill="1" applyBorder="1" applyAlignment="1">
      <alignment horizontal="center" vertical="center"/>
    </xf>
    <xf numFmtId="0" fontId="29" fillId="12" borderId="1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1" fontId="13" fillId="0" borderId="11" xfId="0" applyNumberFormat="1" applyFont="1" applyBorder="1" applyAlignment="1">
      <alignment horizontal="center" vertical="center" wrapText="1"/>
    </xf>
    <xf numFmtId="0" fontId="17" fillId="0" borderId="61" xfId="0" applyFont="1" applyBorder="1" applyAlignment="1">
      <alignment horizontal="left" vertical="center"/>
    </xf>
    <xf numFmtId="0" fontId="17" fillId="0" borderId="62" xfId="0" applyFont="1" applyBorder="1" applyAlignment="1">
      <alignment horizontal="left" vertical="center"/>
    </xf>
    <xf numFmtId="164" fontId="14" fillId="0" borderId="63" xfId="0" applyNumberFormat="1" applyFont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0" fontId="29" fillId="12" borderId="64" xfId="0" applyFont="1" applyFill="1" applyBorder="1" applyAlignment="1">
      <alignment horizontal="center" vertical="center"/>
    </xf>
    <xf numFmtId="0" fontId="29" fillId="12" borderId="25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1" fontId="13" fillId="0" borderId="1" xfId="0" applyNumberFormat="1" applyFont="1" applyFill="1" applyBorder="1" applyAlignment="1">
      <alignment horizontal="center" vertical="center" wrapText="1"/>
    </xf>
    <xf numFmtId="1" fontId="13" fillId="0" borderId="23" xfId="0" applyNumberFormat="1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64" fontId="30" fillId="12" borderId="65" xfId="0" applyNumberFormat="1" applyFont="1" applyFill="1" applyBorder="1" applyAlignment="1">
      <alignment horizontal="center" vertical="center"/>
    </xf>
    <xf numFmtId="164" fontId="30" fillId="12" borderId="31" xfId="0" applyNumberFormat="1" applyFont="1" applyFill="1" applyBorder="1" applyAlignment="1">
      <alignment horizontal="center" vertical="center"/>
    </xf>
    <xf numFmtId="0" fontId="26" fillId="0" borderId="61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 wrapText="1"/>
    </xf>
    <xf numFmtId="1" fontId="14" fillId="0" borderId="23" xfId="0" applyNumberFormat="1" applyFont="1" applyBorder="1" applyAlignment="1">
      <alignment horizontal="center" vertical="center" wrapText="1"/>
    </xf>
    <xf numFmtId="164" fontId="14" fillId="0" borderId="0" xfId="0" applyNumberFormat="1" applyFont="1" applyAlignment="1">
      <alignment horizontal="center"/>
    </xf>
    <xf numFmtId="164" fontId="14" fillId="0" borderId="27" xfId="0" applyNumberFormat="1" applyFont="1" applyBorder="1" applyAlignment="1">
      <alignment horizontal="center"/>
    </xf>
    <xf numFmtId="0" fontId="17" fillId="0" borderId="2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1" fontId="14" fillId="0" borderId="22" xfId="0" applyNumberFormat="1" applyFont="1" applyBorder="1" applyAlignment="1">
      <alignment horizontal="center" vertical="center" wrapText="1"/>
    </xf>
    <xf numFmtId="1" fontId="14" fillId="0" borderId="11" xfId="0" applyNumberFormat="1" applyFont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164" fontId="6" fillId="0" borderId="22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5" fontId="6" fillId="15" borderId="73" xfId="0" applyNumberFormat="1" applyFont="1" applyFill="1" applyBorder="1" applyAlignment="1">
      <alignment horizontal="center" wrapText="1"/>
    </xf>
    <xf numFmtId="165" fontId="6" fillId="15" borderId="74" xfId="0" applyNumberFormat="1" applyFont="1" applyFill="1" applyBorder="1" applyAlignment="1">
      <alignment horizontal="center" wrapText="1"/>
    </xf>
    <xf numFmtId="0" fontId="29" fillId="12" borderId="1" xfId="0" applyFont="1" applyFill="1" applyBorder="1" applyAlignment="1">
      <alignment horizontal="center" vertical="center"/>
    </xf>
    <xf numFmtId="0" fontId="29" fillId="12" borderId="2" xfId="0" applyFont="1" applyFill="1" applyBorder="1" applyAlignment="1">
      <alignment horizontal="center" vertical="center"/>
    </xf>
    <xf numFmtId="0" fontId="29" fillId="12" borderId="23" xfId="0" applyFont="1" applyFill="1" applyBorder="1" applyAlignment="1">
      <alignment horizontal="center" vertical="center"/>
    </xf>
    <xf numFmtId="164" fontId="30" fillId="12" borderId="1" xfId="0" applyNumberFormat="1" applyFont="1" applyFill="1" applyBorder="1" applyAlignment="1">
      <alignment horizontal="center" vertical="center"/>
    </xf>
    <xf numFmtId="164" fontId="30" fillId="12" borderId="2" xfId="0" applyNumberFormat="1" applyFont="1" applyFill="1" applyBorder="1" applyAlignment="1">
      <alignment horizontal="center" vertical="center"/>
    </xf>
    <xf numFmtId="164" fontId="30" fillId="12" borderId="23" xfId="0" applyNumberFormat="1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50" fillId="0" borderId="23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1" fontId="14" fillId="0" borderId="2" xfId="0" applyNumberFormat="1" applyFont="1" applyBorder="1" applyAlignment="1">
      <alignment horizontal="center" vertical="center" wrapText="1"/>
    </xf>
    <xf numFmtId="164" fontId="14" fillId="0" borderId="2" xfId="0" applyNumberFormat="1" applyFont="1" applyBorder="1" applyAlignment="1">
      <alignment horizontal="center" vertical="center"/>
    </xf>
    <xf numFmtId="164" fontId="11" fillId="12" borderId="1" xfId="0" applyNumberFormat="1" applyFont="1" applyFill="1" applyBorder="1" applyAlignment="1">
      <alignment horizontal="center" vertical="center"/>
    </xf>
    <xf numFmtId="164" fontId="11" fillId="12" borderId="23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1" fontId="14" fillId="0" borderId="2" xfId="0" applyNumberFormat="1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17" fillId="0" borderId="75" xfId="0" applyFont="1" applyBorder="1" applyAlignment="1">
      <alignment horizontal="center" vertical="center" wrapText="1"/>
    </xf>
    <xf numFmtId="1" fontId="13" fillId="0" borderId="75" xfId="0" applyNumberFormat="1" applyFont="1" applyBorder="1" applyAlignment="1">
      <alignment horizontal="center" vertical="center" wrapText="1"/>
    </xf>
    <xf numFmtId="0" fontId="29" fillId="12" borderId="75" xfId="0" applyFont="1" applyFill="1" applyBorder="1" applyAlignment="1">
      <alignment horizontal="center" vertical="center"/>
    </xf>
    <xf numFmtId="164" fontId="30" fillId="12" borderId="75" xfId="0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" fontId="14" fillId="0" borderId="23" xfId="0" applyNumberFormat="1" applyFont="1" applyBorder="1" applyAlignment="1">
      <alignment horizontal="center" vertical="center"/>
    </xf>
    <xf numFmtId="165" fontId="6" fillId="12" borderId="73" xfId="0" applyNumberFormat="1" applyFont="1" applyFill="1" applyBorder="1" applyAlignment="1">
      <alignment horizontal="center" vertical="center" wrapText="1"/>
    </xf>
    <xf numFmtId="165" fontId="6" fillId="12" borderId="74" xfId="0" applyNumberFormat="1" applyFont="1" applyFill="1" applyBorder="1" applyAlignment="1">
      <alignment horizontal="center" vertical="center" wrapText="1"/>
    </xf>
    <xf numFmtId="0" fontId="29" fillId="12" borderId="18" xfId="0" applyFont="1" applyFill="1" applyBorder="1" applyAlignment="1">
      <alignment horizontal="center" vertical="center"/>
    </xf>
    <xf numFmtId="164" fontId="29" fillId="12" borderId="18" xfId="0" applyNumberFormat="1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left"/>
    </xf>
    <xf numFmtId="0" fontId="17" fillId="0" borderId="11" xfId="0" applyFont="1" applyBorder="1" applyAlignment="1">
      <alignment horizontal="left"/>
    </xf>
    <xf numFmtId="0" fontId="26" fillId="0" borderId="18" xfId="0" applyFont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/>
    </xf>
    <xf numFmtId="1" fontId="13" fillId="0" borderId="23" xfId="0" applyNumberFormat="1" applyFont="1" applyFill="1" applyBorder="1" applyAlignment="1">
      <alignment horizontal="center" vertical="center"/>
    </xf>
    <xf numFmtId="164" fontId="29" fillId="12" borderId="22" xfId="0" applyNumberFormat="1" applyFont="1" applyFill="1" applyBorder="1" applyAlignment="1">
      <alignment horizontal="center" vertical="center"/>
    </xf>
    <xf numFmtId="164" fontId="29" fillId="12" borderId="11" xfId="0" applyNumberFormat="1" applyFont="1" applyFill="1" applyBorder="1" applyAlignment="1">
      <alignment horizontal="center" vertical="center"/>
    </xf>
    <xf numFmtId="164" fontId="14" fillId="0" borderId="76" xfId="0" applyNumberFormat="1" applyFont="1" applyBorder="1" applyAlignment="1">
      <alignment horizontal="center" vertical="center"/>
    </xf>
    <xf numFmtId="164" fontId="14" fillId="0" borderId="77" xfId="0" applyNumberFormat="1" applyFont="1" applyBorder="1" applyAlignment="1">
      <alignment horizontal="center" vertical="center"/>
    </xf>
    <xf numFmtId="165" fontId="6" fillId="0" borderId="73" xfId="0" applyNumberFormat="1" applyFont="1" applyFill="1" applyBorder="1" applyAlignment="1">
      <alignment horizontal="center" vertical="center" wrapText="1"/>
    </xf>
    <xf numFmtId="165" fontId="6" fillId="0" borderId="7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164" fontId="14" fillId="0" borderId="22" xfId="0" applyNumberFormat="1" applyFont="1" applyBorder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164" fontId="14" fillId="0" borderId="1" xfId="0" applyNumberFormat="1" applyFont="1" applyFill="1" applyBorder="1" applyAlignment="1">
      <alignment horizontal="center" vertical="center"/>
    </xf>
    <xf numFmtId="164" fontId="14" fillId="0" borderId="23" xfId="0" applyNumberFormat="1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1" fontId="14" fillId="0" borderId="22" xfId="0" applyNumberFormat="1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164" fontId="23" fillId="12" borderId="22" xfId="0" applyNumberFormat="1" applyFont="1" applyFill="1" applyBorder="1" applyAlignment="1">
      <alignment horizontal="center" vertical="center"/>
    </xf>
    <xf numFmtId="164" fontId="23" fillId="12" borderId="1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4" fontId="51" fillId="0" borderId="61" xfId="0" applyNumberFormat="1" applyFont="1" applyFill="1" applyBorder="1" applyAlignment="1">
      <alignment horizontal="center" vertical="center" wrapText="1"/>
    </xf>
    <xf numFmtId="4" fontId="51" fillId="0" borderId="3" xfId="0" applyNumberFormat="1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29" fillId="12" borderId="81" xfId="0" applyFont="1" applyFill="1" applyBorder="1" applyAlignment="1">
      <alignment horizontal="center" vertical="center"/>
    </xf>
    <xf numFmtId="0" fontId="29" fillId="12" borderId="83" xfId="0" applyFont="1" applyFill="1" applyBorder="1" applyAlignment="1">
      <alignment horizontal="center" vertical="center"/>
    </xf>
    <xf numFmtId="164" fontId="23" fillId="12" borderId="82" xfId="0" applyNumberFormat="1" applyFont="1" applyFill="1" applyBorder="1" applyAlignment="1">
      <alignment horizontal="center" vertical="center"/>
    </xf>
    <xf numFmtId="164" fontId="23" fillId="12" borderId="84" xfId="0" applyNumberFormat="1" applyFont="1" applyFill="1" applyBorder="1" applyAlignment="1">
      <alignment horizontal="center" vertical="center"/>
    </xf>
    <xf numFmtId="0" fontId="17" fillId="0" borderId="61" xfId="0" applyFont="1" applyFill="1" applyBorder="1" applyAlignment="1">
      <alignment horizontal="center" vertical="center"/>
    </xf>
    <xf numFmtId="0" fontId="17" fillId="0" borderId="62" xfId="0" applyFont="1" applyFill="1" applyBorder="1" applyAlignment="1">
      <alignment horizontal="center" vertical="center"/>
    </xf>
    <xf numFmtId="4" fontId="51" fillId="0" borderId="62" xfId="0" applyNumberFormat="1" applyFont="1" applyFill="1" applyBorder="1" applyAlignment="1">
      <alignment horizontal="center" vertical="center" wrapText="1"/>
    </xf>
    <xf numFmtId="0" fontId="21" fillId="0" borderId="81" xfId="0" applyFont="1" applyFill="1" applyBorder="1" applyAlignment="1">
      <alignment horizontal="center" vertical="center"/>
    </xf>
    <xf numFmtId="0" fontId="21" fillId="0" borderId="83" xfId="0" applyFont="1" applyFill="1" applyBorder="1" applyAlignment="1">
      <alignment horizontal="center" vertical="center"/>
    </xf>
    <xf numFmtId="164" fontId="14" fillId="0" borderId="82" xfId="0" applyNumberFormat="1" applyFont="1" applyFill="1" applyBorder="1" applyAlignment="1">
      <alignment horizontal="center" vertical="center"/>
    </xf>
    <xf numFmtId="164" fontId="14" fillId="0" borderId="84" xfId="0" applyNumberFormat="1" applyFont="1" applyFill="1" applyBorder="1" applyAlignment="1">
      <alignment horizontal="center" vertical="center"/>
    </xf>
    <xf numFmtId="0" fontId="45" fillId="0" borderId="22" xfId="0" applyFont="1" applyBorder="1" applyAlignment="1">
      <alignment horizontal="center" vertical="center" wrapText="1"/>
    </xf>
    <xf numFmtId="0" fontId="45" fillId="0" borderId="17" xfId="0" applyFont="1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0" fontId="17" fillId="0" borderId="22" xfId="0" applyFont="1" applyFill="1" applyBorder="1" applyAlignment="1">
      <alignment horizontal="center" wrapText="1"/>
    </xf>
    <xf numFmtId="0" fontId="17" fillId="0" borderId="11" xfId="0" applyFont="1" applyFill="1" applyBorder="1" applyAlignment="1">
      <alignment horizontal="center" wrapText="1"/>
    </xf>
    <xf numFmtId="1" fontId="14" fillId="0" borderId="88" xfId="0" applyNumberFormat="1" applyFont="1" applyFill="1" applyBorder="1" applyAlignment="1">
      <alignment horizontal="center" vertical="center"/>
    </xf>
    <xf numFmtId="1" fontId="14" fillId="0" borderId="32" xfId="0" applyNumberFormat="1" applyFont="1" applyFill="1" applyBorder="1" applyAlignment="1">
      <alignment horizontal="center" vertical="center"/>
    </xf>
    <xf numFmtId="0" fontId="21" fillId="0" borderId="64" xfId="0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center" vertical="center"/>
    </xf>
    <xf numFmtId="0" fontId="21" fillId="0" borderId="89" xfId="0" applyFont="1" applyFill="1" applyBorder="1" applyAlignment="1">
      <alignment horizontal="center" vertical="center"/>
    </xf>
    <xf numFmtId="164" fontId="14" fillId="0" borderId="88" xfId="0" applyNumberFormat="1" applyFont="1" applyFill="1" applyBorder="1" applyAlignment="1">
      <alignment horizontal="center" vertical="center"/>
    </xf>
    <xf numFmtId="164" fontId="14" fillId="0" borderId="30" xfId="0" applyNumberFormat="1" applyFont="1" applyFill="1" applyBorder="1" applyAlignment="1">
      <alignment horizontal="center" vertical="center"/>
    </xf>
    <xf numFmtId="164" fontId="14" fillId="0" borderId="32" xfId="0" applyNumberFormat="1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164" fontId="14" fillId="0" borderId="22" xfId="0" applyNumberFormat="1" applyFont="1" applyFill="1" applyBorder="1" applyAlignment="1">
      <alignment horizontal="center" vertical="center"/>
    </xf>
    <xf numFmtId="164" fontId="14" fillId="0" borderId="17" xfId="0" applyNumberFormat="1" applyFont="1" applyFill="1" applyBorder="1" applyAlignment="1">
      <alignment horizontal="center" vertical="center"/>
    </xf>
    <xf numFmtId="164" fontId="14" fillId="0" borderId="11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  <color rgb="FFFF00FF"/>
      <color rgb="FFFFCCFF"/>
      <color rgb="FF66FFFF"/>
      <color rgb="FF00FFCC"/>
      <color rgb="FFCC66FF"/>
      <color rgb="FF9999FF"/>
      <color rgb="FF33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X269"/>
  <sheetViews>
    <sheetView workbookViewId="0">
      <pane xSplit="7" ySplit="3" topLeftCell="N59" activePane="bottomRight" state="frozen"/>
      <selection pane="topRight" activeCell="H1" sqref="H1"/>
      <selection pane="bottomLeft" activeCell="A4" sqref="A4"/>
      <selection pane="bottomRight" activeCell="E71" sqref="E71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5.140625" style="208" customWidth="1"/>
    <col min="4" max="4" width="11.140625" style="208" customWidth="1"/>
    <col min="5" max="5" width="16.5703125" style="209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5703125" style="256" customWidth="1"/>
    <col min="11" max="11" width="12.42578125" style="9" bestFit="1" customWidth="1"/>
    <col min="12" max="13" width="8.1406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901" t="s">
        <v>22</v>
      </c>
      <c r="B1" s="901"/>
      <c r="C1" s="901"/>
      <c r="D1" s="901"/>
      <c r="E1" s="901"/>
      <c r="F1" s="901"/>
      <c r="G1" s="901"/>
      <c r="H1" s="901"/>
      <c r="I1" s="901"/>
      <c r="J1" s="901"/>
      <c r="K1" s="1"/>
      <c r="L1" s="1"/>
      <c r="M1" s="1"/>
      <c r="N1" s="1"/>
      <c r="O1" s="2">
        <v>1</v>
      </c>
      <c r="Q1" s="3" t="s">
        <v>0</v>
      </c>
      <c r="R1" s="4" t="s">
        <v>1</v>
      </c>
      <c r="S1" s="5"/>
      <c r="T1" s="6"/>
      <c r="U1" s="7" t="s">
        <v>2</v>
      </c>
      <c r="V1" s="8" t="s">
        <v>3</v>
      </c>
      <c r="W1" s="899" t="s">
        <v>99</v>
      </c>
      <c r="X1" s="900"/>
    </row>
    <row r="2" spans="1:24" thickBot="1" x14ac:dyDescent="0.3">
      <c r="A2" s="901"/>
      <c r="B2" s="901"/>
      <c r="C2" s="901"/>
      <c r="D2" s="901"/>
      <c r="E2" s="901"/>
      <c r="F2" s="901"/>
      <c r="G2" s="901"/>
      <c r="H2" s="901"/>
      <c r="I2" s="901"/>
      <c r="J2" s="901"/>
      <c r="Q2" s="10"/>
      <c r="R2" s="11"/>
      <c r="S2" s="12"/>
      <c r="T2" s="13"/>
      <c r="U2" s="14"/>
      <c r="V2" s="15"/>
      <c r="W2" s="385"/>
      <c r="X2" s="386"/>
    </row>
    <row r="3" spans="1:24" ht="33.75" thickTop="1" thickBot="1" x14ac:dyDescent="0.35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 t="s">
        <v>23</v>
      </c>
      <c r="L3" s="26" t="s">
        <v>14</v>
      </c>
      <c r="M3" s="26"/>
      <c r="N3" s="17" t="s">
        <v>15</v>
      </c>
      <c r="O3" s="27" t="s">
        <v>16</v>
      </c>
      <c r="P3" s="28" t="s">
        <v>10</v>
      </c>
      <c r="Q3" s="10"/>
      <c r="R3" s="29"/>
      <c r="S3" s="30" t="s">
        <v>15</v>
      </c>
      <c r="T3" s="380" t="s">
        <v>17</v>
      </c>
      <c r="U3" s="383"/>
      <c r="V3" s="384" t="s">
        <v>15</v>
      </c>
      <c r="W3" s="387" t="s">
        <v>106</v>
      </c>
      <c r="X3" s="388" t="s">
        <v>15</v>
      </c>
    </row>
    <row r="4" spans="1:24" ht="18" thickTop="1" x14ac:dyDescent="0.3">
      <c r="A4" s="60" t="s">
        <v>45</v>
      </c>
      <c r="B4" s="370" t="s">
        <v>101</v>
      </c>
      <c r="C4" s="46" t="s">
        <v>102</v>
      </c>
      <c r="D4" s="47">
        <v>45</v>
      </c>
      <c r="E4" s="47">
        <f t="shared" ref="E4:E5" si="0">F4*D4</f>
        <v>702000</v>
      </c>
      <c r="F4" s="371">
        <v>15600</v>
      </c>
      <c r="G4" s="372">
        <v>44199</v>
      </c>
      <c r="H4" s="353" t="s">
        <v>103</v>
      </c>
      <c r="I4" s="51">
        <f>20060-100.3</f>
        <v>19959.7</v>
      </c>
      <c r="J4" s="35">
        <f t="shared" ref="J4:J5" si="1">I4-F4</f>
        <v>4359.7000000000007</v>
      </c>
      <c r="K4" s="56">
        <v>32</v>
      </c>
      <c r="L4" s="52"/>
      <c r="M4" s="52"/>
      <c r="N4" s="57">
        <f t="shared" ref="N4:N5" si="2">K4*I4</f>
        <v>638710.4</v>
      </c>
      <c r="O4" s="373" t="s">
        <v>35</v>
      </c>
      <c r="P4" s="374">
        <v>44223</v>
      </c>
      <c r="Q4" s="375">
        <v>18379.04</v>
      </c>
      <c r="R4" s="376">
        <v>44223</v>
      </c>
      <c r="S4" s="67"/>
      <c r="T4" s="377"/>
      <c r="U4" s="381" t="s">
        <v>130</v>
      </c>
      <c r="V4" s="382">
        <v>5568</v>
      </c>
      <c r="W4" s="378" t="s">
        <v>100</v>
      </c>
      <c r="X4" s="379">
        <v>3960</v>
      </c>
    </row>
    <row r="5" spans="1:24" ht="17.25" x14ac:dyDescent="0.3">
      <c r="A5" s="45" t="s">
        <v>45</v>
      </c>
      <c r="B5" s="370" t="s">
        <v>25</v>
      </c>
      <c r="C5" s="46" t="s">
        <v>104</v>
      </c>
      <c r="D5" s="47">
        <v>45</v>
      </c>
      <c r="E5" s="47">
        <f t="shared" si="0"/>
        <v>793350</v>
      </c>
      <c r="F5" s="371">
        <v>17630</v>
      </c>
      <c r="G5" s="372">
        <v>44201</v>
      </c>
      <c r="H5" s="353" t="s">
        <v>105</v>
      </c>
      <c r="I5" s="51">
        <v>21960</v>
      </c>
      <c r="J5" s="35">
        <f t="shared" si="1"/>
        <v>4330</v>
      </c>
      <c r="K5" s="56">
        <v>32</v>
      </c>
      <c r="L5" s="52"/>
      <c r="M5" s="52"/>
      <c r="N5" s="57">
        <f t="shared" si="2"/>
        <v>702720</v>
      </c>
      <c r="O5" s="373" t="s">
        <v>35</v>
      </c>
      <c r="P5" s="374">
        <v>44225</v>
      </c>
      <c r="Q5" s="375">
        <v>18379.04</v>
      </c>
      <c r="R5" s="376">
        <v>44225</v>
      </c>
      <c r="S5" s="67"/>
      <c r="T5" s="377"/>
      <c r="U5" s="43" t="s">
        <v>130</v>
      </c>
      <c r="V5" s="44">
        <v>5568</v>
      </c>
      <c r="W5" s="378" t="s">
        <v>100</v>
      </c>
      <c r="X5" s="379">
        <v>3960</v>
      </c>
    </row>
    <row r="6" spans="1:24" ht="18" thickBot="1" x14ac:dyDescent="0.35">
      <c r="A6" s="266" t="s">
        <v>24</v>
      </c>
      <c r="B6" s="267" t="s">
        <v>25</v>
      </c>
      <c r="C6" s="367" t="s">
        <v>72</v>
      </c>
      <c r="D6" s="368">
        <v>45</v>
      </c>
      <c r="E6" s="369">
        <f>D6*F6</f>
        <v>751050</v>
      </c>
      <c r="F6" s="270">
        <v>16690</v>
      </c>
      <c r="G6" s="271">
        <v>44202</v>
      </c>
      <c r="H6" s="352">
        <v>31353</v>
      </c>
      <c r="I6" s="34">
        <v>16690</v>
      </c>
      <c r="J6" s="35">
        <f t="shared" ref="J6:J127" si="3">I6-F6</f>
        <v>0</v>
      </c>
      <c r="K6" s="36">
        <v>43.8</v>
      </c>
      <c r="L6" s="37"/>
      <c r="M6" s="37"/>
      <c r="N6" s="38">
        <f t="shared" ref="N6:N131" si="4">K6*I6</f>
        <v>731022</v>
      </c>
      <c r="O6" s="355" t="s">
        <v>35</v>
      </c>
      <c r="P6" s="356">
        <v>44229</v>
      </c>
      <c r="Q6" s="357"/>
      <c r="R6" s="358"/>
      <c r="S6" s="41"/>
      <c r="T6" s="42"/>
      <c r="U6" s="43" t="s">
        <v>59</v>
      </c>
      <c r="V6" s="44">
        <v>0</v>
      </c>
      <c r="W6" s="43" t="s">
        <v>59</v>
      </c>
      <c r="X6" s="361">
        <v>0</v>
      </c>
    </row>
    <row r="7" spans="1:24" ht="20.25" thickTop="1" thickBot="1" x14ac:dyDescent="0.35">
      <c r="A7" s="272" t="s">
        <v>26</v>
      </c>
      <c r="B7" s="273" t="s">
        <v>25</v>
      </c>
      <c r="C7" s="274" t="s">
        <v>73</v>
      </c>
      <c r="D7" s="47">
        <v>45</v>
      </c>
      <c r="E7" s="269">
        <f t="shared" ref="E7:E46" si="5">D7*F7</f>
        <v>936900</v>
      </c>
      <c r="F7" s="275">
        <v>20820</v>
      </c>
      <c r="G7" s="276">
        <v>44203</v>
      </c>
      <c r="H7" s="353">
        <v>9004</v>
      </c>
      <c r="I7" s="51">
        <v>20840</v>
      </c>
      <c r="J7" s="35">
        <f t="shared" si="3"/>
        <v>20</v>
      </c>
      <c r="K7" s="36">
        <v>32</v>
      </c>
      <c r="L7" s="52"/>
      <c r="M7" s="52"/>
      <c r="N7" s="38">
        <f t="shared" si="4"/>
        <v>666880</v>
      </c>
      <c r="O7" s="355" t="s">
        <v>35</v>
      </c>
      <c r="P7" s="356">
        <v>44229</v>
      </c>
      <c r="Q7" s="357">
        <v>18379.04</v>
      </c>
      <c r="R7" s="358">
        <v>44229</v>
      </c>
      <c r="S7" s="41"/>
      <c r="T7" s="42"/>
      <c r="U7" s="43" t="s">
        <v>130</v>
      </c>
      <c r="V7" s="44">
        <v>5568</v>
      </c>
      <c r="W7" s="43" t="s">
        <v>100</v>
      </c>
      <c r="X7" s="361">
        <v>3960</v>
      </c>
    </row>
    <row r="8" spans="1:24" ht="18.75" thickTop="1" thickBot="1" x14ac:dyDescent="0.35">
      <c r="A8" s="272" t="s">
        <v>27</v>
      </c>
      <c r="B8" s="273" t="s">
        <v>28</v>
      </c>
      <c r="C8" s="274" t="s">
        <v>73</v>
      </c>
      <c r="D8" s="47">
        <v>0</v>
      </c>
      <c r="E8" s="269">
        <f t="shared" si="5"/>
        <v>0</v>
      </c>
      <c r="F8" s="275">
        <v>0</v>
      </c>
      <c r="G8" s="276">
        <v>44203</v>
      </c>
      <c r="H8" s="50" t="s">
        <v>65</v>
      </c>
      <c r="I8" s="51">
        <v>5550</v>
      </c>
      <c r="J8" s="35">
        <f t="shared" si="3"/>
        <v>5550</v>
      </c>
      <c r="K8" s="36">
        <v>32</v>
      </c>
      <c r="L8" s="52"/>
      <c r="M8" s="52"/>
      <c r="N8" s="38">
        <f t="shared" si="4"/>
        <v>177600</v>
      </c>
      <c r="O8" s="156" t="s">
        <v>35</v>
      </c>
      <c r="P8" s="59">
        <v>44222</v>
      </c>
      <c r="Q8" s="39">
        <v>4582</v>
      </c>
      <c r="R8" s="40">
        <v>44222</v>
      </c>
      <c r="S8" s="41"/>
      <c r="T8" s="42"/>
      <c r="U8" s="43" t="s">
        <v>130</v>
      </c>
      <c r="V8" s="44">
        <v>0</v>
      </c>
      <c r="W8" s="43" t="s">
        <v>100</v>
      </c>
      <c r="X8" s="361">
        <v>0</v>
      </c>
    </row>
    <row r="9" spans="1:24" ht="20.25" thickTop="1" thickBot="1" x14ac:dyDescent="0.35">
      <c r="A9" s="272" t="s">
        <v>29</v>
      </c>
      <c r="B9" s="273" t="s">
        <v>30</v>
      </c>
      <c r="C9" s="274" t="s">
        <v>74</v>
      </c>
      <c r="D9" s="47">
        <v>45</v>
      </c>
      <c r="E9" s="269">
        <f t="shared" si="5"/>
        <v>1014750</v>
      </c>
      <c r="F9" s="275">
        <v>22550</v>
      </c>
      <c r="G9" s="276">
        <v>44204</v>
      </c>
      <c r="H9" s="353" t="s">
        <v>96</v>
      </c>
      <c r="I9" s="51">
        <v>22860</v>
      </c>
      <c r="J9" s="35">
        <f t="shared" si="3"/>
        <v>310</v>
      </c>
      <c r="K9" s="36">
        <v>32</v>
      </c>
      <c r="L9" s="52"/>
      <c r="M9" s="52"/>
      <c r="N9" s="38">
        <f t="shared" si="4"/>
        <v>731520</v>
      </c>
      <c r="O9" s="355" t="s">
        <v>35</v>
      </c>
      <c r="P9" s="356">
        <v>44229</v>
      </c>
      <c r="Q9" s="357">
        <v>18379.04</v>
      </c>
      <c r="R9" s="358">
        <v>44229</v>
      </c>
      <c r="S9" s="41"/>
      <c r="T9" s="42"/>
      <c r="U9" s="43" t="s">
        <v>130</v>
      </c>
      <c r="V9" s="44">
        <v>5568</v>
      </c>
      <c r="W9" s="43" t="s">
        <v>100</v>
      </c>
      <c r="X9" s="361">
        <v>3960</v>
      </c>
    </row>
    <row r="10" spans="1:24" ht="18.75" thickTop="1" thickBot="1" x14ac:dyDescent="0.35">
      <c r="A10" s="272" t="s">
        <v>31</v>
      </c>
      <c r="B10" s="273" t="s">
        <v>28</v>
      </c>
      <c r="C10" s="274" t="s">
        <v>74</v>
      </c>
      <c r="D10" s="47">
        <v>0</v>
      </c>
      <c r="E10" s="269">
        <f t="shared" si="5"/>
        <v>0</v>
      </c>
      <c r="F10" s="275">
        <v>0</v>
      </c>
      <c r="G10" s="276">
        <v>44204</v>
      </c>
      <c r="H10" s="50" t="s">
        <v>66</v>
      </c>
      <c r="I10" s="51">
        <v>5640</v>
      </c>
      <c r="J10" s="35">
        <f t="shared" si="3"/>
        <v>5640</v>
      </c>
      <c r="K10" s="36">
        <v>32</v>
      </c>
      <c r="L10" s="52"/>
      <c r="M10" s="52"/>
      <c r="N10" s="38">
        <f t="shared" si="4"/>
        <v>180480</v>
      </c>
      <c r="O10" s="156" t="s">
        <v>35</v>
      </c>
      <c r="P10" s="59">
        <v>44222</v>
      </c>
      <c r="Q10" s="39">
        <v>4582</v>
      </c>
      <c r="R10" s="40">
        <v>44222</v>
      </c>
      <c r="S10" s="41"/>
      <c r="T10" s="42"/>
      <c r="U10" s="43" t="s">
        <v>130</v>
      </c>
      <c r="V10" s="44">
        <v>0</v>
      </c>
      <c r="W10" s="43" t="s">
        <v>100</v>
      </c>
      <c r="X10" s="361">
        <v>0</v>
      </c>
    </row>
    <row r="11" spans="1:24" ht="18.75" thickTop="1" thickBot="1" x14ac:dyDescent="0.35">
      <c r="A11" s="277" t="s">
        <v>36</v>
      </c>
      <c r="B11" s="273" t="s">
        <v>30</v>
      </c>
      <c r="C11" s="274" t="s">
        <v>75</v>
      </c>
      <c r="D11" s="47">
        <v>45</v>
      </c>
      <c r="E11" s="269">
        <f t="shared" si="5"/>
        <v>934200</v>
      </c>
      <c r="F11" s="275">
        <v>20760</v>
      </c>
      <c r="G11" s="276">
        <v>44206</v>
      </c>
      <c r="H11" s="353" t="s">
        <v>97</v>
      </c>
      <c r="I11" s="51">
        <v>21080</v>
      </c>
      <c r="J11" s="35">
        <f t="shared" si="3"/>
        <v>320</v>
      </c>
      <c r="K11" s="36">
        <v>32</v>
      </c>
      <c r="L11" s="52"/>
      <c r="M11" s="52"/>
      <c r="N11" s="38">
        <f t="shared" si="4"/>
        <v>674560</v>
      </c>
      <c r="O11" s="355" t="s">
        <v>35</v>
      </c>
      <c r="P11" s="356">
        <v>44230</v>
      </c>
      <c r="Q11" s="357">
        <v>18379.04</v>
      </c>
      <c r="R11" s="358">
        <v>44230</v>
      </c>
      <c r="S11" s="41"/>
      <c r="T11" s="42"/>
      <c r="U11" s="43" t="s">
        <v>130</v>
      </c>
      <c r="V11" s="44">
        <v>5568</v>
      </c>
      <c r="W11" s="43" t="s">
        <v>100</v>
      </c>
      <c r="X11" s="361">
        <v>3960</v>
      </c>
    </row>
    <row r="12" spans="1:24" ht="18.75" thickTop="1" thickBot="1" x14ac:dyDescent="0.35">
      <c r="A12" s="277" t="s">
        <v>37</v>
      </c>
      <c r="B12" s="273" t="s">
        <v>28</v>
      </c>
      <c r="C12" s="274" t="s">
        <v>75</v>
      </c>
      <c r="D12" s="54">
        <v>0</v>
      </c>
      <c r="E12" s="269">
        <f t="shared" si="5"/>
        <v>0</v>
      </c>
      <c r="F12" s="275">
        <v>0</v>
      </c>
      <c r="G12" s="276">
        <v>44206</v>
      </c>
      <c r="H12" s="50" t="s">
        <v>70</v>
      </c>
      <c r="I12" s="51">
        <v>5180</v>
      </c>
      <c r="J12" s="35">
        <f t="shared" si="3"/>
        <v>5180</v>
      </c>
      <c r="K12" s="36">
        <v>32</v>
      </c>
      <c r="L12" s="52"/>
      <c r="M12" s="52"/>
      <c r="N12" s="38">
        <f t="shared" si="4"/>
        <v>165760</v>
      </c>
      <c r="O12" s="156" t="s">
        <v>35</v>
      </c>
      <c r="P12" s="59">
        <v>44225</v>
      </c>
      <c r="Q12" s="39">
        <v>4582</v>
      </c>
      <c r="R12" s="40">
        <v>44225</v>
      </c>
      <c r="S12" s="41"/>
      <c r="T12" s="42"/>
      <c r="U12" s="43" t="s">
        <v>130</v>
      </c>
      <c r="V12" s="44">
        <v>0</v>
      </c>
      <c r="W12" s="43" t="s">
        <v>100</v>
      </c>
      <c r="X12" s="361">
        <v>0</v>
      </c>
    </row>
    <row r="13" spans="1:24" ht="18.75" thickTop="1" thickBot="1" x14ac:dyDescent="0.35">
      <c r="A13" s="277" t="s">
        <v>38</v>
      </c>
      <c r="B13" s="273" t="s">
        <v>39</v>
      </c>
      <c r="C13" s="274" t="s">
        <v>76</v>
      </c>
      <c r="D13" s="47">
        <v>45</v>
      </c>
      <c r="E13" s="269">
        <f t="shared" si="5"/>
        <v>998550</v>
      </c>
      <c r="F13" s="275">
        <v>22190</v>
      </c>
      <c r="G13" s="276">
        <v>44207</v>
      </c>
      <c r="H13" s="354" t="s">
        <v>107</v>
      </c>
      <c r="I13" s="51">
        <v>22825</v>
      </c>
      <c r="J13" s="35">
        <f t="shared" si="3"/>
        <v>635</v>
      </c>
      <c r="K13" s="36">
        <v>32</v>
      </c>
      <c r="L13" s="52"/>
      <c r="M13" s="52"/>
      <c r="N13" s="38">
        <f t="shared" si="4"/>
        <v>730400</v>
      </c>
      <c r="O13" s="355" t="s">
        <v>35</v>
      </c>
      <c r="P13" s="356">
        <v>44231</v>
      </c>
      <c r="Q13" s="357">
        <v>18287.14</v>
      </c>
      <c r="R13" s="358">
        <v>44231</v>
      </c>
      <c r="S13" s="41"/>
      <c r="T13" s="42"/>
      <c r="U13" s="43" t="s">
        <v>130</v>
      </c>
      <c r="V13" s="44">
        <v>5568</v>
      </c>
      <c r="W13" s="43" t="s">
        <v>100</v>
      </c>
      <c r="X13" s="361">
        <v>3960</v>
      </c>
    </row>
    <row r="14" spans="1:24" ht="18.75" thickTop="1" thickBot="1" x14ac:dyDescent="0.35">
      <c r="A14" s="277" t="s">
        <v>40</v>
      </c>
      <c r="B14" s="273" t="s">
        <v>28</v>
      </c>
      <c r="C14" s="274" t="s">
        <v>76</v>
      </c>
      <c r="D14" s="47">
        <v>0</v>
      </c>
      <c r="E14" s="269">
        <f t="shared" si="5"/>
        <v>0</v>
      </c>
      <c r="F14" s="275">
        <v>0</v>
      </c>
      <c r="G14" s="276">
        <v>44207</v>
      </c>
      <c r="H14" s="354" t="s">
        <v>98</v>
      </c>
      <c r="I14" s="51">
        <v>5170</v>
      </c>
      <c r="J14" s="35">
        <f t="shared" si="3"/>
        <v>5170</v>
      </c>
      <c r="K14" s="36">
        <v>32</v>
      </c>
      <c r="L14" s="52"/>
      <c r="M14" s="52"/>
      <c r="N14" s="38">
        <f t="shared" si="4"/>
        <v>165440</v>
      </c>
      <c r="O14" s="355" t="s">
        <v>35</v>
      </c>
      <c r="P14" s="356">
        <v>44230</v>
      </c>
      <c r="Q14" s="357">
        <v>4582</v>
      </c>
      <c r="R14" s="358">
        <v>44230</v>
      </c>
      <c r="S14" s="41"/>
      <c r="T14" s="42"/>
      <c r="U14" s="43" t="s">
        <v>130</v>
      </c>
      <c r="V14" s="44">
        <v>0</v>
      </c>
      <c r="W14" s="43" t="s">
        <v>100</v>
      </c>
      <c r="X14" s="361">
        <v>0</v>
      </c>
    </row>
    <row r="15" spans="1:24" ht="18.75" thickTop="1" thickBot="1" x14ac:dyDescent="0.35">
      <c r="A15" s="278" t="s">
        <v>24</v>
      </c>
      <c r="B15" s="273" t="s">
        <v>41</v>
      </c>
      <c r="C15" s="274" t="s">
        <v>77</v>
      </c>
      <c r="D15" s="47">
        <v>45</v>
      </c>
      <c r="E15" s="269">
        <f t="shared" si="5"/>
        <v>1008000</v>
      </c>
      <c r="F15" s="275">
        <v>22400</v>
      </c>
      <c r="G15" s="276">
        <v>44209</v>
      </c>
      <c r="H15" s="353">
        <v>31436</v>
      </c>
      <c r="I15" s="51">
        <v>22400</v>
      </c>
      <c r="J15" s="35">
        <f t="shared" si="3"/>
        <v>0</v>
      </c>
      <c r="K15" s="36">
        <v>44.8</v>
      </c>
      <c r="L15" s="52"/>
      <c r="M15" s="52"/>
      <c r="N15" s="38">
        <f t="shared" si="4"/>
        <v>1003519.9999999999</v>
      </c>
      <c r="O15" s="355" t="s">
        <v>35</v>
      </c>
      <c r="P15" s="356">
        <v>44238</v>
      </c>
      <c r="Q15" s="123"/>
      <c r="R15" s="394"/>
      <c r="S15" s="41"/>
      <c r="T15" s="42"/>
      <c r="U15" s="43" t="s">
        <v>59</v>
      </c>
      <c r="V15" s="44">
        <v>0</v>
      </c>
      <c r="W15" s="43" t="s">
        <v>59</v>
      </c>
      <c r="X15" s="361">
        <v>0</v>
      </c>
    </row>
    <row r="16" spans="1:24" ht="18.75" thickTop="1" thickBot="1" x14ac:dyDescent="0.35">
      <c r="A16" s="277" t="s">
        <v>36</v>
      </c>
      <c r="B16" s="273" t="s">
        <v>30</v>
      </c>
      <c r="C16" s="274" t="s">
        <v>78</v>
      </c>
      <c r="D16" s="47">
        <v>45</v>
      </c>
      <c r="E16" s="269">
        <f t="shared" si="5"/>
        <v>1021050</v>
      </c>
      <c r="F16" s="275">
        <v>22690</v>
      </c>
      <c r="G16" s="276">
        <v>44210</v>
      </c>
      <c r="H16" s="354" t="s">
        <v>109</v>
      </c>
      <c r="I16" s="51">
        <v>22750</v>
      </c>
      <c r="J16" s="35">
        <f t="shared" si="3"/>
        <v>60</v>
      </c>
      <c r="K16" s="36">
        <v>33</v>
      </c>
      <c r="L16" s="52"/>
      <c r="M16" s="52"/>
      <c r="N16" s="38">
        <f t="shared" si="4"/>
        <v>750750</v>
      </c>
      <c r="O16" s="355" t="s">
        <v>35</v>
      </c>
      <c r="P16" s="356">
        <v>44232</v>
      </c>
      <c r="Q16" s="357">
        <v>18379.04</v>
      </c>
      <c r="R16" s="358">
        <v>44232</v>
      </c>
      <c r="S16" s="41"/>
      <c r="T16" s="42"/>
      <c r="U16" s="43" t="s">
        <v>130</v>
      </c>
      <c r="V16" s="44">
        <v>5568</v>
      </c>
      <c r="W16" s="43" t="s">
        <v>100</v>
      </c>
      <c r="X16" s="361">
        <v>3960</v>
      </c>
    </row>
    <row r="17" spans="1:24" ht="18.75" thickTop="1" thickBot="1" x14ac:dyDescent="0.35">
      <c r="A17" s="277" t="s">
        <v>42</v>
      </c>
      <c r="B17" s="273" t="s">
        <v>43</v>
      </c>
      <c r="C17" s="274" t="s">
        <v>78</v>
      </c>
      <c r="D17" s="47">
        <v>0</v>
      </c>
      <c r="E17" s="269">
        <f t="shared" si="5"/>
        <v>0</v>
      </c>
      <c r="F17" s="275">
        <v>0</v>
      </c>
      <c r="G17" s="276">
        <v>44210</v>
      </c>
      <c r="H17" s="354" t="s">
        <v>108</v>
      </c>
      <c r="I17" s="51">
        <v>5790</v>
      </c>
      <c r="J17" s="35">
        <f t="shared" si="3"/>
        <v>5790</v>
      </c>
      <c r="K17" s="36">
        <v>33</v>
      </c>
      <c r="L17" s="52"/>
      <c r="M17" s="52"/>
      <c r="N17" s="38">
        <f t="shared" si="4"/>
        <v>191070</v>
      </c>
      <c r="O17" s="355" t="s">
        <v>35</v>
      </c>
      <c r="P17" s="356">
        <v>44231</v>
      </c>
      <c r="Q17" s="357">
        <v>4582</v>
      </c>
      <c r="R17" s="358">
        <v>44231</v>
      </c>
      <c r="S17" s="41"/>
      <c r="T17" s="42"/>
      <c r="U17" s="43" t="s">
        <v>130</v>
      </c>
      <c r="V17" s="44">
        <v>0</v>
      </c>
      <c r="W17" s="43" t="s">
        <v>100</v>
      </c>
      <c r="X17" s="361">
        <v>0</v>
      </c>
    </row>
    <row r="18" spans="1:24" ht="20.25" thickTop="1" thickBot="1" x14ac:dyDescent="0.35">
      <c r="A18" s="285" t="s">
        <v>44</v>
      </c>
      <c r="B18" s="273" t="s">
        <v>30</v>
      </c>
      <c r="C18" s="274" t="s">
        <v>79</v>
      </c>
      <c r="D18" s="47">
        <v>45</v>
      </c>
      <c r="E18" s="269">
        <f t="shared" si="5"/>
        <v>936000</v>
      </c>
      <c r="F18" s="275">
        <v>20800</v>
      </c>
      <c r="G18" s="276">
        <v>44211</v>
      </c>
      <c r="H18" s="353" t="s">
        <v>113</v>
      </c>
      <c r="I18" s="51">
        <v>20460</v>
      </c>
      <c r="J18" s="35">
        <f t="shared" si="3"/>
        <v>-340</v>
      </c>
      <c r="K18" s="56">
        <v>33</v>
      </c>
      <c r="L18" s="52"/>
      <c r="M18" s="52"/>
      <c r="N18" s="57">
        <f t="shared" si="4"/>
        <v>675180</v>
      </c>
      <c r="O18" s="355" t="s">
        <v>35</v>
      </c>
      <c r="P18" s="356">
        <v>44235</v>
      </c>
      <c r="Q18" s="357">
        <v>18379.04</v>
      </c>
      <c r="R18" s="358">
        <v>44235</v>
      </c>
      <c r="S18" s="41"/>
      <c r="T18" s="42"/>
      <c r="U18" s="43" t="s">
        <v>130</v>
      </c>
      <c r="V18" s="44">
        <v>5568</v>
      </c>
      <c r="W18" s="43" t="s">
        <v>100</v>
      </c>
      <c r="X18" s="361">
        <v>3960</v>
      </c>
    </row>
    <row r="19" spans="1:24" ht="18.75" thickTop="1" thickBot="1" x14ac:dyDescent="0.35">
      <c r="A19" s="279" t="s">
        <v>45</v>
      </c>
      <c r="B19" s="273" t="s">
        <v>28</v>
      </c>
      <c r="C19" s="274" t="s">
        <v>79</v>
      </c>
      <c r="D19" s="47">
        <v>0</v>
      </c>
      <c r="E19" s="269">
        <f t="shared" si="5"/>
        <v>0</v>
      </c>
      <c r="F19" s="275">
        <v>0</v>
      </c>
      <c r="G19" s="276">
        <v>44211</v>
      </c>
      <c r="H19" s="353" t="s">
        <v>110</v>
      </c>
      <c r="I19" s="51">
        <v>5810</v>
      </c>
      <c r="J19" s="35">
        <f t="shared" si="3"/>
        <v>5810</v>
      </c>
      <c r="K19" s="56">
        <v>33</v>
      </c>
      <c r="L19" s="52"/>
      <c r="M19" s="52"/>
      <c r="N19" s="57">
        <f t="shared" si="4"/>
        <v>191730</v>
      </c>
      <c r="O19" s="355" t="s">
        <v>35</v>
      </c>
      <c r="P19" s="356">
        <v>44232</v>
      </c>
      <c r="Q19" s="357">
        <v>4582</v>
      </c>
      <c r="R19" s="358">
        <v>44232</v>
      </c>
      <c r="S19" s="41"/>
      <c r="T19" s="42"/>
      <c r="U19" s="43" t="s">
        <v>130</v>
      </c>
      <c r="V19" s="44">
        <v>0</v>
      </c>
      <c r="W19" s="43" t="s">
        <v>100</v>
      </c>
      <c r="X19" s="361">
        <v>0</v>
      </c>
    </row>
    <row r="20" spans="1:24" ht="33" thickTop="1" thickBot="1" x14ac:dyDescent="0.35">
      <c r="A20" s="279" t="s">
        <v>46</v>
      </c>
      <c r="B20" s="273" t="s">
        <v>47</v>
      </c>
      <c r="C20" s="274" t="s">
        <v>80</v>
      </c>
      <c r="D20" s="47">
        <v>45</v>
      </c>
      <c r="E20" s="269">
        <f t="shared" si="5"/>
        <v>990450</v>
      </c>
      <c r="F20" s="275">
        <v>22010</v>
      </c>
      <c r="G20" s="276">
        <v>44213</v>
      </c>
      <c r="H20" s="354" t="s">
        <v>116</v>
      </c>
      <c r="I20" s="51">
        <f>25740-111.91</f>
        <v>25628.09</v>
      </c>
      <c r="J20" s="35">
        <f t="shared" si="3"/>
        <v>3618.09</v>
      </c>
      <c r="K20" s="56">
        <v>33</v>
      </c>
      <c r="L20" s="52"/>
      <c r="M20" s="52"/>
      <c r="N20" s="57">
        <f t="shared" si="4"/>
        <v>845726.97</v>
      </c>
      <c r="O20" s="355" t="s">
        <v>35</v>
      </c>
      <c r="P20" s="356">
        <v>44236</v>
      </c>
      <c r="Q20" s="357">
        <v>21127.89</v>
      </c>
      <c r="R20" s="358">
        <v>44236</v>
      </c>
      <c r="S20" s="41"/>
      <c r="T20" s="42"/>
      <c r="U20" s="401" t="s">
        <v>148</v>
      </c>
      <c r="V20" s="402">
        <v>5568</v>
      </c>
      <c r="W20" s="43" t="s">
        <v>100</v>
      </c>
      <c r="X20" s="361">
        <v>3960</v>
      </c>
    </row>
    <row r="21" spans="1:24" ht="18.75" thickTop="1" thickBot="1" x14ac:dyDescent="0.35">
      <c r="A21" s="279" t="s">
        <v>48</v>
      </c>
      <c r="B21" s="273" t="s">
        <v>49</v>
      </c>
      <c r="C21" s="274" t="s">
        <v>80</v>
      </c>
      <c r="D21" s="47">
        <v>0</v>
      </c>
      <c r="E21" s="269">
        <f t="shared" si="5"/>
        <v>0</v>
      </c>
      <c r="F21" s="275">
        <v>0</v>
      </c>
      <c r="G21" s="276">
        <v>44213</v>
      </c>
      <c r="H21" s="354" t="s">
        <v>112</v>
      </c>
      <c r="I21" s="51">
        <v>2210</v>
      </c>
      <c r="J21" s="35">
        <f t="shared" si="3"/>
        <v>2210</v>
      </c>
      <c r="K21" s="56">
        <v>33</v>
      </c>
      <c r="L21" s="52"/>
      <c r="M21" s="52"/>
      <c r="N21" s="57">
        <f t="shared" si="4"/>
        <v>72930</v>
      </c>
      <c r="O21" s="355" t="s">
        <v>35</v>
      </c>
      <c r="P21" s="356">
        <v>44235</v>
      </c>
      <c r="Q21" s="357">
        <v>1832.8</v>
      </c>
      <c r="R21" s="358">
        <v>44235</v>
      </c>
      <c r="S21" s="41"/>
      <c r="T21" s="42"/>
      <c r="U21" s="401" t="s">
        <v>148</v>
      </c>
      <c r="V21" s="402">
        <v>0</v>
      </c>
      <c r="W21" s="43" t="s">
        <v>100</v>
      </c>
      <c r="X21" s="361">
        <v>0</v>
      </c>
    </row>
    <row r="22" spans="1:24" ht="18.75" thickTop="1" thickBot="1" x14ac:dyDescent="0.35">
      <c r="A22" s="279" t="s">
        <v>50</v>
      </c>
      <c r="B22" s="273" t="s">
        <v>47</v>
      </c>
      <c r="C22" s="274" t="s">
        <v>81</v>
      </c>
      <c r="D22" s="47">
        <v>46</v>
      </c>
      <c r="E22" s="269">
        <f t="shared" si="5"/>
        <v>1074560</v>
      </c>
      <c r="F22" s="275">
        <v>23360</v>
      </c>
      <c r="G22" s="276">
        <v>44215</v>
      </c>
      <c r="H22" s="353" t="s">
        <v>126</v>
      </c>
      <c r="I22" s="51">
        <v>27335</v>
      </c>
      <c r="J22" s="35">
        <f t="shared" si="3"/>
        <v>3975</v>
      </c>
      <c r="K22" s="56">
        <v>33</v>
      </c>
      <c r="L22" s="52"/>
      <c r="M22" s="52"/>
      <c r="N22" s="57">
        <f t="shared" si="4"/>
        <v>902055</v>
      </c>
      <c r="O22" s="355" t="s">
        <v>35</v>
      </c>
      <c r="P22" s="356">
        <v>44242</v>
      </c>
      <c r="Q22" s="357">
        <v>21127.89</v>
      </c>
      <c r="R22" s="358">
        <v>44242</v>
      </c>
      <c r="S22" s="41"/>
      <c r="T22" s="42"/>
      <c r="U22" s="401" t="s">
        <v>148</v>
      </c>
      <c r="V22" s="402">
        <v>5568</v>
      </c>
      <c r="W22" s="43" t="s">
        <v>100</v>
      </c>
      <c r="X22" s="361">
        <v>3960</v>
      </c>
    </row>
    <row r="23" spans="1:24" ht="18.75" thickTop="1" thickBot="1" x14ac:dyDescent="0.35">
      <c r="A23" s="280" t="s">
        <v>37</v>
      </c>
      <c r="B23" s="273" t="s">
        <v>49</v>
      </c>
      <c r="C23" s="274" t="s">
        <v>81</v>
      </c>
      <c r="D23" s="47">
        <v>0</v>
      </c>
      <c r="E23" s="269">
        <f t="shared" si="5"/>
        <v>0</v>
      </c>
      <c r="F23" s="275">
        <v>0</v>
      </c>
      <c r="G23" s="276">
        <v>44215</v>
      </c>
      <c r="H23" s="353" t="s">
        <v>117</v>
      </c>
      <c r="I23" s="51">
        <v>2285</v>
      </c>
      <c r="J23" s="35">
        <f t="shared" si="3"/>
        <v>2285</v>
      </c>
      <c r="K23" s="56">
        <v>33</v>
      </c>
      <c r="L23" s="52"/>
      <c r="M23" s="52"/>
      <c r="N23" s="57">
        <f t="shared" si="4"/>
        <v>75405</v>
      </c>
      <c r="O23" s="355" t="s">
        <v>35</v>
      </c>
      <c r="P23" s="356">
        <v>44239</v>
      </c>
      <c r="Q23" s="357">
        <v>1832.8</v>
      </c>
      <c r="R23" s="358">
        <v>44239</v>
      </c>
      <c r="S23" s="41"/>
      <c r="T23" s="42"/>
      <c r="U23" s="401" t="s">
        <v>148</v>
      </c>
      <c r="V23" s="402">
        <v>0</v>
      </c>
      <c r="W23" s="43" t="s">
        <v>100</v>
      </c>
      <c r="X23" s="361">
        <v>0</v>
      </c>
    </row>
    <row r="24" spans="1:24" ht="18.75" thickTop="1" thickBot="1" x14ac:dyDescent="0.35">
      <c r="A24" s="282" t="s">
        <v>24</v>
      </c>
      <c r="B24" s="273" t="s">
        <v>41</v>
      </c>
      <c r="C24" s="274" t="s">
        <v>82</v>
      </c>
      <c r="D24" s="47">
        <v>46</v>
      </c>
      <c r="E24" s="269">
        <f t="shared" si="5"/>
        <v>966920</v>
      </c>
      <c r="F24" s="275">
        <v>21020</v>
      </c>
      <c r="G24" s="276">
        <v>44217</v>
      </c>
      <c r="H24" s="353">
        <v>31582</v>
      </c>
      <c r="I24" s="51">
        <v>21020</v>
      </c>
      <c r="J24" s="35">
        <f t="shared" si="3"/>
        <v>0</v>
      </c>
      <c r="K24" s="56">
        <v>44.8</v>
      </c>
      <c r="L24" s="52"/>
      <c r="M24" s="52"/>
      <c r="N24" s="57">
        <f t="shared" si="4"/>
        <v>941695.99999999988</v>
      </c>
      <c r="O24" s="355" t="s">
        <v>35</v>
      </c>
      <c r="P24" s="356">
        <v>44246</v>
      </c>
      <c r="Q24" s="357"/>
      <c r="R24" s="358"/>
      <c r="S24" s="41"/>
      <c r="T24" s="42"/>
      <c r="U24" s="401" t="s">
        <v>59</v>
      </c>
      <c r="V24" s="402">
        <v>0</v>
      </c>
      <c r="W24" s="43" t="s">
        <v>59</v>
      </c>
      <c r="X24" s="361">
        <v>0</v>
      </c>
    </row>
    <row r="25" spans="1:24" ht="18.75" thickTop="1" thickBot="1" x14ac:dyDescent="0.35">
      <c r="A25" s="286" t="s">
        <v>24</v>
      </c>
      <c r="B25" s="273" t="s">
        <v>51</v>
      </c>
      <c r="C25" s="274" t="s">
        <v>83</v>
      </c>
      <c r="D25" s="47">
        <v>46</v>
      </c>
      <c r="E25" s="269">
        <f t="shared" si="5"/>
        <v>1048340</v>
      </c>
      <c r="F25" s="275">
        <v>22790</v>
      </c>
      <c r="G25" s="276">
        <v>44218</v>
      </c>
      <c r="H25" s="353">
        <v>31581</v>
      </c>
      <c r="I25" s="51">
        <v>22790</v>
      </c>
      <c r="J25" s="35">
        <v>0</v>
      </c>
      <c r="K25" s="56">
        <v>44.8</v>
      </c>
      <c r="L25" s="52"/>
      <c r="M25" s="52"/>
      <c r="N25" s="62">
        <f t="shared" si="4"/>
        <v>1020991.9999999999</v>
      </c>
      <c r="O25" s="359" t="s">
        <v>35</v>
      </c>
      <c r="P25" s="356">
        <v>44249</v>
      </c>
      <c r="Q25" s="357"/>
      <c r="R25" s="360"/>
      <c r="S25" s="65"/>
      <c r="T25" s="65"/>
      <c r="U25" s="401" t="s">
        <v>59</v>
      </c>
      <c r="V25" s="402">
        <v>0</v>
      </c>
      <c r="W25" s="43" t="s">
        <v>59</v>
      </c>
      <c r="X25" s="361">
        <v>0</v>
      </c>
    </row>
    <row r="26" spans="1:24" ht="33" thickTop="1" thickBot="1" x14ac:dyDescent="0.35">
      <c r="A26" s="281" t="s">
        <v>37</v>
      </c>
      <c r="B26" s="273" t="s">
        <v>54</v>
      </c>
      <c r="C26" s="274" t="s">
        <v>84</v>
      </c>
      <c r="D26" s="47">
        <v>44.5</v>
      </c>
      <c r="E26" s="269">
        <f t="shared" si="5"/>
        <v>777860</v>
      </c>
      <c r="F26" s="275">
        <v>17480</v>
      </c>
      <c r="G26" s="276">
        <v>44220</v>
      </c>
      <c r="H26" s="353" t="s">
        <v>129</v>
      </c>
      <c r="I26" s="51">
        <f>22305-111.53</f>
        <v>22193.47</v>
      </c>
      <c r="J26" s="35">
        <f t="shared" ref="J26:J74" si="6">I26-F26</f>
        <v>4713.4700000000012</v>
      </c>
      <c r="K26" s="56">
        <v>32</v>
      </c>
      <c r="L26" s="52"/>
      <c r="M26" s="52"/>
      <c r="N26" s="57">
        <f t="shared" si="4"/>
        <v>710191.04</v>
      </c>
      <c r="O26" s="355" t="s">
        <v>35</v>
      </c>
      <c r="P26" s="356">
        <v>44243</v>
      </c>
      <c r="Q26" s="357">
        <v>18379.04</v>
      </c>
      <c r="R26" s="358">
        <v>44243</v>
      </c>
      <c r="S26" s="41"/>
      <c r="T26" s="42"/>
      <c r="U26" s="401" t="s">
        <v>148</v>
      </c>
      <c r="V26" s="402">
        <v>5568</v>
      </c>
      <c r="W26" s="43" t="s">
        <v>100</v>
      </c>
      <c r="X26" s="361">
        <v>3960</v>
      </c>
    </row>
    <row r="27" spans="1:24" ht="18.75" thickTop="1" thickBot="1" x14ac:dyDescent="0.35">
      <c r="A27" s="281" t="s">
        <v>37</v>
      </c>
      <c r="B27" s="273" t="s">
        <v>30</v>
      </c>
      <c r="C27" s="274" t="s">
        <v>85</v>
      </c>
      <c r="D27" s="47">
        <v>44.5</v>
      </c>
      <c r="E27" s="269">
        <f t="shared" si="5"/>
        <v>794325</v>
      </c>
      <c r="F27" s="275">
        <v>17850</v>
      </c>
      <c r="G27" s="276">
        <v>44222</v>
      </c>
      <c r="H27" s="353" t="s">
        <v>133</v>
      </c>
      <c r="I27" s="51">
        <v>22290</v>
      </c>
      <c r="J27" s="35">
        <f t="shared" si="6"/>
        <v>4440</v>
      </c>
      <c r="K27" s="56">
        <v>31</v>
      </c>
      <c r="L27" s="52"/>
      <c r="M27" s="52"/>
      <c r="N27" s="57">
        <f t="shared" si="4"/>
        <v>690990</v>
      </c>
      <c r="O27" s="355" t="s">
        <v>35</v>
      </c>
      <c r="P27" s="356">
        <v>44249</v>
      </c>
      <c r="Q27" s="357">
        <v>18379.04</v>
      </c>
      <c r="R27" s="358">
        <v>44249</v>
      </c>
      <c r="S27" s="41"/>
      <c r="T27" s="42"/>
      <c r="U27" s="401" t="s">
        <v>148</v>
      </c>
      <c r="V27" s="402">
        <v>5568</v>
      </c>
      <c r="W27" s="43" t="s">
        <v>100</v>
      </c>
      <c r="X27" s="361">
        <v>3960</v>
      </c>
    </row>
    <row r="28" spans="1:24" ht="18.75" thickTop="1" thickBot="1" x14ac:dyDescent="0.35">
      <c r="A28" s="281" t="s">
        <v>67</v>
      </c>
      <c r="B28" s="273" t="s">
        <v>25</v>
      </c>
      <c r="C28" s="274" t="s">
        <v>86</v>
      </c>
      <c r="D28" s="47">
        <v>44.5</v>
      </c>
      <c r="E28" s="269">
        <f t="shared" si="5"/>
        <v>774745</v>
      </c>
      <c r="F28" s="275">
        <v>17410</v>
      </c>
      <c r="G28" s="276">
        <v>44224</v>
      </c>
      <c r="H28" s="353" t="s">
        <v>135</v>
      </c>
      <c r="I28" s="51">
        <v>21990</v>
      </c>
      <c r="J28" s="35">
        <f t="shared" si="6"/>
        <v>4580</v>
      </c>
      <c r="K28" s="56">
        <v>31</v>
      </c>
      <c r="L28" s="52"/>
      <c r="M28" s="52"/>
      <c r="N28" s="57">
        <f t="shared" si="4"/>
        <v>681690</v>
      </c>
      <c r="O28" s="355" t="s">
        <v>35</v>
      </c>
      <c r="P28" s="356">
        <v>44250</v>
      </c>
      <c r="Q28" s="357">
        <v>18379.04</v>
      </c>
      <c r="R28" s="358">
        <v>44250</v>
      </c>
      <c r="S28" s="67"/>
      <c r="T28" s="67"/>
      <c r="U28" s="401" t="s">
        <v>148</v>
      </c>
      <c r="V28" s="402">
        <v>5568</v>
      </c>
      <c r="W28" s="43" t="s">
        <v>100</v>
      </c>
      <c r="X28" s="361">
        <v>3960</v>
      </c>
    </row>
    <row r="29" spans="1:24" ht="18.75" thickTop="1" thickBot="1" x14ac:dyDescent="0.35">
      <c r="A29" s="281" t="s">
        <v>68</v>
      </c>
      <c r="B29" s="273" t="s">
        <v>25</v>
      </c>
      <c r="C29" s="274" t="s">
        <v>87</v>
      </c>
      <c r="D29" s="47">
        <v>44.5</v>
      </c>
      <c r="E29" s="269">
        <f t="shared" si="5"/>
        <v>791655</v>
      </c>
      <c r="F29" s="275">
        <v>17790</v>
      </c>
      <c r="G29" s="276">
        <v>44225</v>
      </c>
      <c r="H29" s="353" t="s">
        <v>137</v>
      </c>
      <c r="I29" s="51">
        <v>22460</v>
      </c>
      <c r="J29" s="35">
        <f t="shared" si="6"/>
        <v>4670</v>
      </c>
      <c r="K29" s="56">
        <v>31</v>
      </c>
      <c r="L29" s="400">
        <v>-54</v>
      </c>
      <c r="M29" s="52"/>
      <c r="N29" s="57">
        <f t="shared" si="4"/>
        <v>696260</v>
      </c>
      <c r="O29" s="355" t="s">
        <v>35</v>
      </c>
      <c r="P29" s="356">
        <v>44251</v>
      </c>
      <c r="Q29" s="357">
        <v>18379.04</v>
      </c>
      <c r="R29" s="358">
        <v>44251</v>
      </c>
      <c r="S29" s="67"/>
      <c r="T29" s="67"/>
      <c r="U29" s="401" t="s">
        <v>148</v>
      </c>
      <c r="V29" s="402">
        <v>5568</v>
      </c>
      <c r="W29" s="43" t="s">
        <v>100</v>
      </c>
      <c r="X29" s="361">
        <v>3960</v>
      </c>
    </row>
    <row r="30" spans="1:24" ht="33" thickTop="1" thickBot="1" x14ac:dyDescent="0.35">
      <c r="A30" s="272" t="s">
        <v>48</v>
      </c>
      <c r="B30" s="283" t="s">
        <v>71</v>
      </c>
      <c r="C30" s="274" t="s">
        <v>88</v>
      </c>
      <c r="D30" s="47">
        <v>44.5</v>
      </c>
      <c r="E30" s="269">
        <f t="shared" si="5"/>
        <v>869530</v>
      </c>
      <c r="F30" s="275">
        <v>19540</v>
      </c>
      <c r="G30" s="276">
        <v>44227</v>
      </c>
      <c r="H30" s="353" t="s">
        <v>140</v>
      </c>
      <c r="I30" s="51">
        <f>24100-120.5</f>
        <v>23979.5</v>
      </c>
      <c r="J30" s="35">
        <f t="shared" si="6"/>
        <v>4439.5</v>
      </c>
      <c r="K30" s="56">
        <v>30</v>
      </c>
      <c r="L30" s="52"/>
      <c r="M30" s="52"/>
      <c r="N30" s="57">
        <f t="shared" si="4"/>
        <v>719385</v>
      </c>
      <c r="O30" s="355" t="s">
        <v>35</v>
      </c>
      <c r="P30" s="356">
        <v>44253</v>
      </c>
      <c r="Q30" s="357">
        <v>18379.04</v>
      </c>
      <c r="R30" s="358">
        <v>44253</v>
      </c>
      <c r="S30" s="67"/>
      <c r="T30" s="67"/>
      <c r="U30" s="401" t="s">
        <v>148</v>
      </c>
      <c r="V30" s="402">
        <v>5568</v>
      </c>
      <c r="W30" s="43" t="s">
        <v>100</v>
      </c>
      <c r="X30" s="361">
        <v>3960</v>
      </c>
    </row>
    <row r="31" spans="1:24" ht="18.75" thickTop="1" thickBot="1" x14ac:dyDescent="0.35">
      <c r="A31" s="272"/>
      <c r="B31" s="283"/>
      <c r="C31" s="274"/>
      <c r="D31" s="47"/>
      <c r="E31" s="269">
        <f t="shared" si="5"/>
        <v>0</v>
      </c>
      <c r="F31" s="275"/>
      <c r="G31" s="276"/>
      <c r="H31" s="50"/>
      <c r="I31" s="51"/>
      <c r="J31" s="35">
        <f t="shared" si="6"/>
        <v>0</v>
      </c>
      <c r="K31" s="56"/>
      <c r="L31" s="52"/>
      <c r="M31" s="52"/>
      <c r="N31" s="57">
        <f t="shared" si="4"/>
        <v>0</v>
      </c>
      <c r="O31" s="156"/>
      <c r="P31" s="59"/>
      <c r="Q31" s="39"/>
      <c r="R31" s="40"/>
      <c r="S31" s="67"/>
      <c r="T31" s="67"/>
      <c r="U31" s="43"/>
      <c r="V31" s="44">
        <v>5470.56</v>
      </c>
      <c r="W31" s="43"/>
      <c r="X31" s="361">
        <f>SUM(X4:X30)</f>
        <v>59400</v>
      </c>
    </row>
    <row r="32" spans="1:24" ht="18.75" thickTop="1" thickBot="1" x14ac:dyDescent="0.35">
      <c r="A32" s="277"/>
      <c r="B32" s="283"/>
      <c r="C32" s="274"/>
      <c r="D32" s="47"/>
      <c r="E32" s="269">
        <f t="shared" si="5"/>
        <v>0</v>
      </c>
      <c r="F32" s="275"/>
      <c r="G32" s="276"/>
      <c r="H32" s="55"/>
      <c r="I32" s="51"/>
      <c r="J32" s="35">
        <f t="shared" si="6"/>
        <v>0</v>
      </c>
      <c r="K32" s="56"/>
      <c r="L32" s="52"/>
      <c r="M32" s="52"/>
      <c r="N32" s="57">
        <f t="shared" si="4"/>
        <v>0</v>
      </c>
      <c r="O32" s="156"/>
      <c r="P32" s="59"/>
      <c r="Q32" s="39"/>
      <c r="R32" s="40"/>
      <c r="S32" s="67"/>
      <c r="T32" s="67"/>
      <c r="U32" s="43"/>
      <c r="V32" s="44">
        <f>SUM(V20:V31)</f>
        <v>44446.559999999998</v>
      </c>
      <c r="W32" s="43"/>
      <c r="X32" s="361"/>
    </row>
    <row r="33" spans="1:24" ht="18.75" thickTop="1" thickBot="1" x14ac:dyDescent="0.35">
      <c r="A33" s="277"/>
      <c r="B33" s="283"/>
      <c r="C33" s="274"/>
      <c r="D33" s="47"/>
      <c r="E33" s="269">
        <f t="shared" si="5"/>
        <v>0</v>
      </c>
      <c r="F33" s="275"/>
      <c r="G33" s="276"/>
      <c r="H33" s="55"/>
      <c r="I33" s="51"/>
      <c r="J33" s="35">
        <f t="shared" si="6"/>
        <v>0</v>
      </c>
      <c r="K33" s="56"/>
      <c r="L33" s="52"/>
      <c r="M33" s="52"/>
      <c r="N33" s="57">
        <f t="shared" si="4"/>
        <v>0</v>
      </c>
      <c r="O33" s="156"/>
      <c r="P33" s="59"/>
      <c r="Q33" s="39"/>
      <c r="R33" s="40"/>
      <c r="S33" s="67"/>
      <c r="T33" s="67"/>
      <c r="U33" s="43"/>
      <c r="V33" s="44"/>
      <c r="W33" s="43"/>
      <c r="X33" s="361"/>
    </row>
    <row r="34" spans="1:24" ht="18.75" thickTop="1" thickBot="1" x14ac:dyDescent="0.35">
      <c r="A34" s="281"/>
      <c r="B34" s="283"/>
      <c r="C34" s="274"/>
      <c r="D34" s="47"/>
      <c r="E34" s="269">
        <f t="shared" si="5"/>
        <v>0</v>
      </c>
      <c r="F34" s="275"/>
      <c r="G34" s="276"/>
      <c r="H34" s="50"/>
      <c r="I34" s="51"/>
      <c r="J34" s="35">
        <f t="shared" si="6"/>
        <v>0</v>
      </c>
      <c r="K34" s="56"/>
      <c r="L34" s="52"/>
      <c r="M34" s="52"/>
      <c r="N34" s="57">
        <f t="shared" si="4"/>
        <v>0</v>
      </c>
      <c r="O34" s="156"/>
      <c r="P34" s="59"/>
      <c r="Q34" s="39"/>
      <c r="R34" s="40"/>
      <c r="S34" s="67"/>
      <c r="T34" s="67"/>
      <c r="U34" s="43"/>
      <c r="V34" s="44"/>
      <c r="W34" s="43"/>
      <c r="X34" s="361"/>
    </row>
    <row r="35" spans="1:24" ht="18.75" thickTop="1" thickBot="1" x14ac:dyDescent="0.35">
      <c r="A35" s="281"/>
      <c r="B35" s="283"/>
      <c r="C35" s="274"/>
      <c r="D35" s="47"/>
      <c r="E35" s="269">
        <f t="shared" si="5"/>
        <v>0</v>
      </c>
      <c r="F35" s="275"/>
      <c r="G35" s="276"/>
      <c r="H35" s="50"/>
      <c r="I35" s="51"/>
      <c r="J35" s="35">
        <f t="shared" si="6"/>
        <v>0</v>
      </c>
      <c r="K35" s="56"/>
      <c r="L35" s="52"/>
      <c r="M35" s="52"/>
      <c r="N35" s="57">
        <f t="shared" si="4"/>
        <v>0</v>
      </c>
      <c r="O35" s="156"/>
      <c r="P35" s="59"/>
      <c r="Q35" s="39"/>
      <c r="R35" s="40"/>
      <c r="S35" s="67"/>
      <c r="T35" s="67"/>
      <c r="U35" s="43"/>
      <c r="V35" s="44"/>
      <c r="W35" s="43"/>
      <c r="X35" s="361"/>
    </row>
    <row r="36" spans="1:24" ht="18.75" thickTop="1" thickBot="1" x14ac:dyDescent="0.35">
      <c r="A36" s="281"/>
      <c r="B36" s="283"/>
      <c r="C36" s="274"/>
      <c r="D36" s="47"/>
      <c r="E36" s="269">
        <f t="shared" si="5"/>
        <v>0</v>
      </c>
      <c r="F36" s="275"/>
      <c r="G36" s="276"/>
      <c r="H36" s="50"/>
      <c r="I36" s="51"/>
      <c r="J36" s="35">
        <f t="shared" si="6"/>
        <v>0</v>
      </c>
      <c r="K36" s="56"/>
      <c r="L36" s="52"/>
      <c r="M36" s="52"/>
      <c r="N36" s="57">
        <f t="shared" si="4"/>
        <v>0</v>
      </c>
      <c r="O36" s="156"/>
      <c r="P36" s="59"/>
      <c r="Q36" s="39"/>
      <c r="R36" s="40"/>
      <c r="S36" s="67"/>
      <c r="T36" s="67"/>
      <c r="U36" s="43"/>
      <c r="V36" s="44"/>
      <c r="W36" s="43"/>
      <c r="X36" s="361"/>
    </row>
    <row r="37" spans="1:24" ht="18.75" thickTop="1" thickBot="1" x14ac:dyDescent="0.35">
      <c r="A37" s="272"/>
      <c r="B37" s="283"/>
      <c r="C37" s="274"/>
      <c r="D37" s="47"/>
      <c r="E37" s="269">
        <f t="shared" si="5"/>
        <v>0</v>
      </c>
      <c r="F37" s="275"/>
      <c r="G37" s="276"/>
      <c r="H37" s="50"/>
      <c r="I37" s="51"/>
      <c r="J37" s="35">
        <f t="shared" si="6"/>
        <v>0</v>
      </c>
      <c r="K37" s="56"/>
      <c r="L37" s="52"/>
      <c r="M37" s="52"/>
      <c r="N37" s="57">
        <f t="shared" si="4"/>
        <v>0</v>
      </c>
      <c r="O37" s="156"/>
      <c r="P37" s="59"/>
      <c r="Q37" s="39"/>
      <c r="R37" s="40"/>
      <c r="S37" s="67"/>
      <c r="T37" s="67"/>
      <c r="U37" s="43"/>
      <c r="V37" s="44"/>
      <c r="W37" s="43"/>
      <c r="X37" s="361"/>
    </row>
    <row r="38" spans="1:24" ht="18.75" thickTop="1" thickBot="1" x14ac:dyDescent="0.35">
      <c r="A38" s="277"/>
      <c r="B38" s="283"/>
      <c r="C38" s="274"/>
      <c r="D38" s="47"/>
      <c r="E38" s="269">
        <f t="shared" si="5"/>
        <v>0</v>
      </c>
      <c r="F38" s="275"/>
      <c r="G38" s="276"/>
      <c r="H38" s="55"/>
      <c r="I38" s="51"/>
      <c r="J38" s="35">
        <f t="shared" si="6"/>
        <v>0</v>
      </c>
      <c r="K38" s="56"/>
      <c r="L38" s="52"/>
      <c r="M38" s="52"/>
      <c r="N38" s="57">
        <f t="shared" si="4"/>
        <v>0</v>
      </c>
      <c r="O38" s="156"/>
      <c r="P38" s="59"/>
      <c r="Q38" s="39"/>
      <c r="R38" s="40"/>
      <c r="S38" s="67"/>
      <c r="T38" s="67"/>
      <c r="U38" s="43"/>
      <c r="V38" s="44"/>
      <c r="W38" s="43"/>
      <c r="X38" s="361"/>
    </row>
    <row r="39" spans="1:24" ht="18.75" thickTop="1" thickBot="1" x14ac:dyDescent="0.35">
      <c r="A39" s="277"/>
      <c r="B39" s="283"/>
      <c r="C39" s="274"/>
      <c r="D39" s="47"/>
      <c r="E39" s="269">
        <f t="shared" si="5"/>
        <v>0</v>
      </c>
      <c r="F39" s="275"/>
      <c r="G39" s="276"/>
      <c r="H39" s="55"/>
      <c r="I39" s="51"/>
      <c r="J39" s="35">
        <f t="shared" si="6"/>
        <v>0</v>
      </c>
      <c r="K39" s="56"/>
      <c r="L39" s="52"/>
      <c r="M39" s="52"/>
      <c r="N39" s="57">
        <f t="shared" si="4"/>
        <v>0</v>
      </c>
      <c r="O39" s="156"/>
      <c r="P39" s="59"/>
      <c r="Q39" s="39"/>
      <c r="R39" s="40"/>
      <c r="S39" s="67"/>
      <c r="T39" s="67"/>
      <c r="U39" s="43"/>
      <c r="V39" s="44"/>
      <c r="W39" s="43"/>
      <c r="X39" s="361"/>
    </row>
    <row r="40" spans="1:24" ht="18.75" thickTop="1" thickBot="1" x14ac:dyDescent="0.35">
      <c r="A40" s="277"/>
      <c r="B40" s="283"/>
      <c r="C40" s="274"/>
      <c r="D40" s="47"/>
      <c r="E40" s="269">
        <f t="shared" si="5"/>
        <v>0</v>
      </c>
      <c r="F40" s="275"/>
      <c r="G40" s="276"/>
      <c r="H40" s="55"/>
      <c r="I40" s="51"/>
      <c r="J40" s="35">
        <f t="shared" si="6"/>
        <v>0</v>
      </c>
      <c r="K40" s="56"/>
      <c r="L40" s="52"/>
      <c r="M40" s="52"/>
      <c r="N40" s="57">
        <f t="shared" si="4"/>
        <v>0</v>
      </c>
      <c r="O40" s="156"/>
      <c r="P40" s="59"/>
      <c r="Q40" s="39"/>
      <c r="R40" s="40"/>
      <c r="S40" s="67"/>
      <c r="T40" s="67"/>
      <c r="U40" s="43"/>
      <c r="V40" s="44"/>
      <c r="W40" s="362"/>
      <c r="X40" s="363"/>
    </row>
    <row r="41" spans="1:24" ht="18.75" thickTop="1" thickBot="1" x14ac:dyDescent="0.35">
      <c r="A41" s="281"/>
      <c r="B41" s="283"/>
      <c r="C41" s="274"/>
      <c r="D41" s="47"/>
      <c r="E41" s="269">
        <f t="shared" si="5"/>
        <v>0</v>
      </c>
      <c r="F41" s="275"/>
      <c r="G41" s="276"/>
      <c r="H41" s="50"/>
      <c r="I41" s="51"/>
      <c r="J41" s="35">
        <f t="shared" si="6"/>
        <v>0</v>
      </c>
      <c r="K41" s="56"/>
      <c r="L41" s="52"/>
      <c r="M41" s="52"/>
      <c r="N41" s="57">
        <f t="shared" si="4"/>
        <v>0</v>
      </c>
      <c r="O41" s="156"/>
      <c r="P41" s="59"/>
      <c r="Q41" s="39"/>
      <c r="R41" s="40"/>
      <c r="S41" s="67"/>
      <c r="T41" s="67"/>
      <c r="U41" s="43"/>
      <c r="V41" s="44"/>
      <c r="W41" s="362"/>
      <c r="X41" s="364"/>
    </row>
    <row r="42" spans="1:24" ht="18.75" thickTop="1" thickBot="1" x14ac:dyDescent="0.35">
      <c r="A42" s="279"/>
      <c r="B42" s="283"/>
      <c r="C42" s="274"/>
      <c r="D42" s="47"/>
      <c r="E42" s="269">
        <f t="shared" si="5"/>
        <v>0</v>
      </c>
      <c r="F42" s="275"/>
      <c r="G42" s="276"/>
      <c r="H42" s="50"/>
      <c r="I42" s="51"/>
      <c r="J42" s="35">
        <f t="shared" si="6"/>
        <v>0</v>
      </c>
      <c r="K42" s="56"/>
      <c r="L42" s="52"/>
      <c r="M42" s="52"/>
      <c r="N42" s="57">
        <f t="shared" si="4"/>
        <v>0</v>
      </c>
      <c r="O42" s="156"/>
      <c r="P42" s="59"/>
      <c r="Q42" s="39"/>
      <c r="R42" s="40"/>
      <c r="S42" s="67"/>
      <c r="T42" s="67"/>
      <c r="U42" s="43"/>
      <c r="V42" s="44"/>
      <c r="W42" s="362"/>
      <c r="X42" s="364"/>
    </row>
    <row r="43" spans="1:24" ht="18.75" thickTop="1" thickBot="1" x14ac:dyDescent="0.35">
      <c r="A43" s="284"/>
      <c r="B43" s="283"/>
      <c r="C43" s="274"/>
      <c r="D43" s="47"/>
      <c r="E43" s="269">
        <f t="shared" si="5"/>
        <v>0</v>
      </c>
      <c r="F43" s="275"/>
      <c r="G43" s="276"/>
      <c r="H43" s="50"/>
      <c r="I43" s="51"/>
      <c r="J43" s="35">
        <f t="shared" si="6"/>
        <v>0</v>
      </c>
      <c r="K43" s="56"/>
      <c r="L43" s="52"/>
      <c r="M43" s="52"/>
      <c r="N43" s="57">
        <f t="shared" si="4"/>
        <v>0</v>
      </c>
      <c r="O43" s="156"/>
      <c r="P43" s="59"/>
      <c r="Q43" s="39"/>
      <c r="R43" s="40"/>
      <c r="S43" s="67"/>
      <c r="T43" s="67"/>
      <c r="U43" s="43"/>
      <c r="V43" s="44"/>
      <c r="W43" s="362"/>
      <c r="X43" s="364"/>
    </row>
    <row r="44" spans="1:24" ht="18.75" thickTop="1" thickBot="1" x14ac:dyDescent="0.35">
      <c r="A44" s="272"/>
      <c r="B44" s="283"/>
      <c r="C44" s="274"/>
      <c r="D44" s="47"/>
      <c r="E44" s="269">
        <f t="shared" si="5"/>
        <v>0</v>
      </c>
      <c r="F44" s="275"/>
      <c r="G44" s="276"/>
      <c r="H44" s="50"/>
      <c r="I44" s="51"/>
      <c r="J44" s="35">
        <f t="shared" si="6"/>
        <v>0</v>
      </c>
      <c r="K44" s="56"/>
      <c r="L44" s="52"/>
      <c r="M44" s="52"/>
      <c r="N44" s="57">
        <f t="shared" si="4"/>
        <v>0</v>
      </c>
      <c r="O44" s="156"/>
      <c r="P44" s="59"/>
      <c r="Q44" s="39"/>
      <c r="R44" s="40"/>
      <c r="S44" s="67"/>
      <c r="T44" s="67"/>
      <c r="U44" s="43"/>
      <c r="V44" s="44"/>
      <c r="W44" s="362"/>
      <c r="X44" s="364"/>
    </row>
    <row r="45" spans="1:24" ht="18.75" thickTop="1" thickBot="1" x14ac:dyDescent="0.35">
      <c r="A45" s="281"/>
      <c r="B45" s="283"/>
      <c r="C45" s="274"/>
      <c r="D45" s="47"/>
      <c r="E45" s="269">
        <f t="shared" si="5"/>
        <v>0</v>
      </c>
      <c r="F45" s="275"/>
      <c r="G45" s="276"/>
      <c r="H45" s="50"/>
      <c r="I45" s="51"/>
      <c r="J45" s="35">
        <f t="shared" si="6"/>
        <v>0</v>
      </c>
      <c r="K45" s="56"/>
      <c r="L45" s="52"/>
      <c r="M45" s="52"/>
      <c r="N45" s="57">
        <f t="shared" si="4"/>
        <v>0</v>
      </c>
      <c r="O45" s="156"/>
      <c r="P45" s="59"/>
      <c r="Q45" s="39"/>
      <c r="R45" s="40"/>
      <c r="S45" s="67"/>
      <c r="T45" s="67"/>
      <c r="U45" s="43"/>
      <c r="V45" s="44"/>
      <c r="W45" s="362"/>
      <c r="X45" s="364"/>
    </row>
    <row r="46" spans="1:24" ht="18" thickTop="1" x14ac:dyDescent="0.3">
      <c r="A46" s="272"/>
      <c r="B46" s="283"/>
      <c r="C46" s="274"/>
      <c r="D46" s="47"/>
      <c r="E46" s="269">
        <f t="shared" si="5"/>
        <v>0</v>
      </c>
      <c r="F46" s="275"/>
      <c r="G46" s="276"/>
      <c r="H46" s="50"/>
      <c r="I46" s="51"/>
      <c r="J46" s="35">
        <f t="shared" si="6"/>
        <v>0</v>
      </c>
      <c r="K46" s="56"/>
      <c r="L46" s="52"/>
      <c r="M46" s="52"/>
      <c r="N46" s="57">
        <f t="shared" si="4"/>
        <v>0</v>
      </c>
      <c r="O46" s="156"/>
      <c r="P46" s="59"/>
      <c r="Q46" s="39"/>
      <c r="R46" s="40"/>
      <c r="S46" s="67"/>
      <c r="T46" s="67"/>
      <c r="U46" s="43"/>
      <c r="V46" s="44"/>
      <c r="W46" s="362"/>
      <c r="X46" s="364"/>
    </row>
    <row r="47" spans="1:24" ht="17.25" x14ac:dyDescent="0.3">
      <c r="A47" s="45"/>
      <c r="B47" s="68"/>
      <c r="C47" s="46"/>
      <c r="D47" s="47"/>
      <c r="E47" s="47">
        <f t="shared" ref="E47" si="7">F47*D47</f>
        <v>0</v>
      </c>
      <c r="F47" s="48"/>
      <c r="G47" s="49"/>
      <c r="H47" s="50"/>
      <c r="I47" s="51"/>
      <c r="J47" s="35">
        <f t="shared" si="6"/>
        <v>0</v>
      </c>
      <c r="K47" s="56"/>
      <c r="L47" s="52"/>
      <c r="M47" s="52"/>
      <c r="N47" s="57">
        <f t="shared" si="4"/>
        <v>0</v>
      </c>
      <c r="O47" s="156"/>
      <c r="P47" s="59"/>
      <c r="Q47" s="39"/>
      <c r="R47" s="40"/>
      <c r="S47" s="67"/>
      <c r="T47" s="67"/>
      <c r="U47" s="43"/>
      <c r="V47" s="44"/>
      <c r="X47" s="365"/>
    </row>
    <row r="48" spans="1:24" ht="17.25" x14ac:dyDescent="0.3">
      <c r="A48" s="60"/>
      <c r="B48" s="45"/>
      <c r="C48" s="69"/>
      <c r="D48" s="47"/>
      <c r="E48" s="47">
        <f>SUM(E6:E47)</f>
        <v>15688885</v>
      </c>
      <c r="F48" s="51"/>
      <c r="G48" s="49"/>
      <c r="H48" s="50"/>
      <c r="I48" s="51"/>
      <c r="J48" s="35">
        <f t="shared" si="6"/>
        <v>0</v>
      </c>
      <c r="K48" s="56"/>
      <c r="L48" s="52"/>
      <c r="M48" s="52"/>
      <c r="N48" s="57">
        <f t="shared" si="4"/>
        <v>0</v>
      </c>
      <c r="O48" s="156"/>
      <c r="P48" s="59"/>
      <c r="Q48" s="39"/>
      <c r="R48" s="40"/>
      <c r="S48" s="67"/>
      <c r="T48" s="67"/>
      <c r="U48" s="43"/>
      <c r="V48" s="44"/>
      <c r="X48" s="366"/>
    </row>
    <row r="49" spans="1:24" ht="17.25" x14ac:dyDescent="0.3">
      <c r="A49" s="45"/>
      <c r="B49" s="45"/>
      <c r="C49" s="69"/>
      <c r="D49" s="47"/>
      <c r="E49" s="47"/>
      <c r="F49" s="51"/>
      <c r="G49" s="49"/>
      <c r="H49" s="50"/>
      <c r="I49" s="51"/>
      <c r="J49" s="35">
        <f t="shared" si="6"/>
        <v>0</v>
      </c>
      <c r="K49" s="56"/>
      <c r="L49" s="52"/>
      <c r="M49" s="52"/>
      <c r="N49" s="57">
        <f t="shared" si="4"/>
        <v>0</v>
      </c>
      <c r="O49" s="156"/>
      <c r="P49" s="59"/>
      <c r="Q49" s="39"/>
      <c r="R49" s="40"/>
      <c r="S49" s="67"/>
      <c r="T49" s="67"/>
      <c r="U49" s="43"/>
      <c r="V49" s="44"/>
    </row>
    <row r="50" spans="1:24" ht="17.25" x14ac:dyDescent="0.3">
      <c r="A50" s="45"/>
      <c r="B50" s="45"/>
      <c r="C50" s="69"/>
      <c r="D50" s="47"/>
      <c r="E50" s="47"/>
      <c r="F50" s="51"/>
      <c r="G50" s="49"/>
      <c r="H50" s="50"/>
      <c r="I50" s="51"/>
      <c r="J50" s="35">
        <f t="shared" si="6"/>
        <v>0</v>
      </c>
      <c r="K50" s="56"/>
      <c r="L50" s="52"/>
      <c r="M50" s="52"/>
      <c r="N50" s="57">
        <f t="shared" si="4"/>
        <v>0</v>
      </c>
      <c r="O50" s="156"/>
      <c r="P50" s="59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47"/>
      <c r="E51" s="47"/>
      <c r="F51" s="51"/>
      <c r="G51" s="49"/>
      <c r="H51" s="50"/>
      <c r="I51" s="51"/>
      <c r="J51" s="35">
        <f t="shared" si="6"/>
        <v>0</v>
      </c>
      <c r="K51" s="56"/>
      <c r="L51" s="52"/>
      <c r="M51" s="52"/>
      <c r="N51" s="57">
        <f t="shared" si="4"/>
        <v>0</v>
      </c>
      <c r="O51" s="156"/>
      <c r="P51" s="59"/>
      <c r="Q51" s="39"/>
      <c r="R51" s="40"/>
      <c r="S51" s="67"/>
      <c r="T51" s="67"/>
      <c r="U51" s="43"/>
      <c r="V51" s="44"/>
    </row>
    <row r="52" spans="1:24" ht="17.25" x14ac:dyDescent="0.3">
      <c r="A52" s="60"/>
      <c r="B52" s="61"/>
      <c r="C52" s="69"/>
      <c r="D52" s="69"/>
      <c r="E52" s="47"/>
      <c r="F52" s="51"/>
      <c r="G52" s="49"/>
      <c r="H52" s="50"/>
      <c r="I52" s="51"/>
      <c r="J52" s="35">
        <f t="shared" si="6"/>
        <v>0</v>
      </c>
      <c r="K52" s="56"/>
      <c r="L52" s="52"/>
      <c r="M52" s="52"/>
      <c r="N52" s="57">
        <f t="shared" si="4"/>
        <v>0</v>
      </c>
      <c r="O52" s="156"/>
      <c r="P52" s="59"/>
      <c r="Q52" s="39"/>
      <c r="R52" s="40"/>
      <c r="S52" s="67"/>
      <c r="T52" s="67"/>
      <c r="U52" s="43"/>
      <c r="V52" s="44"/>
    </row>
    <row r="53" spans="1:24" ht="17.25" x14ac:dyDescent="0.3">
      <c r="A53" s="60"/>
      <c r="B53" s="61"/>
      <c r="C53" s="69"/>
      <c r="D53" s="69"/>
      <c r="E53" s="47"/>
      <c r="F53" s="51"/>
      <c r="G53" s="49"/>
      <c r="H53" s="50"/>
      <c r="I53" s="51"/>
      <c r="J53" s="35">
        <f t="shared" si="6"/>
        <v>0</v>
      </c>
      <c r="K53" s="56"/>
      <c r="L53" s="52"/>
      <c r="M53" s="52"/>
      <c r="N53" s="57">
        <f t="shared" si="4"/>
        <v>0</v>
      </c>
      <c r="O53" s="156"/>
      <c r="P53" s="59"/>
      <c r="Q53" s="39"/>
      <c r="R53" s="40"/>
      <c r="S53" s="67"/>
      <c r="T53" s="67"/>
      <c r="U53" s="43"/>
      <c r="V53" s="44"/>
    </row>
    <row r="54" spans="1:24" ht="18" thickBot="1" x14ac:dyDescent="0.35">
      <c r="A54" s="70"/>
      <c r="B54" s="71"/>
      <c r="C54" s="319"/>
      <c r="D54" s="72"/>
      <c r="E54" s="73"/>
      <c r="F54" s="74"/>
      <c r="G54" s="75"/>
      <c r="H54" s="76"/>
      <c r="I54" s="74"/>
      <c r="J54" s="77">
        <f t="shared" si="6"/>
        <v>0</v>
      </c>
      <c r="K54" s="78"/>
      <c r="L54" s="79"/>
      <c r="M54" s="79"/>
      <c r="N54" s="80">
        <f t="shared" si="4"/>
        <v>0</v>
      </c>
      <c r="O54" s="332"/>
      <c r="P54" s="333"/>
      <c r="Q54" s="81"/>
      <c r="R54" s="82"/>
      <c r="S54" s="83"/>
      <c r="T54" s="83"/>
      <c r="U54" s="84"/>
      <c r="V54" s="85"/>
    </row>
    <row r="55" spans="1:24" s="327" customFormat="1" ht="17.25" x14ac:dyDescent="0.3">
      <c r="A55" s="914" t="s">
        <v>55</v>
      </c>
      <c r="B55" s="328" t="s">
        <v>56</v>
      </c>
      <c r="C55" s="902" t="s">
        <v>62</v>
      </c>
      <c r="D55" s="329"/>
      <c r="E55" s="47"/>
      <c r="F55" s="320">
        <v>319.5</v>
      </c>
      <c r="G55" s="321">
        <v>44200</v>
      </c>
      <c r="H55" s="904">
        <v>195</v>
      </c>
      <c r="I55" s="275">
        <v>319.5</v>
      </c>
      <c r="J55" s="35">
        <f t="shared" si="6"/>
        <v>0</v>
      </c>
      <c r="K55" s="322">
        <v>74.5</v>
      </c>
      <c r="L55" s="323"/>
      <c r="M55" s="323"/>
      <c r="N55" s="331">
        <f t="shared" si="4"/>
        <v>23802.75</v>
      </c>
      <c r="O55" s="916" t="s">
        <v>35</v>
      </c>
      <c r="P55" s="918">
        <v>44222</v>
      </c>
      <c r="Q55" s="94"/>
      <c r="R55" s="324"/>
      <c r="S55" s="67"/>
      <c r="T55" s="67"/>
      <c r="U55" s="325"/>
      <c r="V55" s="326"/>
      <c r="W55"/>
      <c r="X55"/>
    </row>
    <row r="56" spans="1:24" ht="18" thickBot="1" x14ac:dyDescent="0.35">
      <c r="A56" s="915"/>
      <c r="B56" s="328" t="s">
        <v>58</v>
      </c>
      <c r="C56" s="903"/>
      <c r="D56" s="330"/>
      <c r="E56" s="47"/>
      <c r="F56" s="51">
        <v>184.1</v>
      </c>
      <c r="G56" s="87">
        <v>44200</v>
      </c>
      <c r="H56" s="905"/>
      <c r="I56" s="48">
        <v>184.1</v>
      </c>
      <c r="J56" s="35">
        <f t="shared" si="6"/>
        <v>0</v>
      </c>
      <c r="K56" s="36">
        <v>80</v>
      </c>
      <c r="L56" s="52"/>
      <c r="M56" s="52"/>
      <c r="N56" s="331">
        <f t="shared" si="4"/>
        <v>14728</v>
      </c>
      <c r="O56" s="917"/>
      <c r="P56" s="919"/>
      <c r="Q56" s="94"/>
      <c r="R56" s="40"/>
      <c r="S56" s="67"/>
      <c r="T56" s="67"/>
      <c r="U56" s="43"/>
      <c r="V56" s="44"/>
    </row>
    <row r="57" spans="1:24" ht="32.25" thickBot="1" x14ac:dyDescent="0.35">
      <c r="A57" s="334" t="s">
        <v>55</v>
      </c>
      <c r="B57" s="328" t="s">
        <v>56</v>
      </c>
      <c r="C57" s="338" t="s">
        <v>63</v>
      </c>
      <c r="D57" s="330"/>
      <c r="E57" s="47"/>
      <c r="F57" s="51">
        <v>1249.2</v>
      </c>
      <c r="G57" s="87">
        <v>44200</v>
      </c>
      <c r="H57" s="335">
        <v>196</v>
      </c>
      <c r="I57" s="48">
        <v>1249.2</v>
      </c>
      <c r="J57" s="35">
        <f t="shared" si="6"/>
        <v>0</v>
      </c>
      <c r="K57" s="36">
        <v>74.5</v>
      </c>
      <c r="L57" s="52"/>
      <c r="M57" s="52"/>
      <c r="N57" s="331">
        <f t="shared" si="4"/>
        <v>93065.400000000009</v>
      </c>
      <c r="O57" s="336" t="s">
        <v>35</v>
      </c>
      <c r="P57" s="337">
        <v>44222</v>
      </c>
      <c r="Q57" s="94"/>
      <c r="R57" s="40"/>
      <c r="S57" s="67"/>
      <c r="T57" s="67"/>
      <c r="U57" s="43"/>
      <c r="V57" s="44"/>
    </row>
    <row r="58" spans="1:24" ht="18" thickBot="1" x14ac:dyDescent="0.35">
      <c r="A58" s="287" t="s">
        <v>55</v>
      </c>
      <c r="B58" s="86" t="s">
        <v>58</v>
      </c>
      <c r="C58" s="296" t="s">
        <v>61</v>
      </c>
      <c r="D58" s="69"/>
      <c r="E58" s="47"/>
      <c r="F58" s="51">
        <v>364.7</v>
      </c>
      <c r="G58" s="87">
        <v>44202</v>
      </c>
      <c r="H58" s="290">
        <v>200</v>
      </c>
      <c r="I58" s="48">
        <v>364.7</v>
      </c>
      <c r="J58" s="35">
        <f t="shared" si="6"/>
        <v>0</v>
      </c>
      <c r="K58" s="36">
        <v>80</v>
      </c>
      <c r="L58" s="52"/>
      <c r="M58" s="52"/>
      <c r="N58" s="38">
        <f t="shared" si="4"/>
        <v>29176</v>
      </c>
      <c r="O58" s="288" t="s">
        <v>35</v>
      </c>
      <c r="P58" s="289">
        <v>44222</v>
      </c>
      <c r="Q58" s="39"/>
      <c r="R58" s="40"/>
      <c r="S58" s="67"/>
      <c r="T58" s="67"/>
      <c r="U58" s="43"/>
      <c r="V58" s="44"/>
    </row>
    <row r="59" spans="1:24" ht="18" thickBot="1" x14ac:dyDescent="0.35">
      <c r="A59" s="88" t="s">
        <v>55</v>
      </c>
      <c r="B59" s="86" t="s">
        <v>58</v>
      </c>
      <c r="C59" s="89" t="s">
        <v>60</v>
      </c>
      <c r="D59" s="69"/>
      <c r="E59" s="47"/>
      <c r="F59" s="51">
        <v>260</v>
      </c>
      <c r="G59" s="87">
        <v>44204</v>
      </c>
      <c r="H59" s="90">
        <v>201</v>
      </c>
      <c r="I59" s="48">
        <v>260</v>
      </c>
      <c r="J59" s="35">
        <f t="shared" si="6"/>
        <v>0</v>
      </c>
      <c r="K59" s="36">
        <v>80</v>
      </c>
      <c r="L59" s="52"/>
      <c r="M59" s="52"/>
      <c r="N59" s="38">
        <f t="shared" si="4"/>
        <v>20800</v>
      </c>
      <c r="O59" s="288" t="s">
        <v>35</v>
      </c>
      <c r="P59" s="289">
        <v>44222</v>
      </c>
      <c r="Q59" s="39"/>
      <c r="R59" s="40"/>
      <c r="S59" s="67"/>
      <c r="T59" s="67"/>
      <c r="U59" s="43"/>
      <c r="V59" s="44"/>
    </row>
    <row r="60" spans="1:24" ht="18" customHeight="1" x14ac:dyDescent="0.3">
      <c r="A60" s="906" t="s">
        <v>55</v>
      </c>
      <c r="B60" s="292" t="s">
        <v>58</v>
      </c>
      <c r="C60" s="908" t="s">
        <v>57</v>
      </c>
      <c r="D60" s="293"/>
      <c r="E60" s="93"/>
      <c r="F60" s="51">
        <v>195.3</v>
      </c>
      <c r="G60" s="87">
        <v>44207</v>
      </c>
      <c r="H60" s="910">
        <v>210</v>
      </c>
      <c r="I60" s="48">
        <v>195.3</v>
      </c>
      <c r="J60" s="35">
        <f t="shared" si="6"/>
        <v>0</v>
      </c>
      <c r="K60" s="36">
        <v>80</v>
      </c>
      <c r="L60" s="52"/>
      <c r="M60" s="52"/>
      <c r="N60" s="38">
        <f t="shared" si="4"/>
        <v>15624</v>
      </c>
      <c r="O60" s="924" t="s">
        <v>35</v>
      </c>
      <c r="P60" s="912">
        <v>44222</v>
      </c>
      <c r="Q60" s="94"/>
      <c r="R60" s="40"/>
      <c r="S60" s="41"/>
      <c r="T60" s="42"/>
      <c r="U60" s="43"/>
      <c r="V60" s="44"/>
    </row>
    <row r="61" spans="1:24" ht="18.600000000000001" customHeight="1" thickBot="1" x14ac:dyDescent="0.35">
      <c r="A61" s="907"/>
      <c r="B61" s="292" t="s">
        <v>56</v>
      </c>
      <c r="C61" s="909"/>
      <c r="D61" s="293"/>
      <c r="E61" s="93"/>
      <c r="F61" s="51">
        <v>344.7</v>
      </c>
      <c r="G61" s="87">
        <v>44207</v>
      </c>
      <c r="H61" s="911"/>
      <c r="I61" s="48">
        <v>344.7</v>
      </c>
      <c r="J61" s="35">
        <f t="shared" si="6"/>
        <v>0</v>
      </c>
      <c r="K61" s="36">
        <v>74.5</v>
      </c>
      <c r="L61" s="52"/>
      <c r="M61" s="52"/>
      <c r="N61" s="38">
        <f t="shared" si="4"/>
        <v>25680.149999999998</v>
      </c>
      <c r="O61" s="925"/>
      <c r="P61" s="913"/>
      <c r="Q61" s="94"/>
      <c r="R61" s="40"/>
      <c r="S61" s="41"/>
      <c r="T61" s="42"/>
      <c r="U61" s="43"/>
      <c r="V61" s="44"/>
    </row>
    <row r="62" spans="1:24" ht="31.5" x14ac:dyDescent="0.3">
      <c r="A62" s="99" t="s">
        <v>55</v>
      </c>
      <c r="B62" s="86" t="s">
        <v>56</v>
      </c>
      <c r="C62" s="391" t="s">
        <v>114</v>
      </c>
      <c r="D62" s="91"/>
      <c r="E62" s="93"/>
      <c r="F62" s="51">
        <v>1404.4</v>
      </c>
      <c r="G62" s="49">
        <v>44207</v>
      </c>
      <c r="H62" s="295">
        <v>213</v>
      </c>
      <c r="I62" s="51">
        <v>1404.4</v>
      </c>
      <c r="J62" s="35">
        <f t="shared" si="6"/>
        <v>0</v>
      </c>
      <c r="K62" s="36">
        <v>74.5</v>
      </c>
      <c r="L62" s="52"/>
      <c r="M62" s="52"/>
      <c r="N62" s="38">
        <f t="shared" si="4"/>
        <v>104627.8</v>
      </c>
      <c r="O62" s="288" t="s">
        <v>35</v>
      </c>
      <c r="P62" s="289">
        <v>44235</v>
      </c>
      <c r="Q62" s="94"/>
      <c r="R62" s="40"/>
      <c r="S62" s="41"/>
      <c r="T62" s="42"/>
      <c r="U62" s="43"/>
      <c r="V62" s="44"/>
    </row>
    <row r="63" spans="1:24" ht="18" customHeight="1" x14ac:dyDescent="0.3">
      <c r="A63" s="920" t="s">
        <v>55</v>
      </c>
      <c r="B63" s="86" t="s">
        <v>58</v>
      </c>
      <c r="C63" s="891" t="s">
        <v>115</v>
      </c>
      <c r="D63" s="91"/>
      <c r="E63" s="93"/>
      <c r="F63" s="51">
        <v>413.7</v>
      </c>
      <c r="G63" s="49">
        <v>44211</v>
      </c>
      <c r="H63" s="927">
        <v>219</v>
      </c>
      <c r="I63" s="51">
        <v>413.7</v>
      </c>
      <c r="J63" s="35">
        <f t="shared" si="6"/>
        <v>0</v>
      </c>
      <c r="K63" s="36">
        <v>80</v>
      </c>
      <c r="L63" s="52"/>
      <c r="M63" s="52"/>
      <c r="N63" s="38">
        <f t="shared" si="4"/>
        <v>33096</v>
      </c>
      <c r="O63" s="929" t="s">
        <v>35</v>
      </c>
      <c r="P63" s="897">
        <v>44235</v>
      </c>
      <c r="Q63" s="94"/>
      <c r="R63" s="40"/>
      <c r="S63" s="41"/>
      <c r="T63" s="42"/>
      <c r="U63" s="43"/>
      <c r="V63" s="44"/>
    </row>
    <row r="64" spans="1:24" ht="18.75" customHeight="1" thickBot="1" x14ac:dyDescent="0.35">
      <c r="A64" s="921"/>
      <c r="B64" s="86" t="s">
        <v>56</v>
      </c>
      <c r="C64" s="926"/>
      <c r="D64" s="91"/>
      <c r="E64" s="93"/>
      <c r="F64" s="51">
        <v>542.70000000000005</v>
      </c>
      <c r="G64" s="419">
        <v>44211</v>
      </c>
      <c r="H64" s="928"/>
      <c r="I64" s="51">
        <v>542.70000000000005</v>
      </c>
      <c r="J64" s="35">
        <f t="shared" si="6"/>
        <v>0</v>
      </c>
      <c r="K64" s="36">
        <v>74.5</v>
      </c>
      <c r="L64" s="52"/>
      <c r="M64" s="52"/>
      <c r="N64" s="38">
        <f t="shared" si="4"/>
        <v>40431.15</v>
      </c>
      <c r="O64" s="930"/>
      <c r="P64" s="898"/>
      <c r="Q64" s="94"/>
      <c r="R64" s="40"/>
      <c r="S64" s="41"/>
      <c r="T64" s="42"/>
      <c r="U64" s="43"/>
      <c r="V64" s="44"/>
    </row>
    <row r="65" spans="1:22" ht="31.5" customHeight="1" x14ac:dyDescent="0.3">
      <c r="A65" s="933" t="s">
        <v>55</v>
      </c>
      <c r="B65" s="396" t="s">
        <v>56</v>
      </c>
      <c r="C65" s="935" t="s">
        <v>127</v>
      </c>
      <c r="D65" s="91"/>
      <c r="E65" s="93"/>
      <c r="F65" s="51">
        <v>874.2</v>
      </c>
      <c r="G65" s="420">
        <v>44214</v>
      </c>
      <c r="H65" s="928">
        <v>224</v>
      </c>
      <c r="I65" s="51">
        <v>874.21</v>
      </c>
      <c r="J65" s="35">
        <f t="shared" si="6"/>
        <v>9.9999999999909051E-3</v>
      </c>
      <c r="K65" s="36">
        <v>74.5</v>
      </c>
      <c r="L65" s="52"/>
      <c r="M65" s="52"/>
      <c r="N65" s="38">
        <f t="shared" si="4"/>
        <v>65128.645000000004</v>
      </c>
      <c r="O65" s="931" t="s">
        <v>35</v>
      </c>
      <c r="P65" s="875">
        <v>44242</v>
      </c>
      <c r="Q65" s="94"/>
      <c r="R65" s="40"/>
      <c r="S65" s="41"/>
      <c r="T65" s="42"/>
      <c r="U65" s="43"/>
      <c r="V65" s="44"/>
    </row>
    <row r="66" spans="1:22" ht="17.25" customHeight="1" thickBot="1" x14ac:dyDescent="0.35">
      <c r="A66" s="934"/>
      <c r="B66" s="396" t="s">
        <v>56</v>
      </c>
      <c r="C66" s="936"/>
      <c r="D66" s="96"/>
      <c r="E66" s="97"/>
      <c r="F66" s="51">
        <v>265.60000000000002</v>
      </c>
      <c r="G66" s="419">
        <v>44214</v>
      </c>
      <c r="H66" s="937"/>
      <c r="I66" s="51">
        <v>265.60000000000002</v>
      </c>
      <c r="J66" s="35">
        <f t="shared" si="6"/>
        <v>0</v>
      </c>
      <c r="K66" s="56">
        <v>72.5</v>
      </c>
      <c r="L66" s="52"/>
      <c r="M66" s="52"/>
      <c r="N66" s="38">
        <f t="shared" si="4"/>
        <v>19256</v>
      </c>
      <c r="O66" s="932"/>
      <c r="P66" s="876"/>
      <c r="Q66" s="94"/>
      <c r="R66" s="40"/>
      <c r="S66" s="41"/>
      <c r="T66" s="42"/>
      <c r="U66" s="43"/>
      <c r="V66" s="44"/>
    </row>
    <row r="67" spans="1:22" ht="17.25" customHeight="1" x14ac:dyDescent="0.3">
      <c r="A67" s="889" t="s">
        <v>55</v>
      </c>
      <c r="B67" s="396" t="s">
        <v>56</v>
      </c>
      <c r="C67" s="891" t="s">
        <v>186</v>
      </c>
      <c r="D67" s="96"/>
      <c r="E67" s="97"/>
      <c r="F67" s="418">
        <v>327.7</v>
      </c>
      <c r="G67" s="893">
        <v>44216</v>
      </c>
      <c r="H67" s="895">
        <v>228</v>
      </c>
      <c r="I67" s="51">
        <v>327.7</v>
      </c>
      <c r="J67" s="35">
        <f t="shared" si="6"/>
        <v>0</v>
      </c>
      <c r="K67" s="56">
        <v>74.5</v>
      </c>
      <c r="L67" s="52"/>
      <c r="M67" s="52"/>
      <c r="N67" s="38">
        <f t="shared" si="4"/>
        <v>24413.649999999998</v>
      </c>
      <c r="O67" s="931" t="s">
        <v>35</v>
      </c>
      <c r="P67" s="875">
        <v>5</v>
      </c>
      <c r="Q67" s="94"/>
      <c r="R67" s="40"/>
      <c r="S67" s="41"/>
      <c r="T67" s="42"/>
      <c r="U67" s="43"/>
      <c r="V67" s="44"/>
    </row>
    <row r="68" spans="1:22" ht="17.25" customHeight="1" thickBot="1" x14ac:dyDescent="0.35">
      <c r="A68" s="890"/>
      <c r="B68" s="396" t="s">
        <v>58</v>
      </c>
      <c r="C68" s="892"/>
      <c r="D68" s="96"/>
      <c r="E68" s="97"/>
      <c r="F68" s="418">
        <v>308.2</v>
      </c>
      <c r="G68" s="894"/>
      <c r="H68" s="896"/>
      <c r="I68" s="51">
        <v>308.2</v>
      </c>
      <c r="J68" s="35">
        <f t="shared" si="6"/>
        <v>0</v>
      </c>
      <c r="K68" s="56">
        <v>80</v>
      </c>
      <c r="L68" s="52"/>
      <c r="M68" s="52"/>
      <c r="N68" s="38">
        <f t="shared" si="4"/>
        <v>24656</v>
      </c>
      <c r="O68" s="932"/>
      <c r="P68" s="876"/>
      <c r="Q68" s="94"/>
      <c r="R68" s="40"/>
      <c r="S68" s="41"/>
      <c r="T68" s="42"/>
      <c r="U68" s="43"/>
      <c r="V68" s="44"/>
    </row>
    <row r="69" spans="1:22" ht="32.25" thickTop="1" x14ac:dyDescent="0.3">
      <c r="A69" s="397" t="s">
        <v>55</v>
      </c>
      <c r="B69" s="396" t="s">
        <v>56</v>
      </c>
      <c r="C69" s="391" t="s">
        <v>128</v>
      </c>
      <c r="D69" s="96"/>
      <c r="E69" s="97"/>
      <c r="F69" s="51">
        <v>1734</v>
      </c>
      <c r="G69" s="420">
        <v>44221</v>
      </c>
      <c r="H69" s="395">
        <v>239</v>
      </c>
      <c r="I69" s="51">
        <v>1734</v>
      </c>
      <c r="J69" s="35">
        <f t="shared" si="6"/>
        <v>0</v>
      </c>
      <c r="K69" s="56">
        <v>74.5</v>
      </c>
      <c r="L69" s="52"/>
      <c r="M69" s="52"/>
      <c r="N69" s="38">
        <f t="shared" si="4"/>
        <v>129183</v>
      </c>
      <c r="O69" s="398" t="s">
        <v>35</v>
      </c>
      <c r="P69" s="399">
        <v>44242</v>
      </c>
      <c r="Q69" s="94"/>
      <c r="R69" s="40"/>
      <c r="S69" s="41"/>
      <c r="T69" s="42"/>
      <c r="U69" s="43"/>
      <c r="V69" s="44"/>
    </row>
    <row r="70" spans="1:22" ht="19.5" thickBot="1" x14ac:dyDescent="0.35">
      <c r="A70" s="397"/>
      <c r="B70" s="425"/>
      <c r="C70" s="426"/>
      <c r="D70" s="96"/>
      <c r="E70" s="97"/>
      <c r="F70" s="418"/>
      <c r="G70" s="427"/>
      <c r="H70" s="428"/>
      <c r="I70" s="48"/>
      <c r="J70" s="35"/>
      <c r="K70" s="36"/>
      <c r="L70" s="52"/>
      <c r="M70" s="52"/>
      <c r="N70" s="38"/>
      <c r="O70" s="429"/>
      <c r="P70" s="430"/>
      <c r="Q70" s="94"/>
      <c r="R70" s="40"/>
      <c r="S70" s="41"/>
      <c r="T70" s="42"/>
      <c r="U70" s="43"/>
      <c r="V70" s="44"/>
    </row>
    <row r="71" spans="1:22" ht="18.75" customHeight="1" thickTop="1" x14ac:dyDescent="0.25">
      <c r="A71" s="421" t="s">
        <v>170</v>
      </c>
      <c r="B71" s="435" t="s">
        <v>172</v>
      </c>
      <c r="C71" s="406" t="s">
        <v>177</v>
      </c>
      <c r="D71" s="91"/>
      <c r="E71" s="93"/>
      <c r="F71" s="418">
        <f>65.5+149.1+66.3</f>
        <v>280.89999999999998</v>
      </c>
      <c r="G71" s="422">
        <v>44211</v>
      </c>
      <c r="H71" s="431">
        <v>31423</v>
      </c>
      <c r="I71" s="48">
        <f>65.5+149.1+66.3</f>
        <v>280.89999999999998</v>
      </c>
      <c r="J71" s="35">
        <f>I71-F71</f>
        <v>0</v>
      </c>
      <c r="K71" s="36">
        <v>58</v>
      </c>
      <c r="L71" s="52"/>
      <c r="M71" s="52"/>
      <c r="N71" s="38">
        <f>K71*I71</f>
        <v>16292.199999999999</v>
      </c>
      <c r="O71" s="424" t="s">
        <v>35</v>
      </c>
      <c r="P71" s="423">
        <v>44260</v>
      </c>
      <c r="Q71" s="94"/>
      <c r="R71" s="40"/>
      <c r="S71" s="41"/>
      <c r="T71" s="42"/>
      <c r="U71" s="43"/>
      <c r="V71" s="44"/>
    </row>
    <row r="72" spans="1:22" ht="17.25" customHeight="1" x14ac:dyDescent="0.3">
      <c r="A72" s="99" t="s">
        <v>52</v>
      </c>
      <c r="B72" s="61" t="s">
        <v>53</v>
      </c>
      <c r="C72" s="100"/>
      <c r="D72" s="96"/>
      <c r="E72" s="97"/>
      <c r="F72" s="51">
        <v>3600</v>
      </c>
      <c r="G72" s="49">
        <v>44201</v>
      </c>
      <c r="H72" s="393">
        <v>1198</v>
      </c>
      <c r="I72" s="51">
        <v>3600</v>
      </c>
      <c r="J72" s="35">
        <f t="shared" si="6"/>
        <v>0</v>
      </c>
      <c r="K72" s="56">
        <v>21</v>
      </c>
      <c r="L72" s="52"/>
      <c r="M72" s="52"/>
      <c r="N72" s="38">
        <f t="shared" si="4"/>
        <v>75600</v>
      </c>
      <c r="O72" s="156" t="s">
        <v>35</v>
      </c>
      <c r="P72" s="59">
        <v>44218</v>
      </c>
      <c r="Q72" s="94"/>
      <c r="R72" s="40"/>
      <c r="S72" s="41"/>
      <c r="T72" s="42"/>
      <c r="U72" s="43"/>
      <c r="V72" s="44"/>
    </row>
    <row r="73" spans="1:22" ht="17.25" x14ac:dyDescent="0.3">
      <c r="A73" s="45" t="s">
        <v>32</v>
      </c>
      <c r="B73" s="61" t="s">
        <v>33</v>
      </c>
      <c r="C73" s="96"/>
      <c r="D73" s="96"/>
      <c r="E73" s="97"/>
      <c r="F73" s="51">
        <v>620</v>
      </c>
      <c r="G73" s="49">
        <v>44207</v>
      </c>
      <c r="H73" s="50" t="s">
        <v>34</v>
      </c>
      <c r="I73" s="51">
        <v>620</v>
      </c>
      <c r="J73" s="35">
        <f t="shared" si="6"/>
        <v>0</v>
      </c>
      <c r="K73" s="56">
        <v>50</v>
      </c>
      <c r="L73" s="52"/>
      <c r="M73" s="52"/>
      <c r="N73" s="57">
        <f t="shared" si="4"/>
        <v>31000</v>
      </c>
      <c r="O73" s="156" t="s">
        <v>35</v>
      </c>
      <c r="P73" s="59">
        <v>44208</v>
      </c>
      <c r="Q73" s="39"/>
      <c r="R73" s="40"/>
      <c r="S73" s="41"/>
      <c r="T73" s="42"/>
      <c r="U73" s="43"/>
      <c r="V73" s="44"/>
    </row>
    <row r="74" spans="1:22" ht="17.25" x14ac:dyDescent="0.3">
      <c r="A74" s="436" t="s">
        <v>171</v>
      </c>
      <c r="B74" s="434" t="s">
        <v>172</v>
      </c>
      <c r="C74" s="96" t="s">
        <v>179</v>
      </c>
      <c r="D74" s="96"/>
      <c r="E74" s="97"/>
      <c r="F74" s="51">
        <v>130</v>
      </c>
      <c r="G74" s="49">
        <v>44212</v>
      </c>
      <c r="H74" s="353">
        <v>31476</v>
      </c>
      <c r="I74" s="51">
        <v>130</v>
      </c>
      <c r="J74" s="35">
        <f t="shared" si="6"/>
        <v>0</v>
      </c>
      <c r="K74" s="56">
        <v>58</v>
      </c>
      <c r="L74" s="52"/>
      <c r="M74" s="52"/>
      <c r="N74" s="57">
        <f t="shared" si="4"/>
        <v>7540</v>
      </c>
      <c r="O74" s="359" t="s">
        <v>35</v>
      </c>
      <c r="P74" s="356">
        <v>44260</v>
      </c>
      <c r="Q74" s="39"/>
      <c r="R74" s="40"/>
      <c r="S74" s="41"/>
      <c r="T74" s="42"/>
      <c r="U74" s="43"/>
      <c r="V74" s="44"/>
    </row>
    <row r="75" spans="1:22" ht="17.25" x14ac:dyDescent="0.25">
      <c r="A75" s="102" t="s">
        <v>64</v>
      </c>
      <c r="B75" s="58" t="s">
        <v>53</v>
      </c>
      <c r="C75" s="91"/>
      <c r="D75" s="91"/>
      <c r="E75" s="93"/>
      <c r="F75" s="51">
        <v>1200</v>
      </c>
      <c r="G75" s="49">
        <v>44216</v>
      </c>
      <c r="H75" s="50">
        <v>1212</v>
      </c>
      <c r="I75" s="51">
        <v>1200</v>
      </c>
      <c r="J75" s="35">
        <f t="shared" si="3"/>
        <v>0</v>
      </c>
      <c r="K75" s="56">
        <v>21</v>
      </c>
      <c r="L75" s="52"/>
      <c r="M75" s="52"/>
      <c r="N75" s="57">
        <f t="shared" si="4"/>
        <v>25200</v>
      </c>
      <c r="O75" s="156" t="s">
        <v>35</v>
      </c>
      <c r="P75" s="59">
        <v>44222</v>
      </c>
      <c r="Q75" s="39"/>
      <c r="R75" s="40"/>
      <c r="S75" s="41"/>
      <c r="T75" s="42"/>
      <c r="U75" s="43"/>
      <c r="V75" s="44"/>
    </row>
    <row r="76" spans="1:22" ht="17.25" x14ac:dyDescent="0.25">
      <c r="A76" s="432" t="s">
        <v>171</v>
      </c>
      <c r="B76" s="433" t="s">
        <v>172</v>
      </c>
      <c r="C76" s="91" t="s">
        <v>178</v>
      </c>
      <c r="D76" s="91"/>
      <c r="E76" s="93"/>
      <c r="F76" s="51">
        <f>162.6+41.4</f>
        <v>204</v>
      </c>
      <c r="G76" s="49">
        <v>44218</v>
      </c>
      <c r="H76" s="353">
        <v>31570</v>
      </c>
      <c r="I76" s="51">
        <f>162.6+41.4</f>
        <v>204</v>
      </c>
      <c r="J76" s="35">
        <f t="shared" si="3"/>
        <v>0</v>
      </c>
      <c r="K76" s="56">
        <v>58</v>
      </c>
      <c r="L76" s="52"/>
      <c r="M76" s="52"/>
      <c r="N76" s="57">
        <f t="shared" si="4"/>
        <v>11832</v>
      </c>
      <c r="O76" s="359" t="s">
        <v>35</v>
      </c>
      <c r="P76" s="356">
        <v>44260</v>
      </c>
      <c r="Q76" s="39"/>
      <c r="R76" s="40"/>
      <c r="S76" s="41"/>
      <c r="T76" s="42"/>
      <c r="U76" s="43"/>
      <c r="V76" s="44"/>
    </row>
    <row r="77" spans="1:22" ht="18" thickBot="1" x14ac:dyDescent="0.3">
      <c r="A77" s="102" t="s">
        <v>32</v>
      </c>
      <c r="B77" s="58" t="s">
        <v>33</v>
      </c>
      <c r="C77" s="439"/>
      <c r="D77" s="96"/>
      <c r="E77" s="97"/>
      <c r="F77" s="51">
        <v>1400</v>
      </c>
      <c r="G77" s="49">
        <v>44219</v>
      </c>
      <c r="H77" s="50" t="s">
        <v>69</v>
      </c>
      <c r="I77" s="51">
        <v>1400</v>
      </c>
      <c r="J77" s="35">
        <f t="shared" si="3"/>
        <v>0</v>
      </c>
      <c r="K77" s="56">
        <v>50</v>
      </c>
      <c r="L77" s="52"/>
      <c r="M77" s="52"/>
      <c r="N77" s="57">
        <f t="shared" si="4"/>
        <v>70000</v>
      </c>
      <c r="O77" s="156" t="s">
        <v>35</v>
      </c>
      <c r="P77" s="59">
        <v>44223</v>
      </c>
      <c r="Q77" s="39"/>
      <c r="R77" s="40"/>
      <c r="S77" s="41"/>
      <c r="T77" s="42"/>
      <c r="U77" s="43"/>
      <c r="V77" s="44"/>
    </row>
    <row r="78" spans="1:22" x14ac:dyDescent="0.25">
      <c r="A78" s="887" t="s">
        <v>171</v>
      </c>
      <c r="B78" s="441" t="s">
        <v>172</v>
      </c>
      <c r="C78" s="881" t="s">
        <v>180</v>
      </c>
      <c r="D78" s="438"/>
      <c r="E78" s="97"/>
      <c r="F78" s="51">
        <v>151.80000000000001</v>
      </c>
      <c r="G78" s="49">
        <v>44221</v>
      </c>
      <c r="H78" s="883">
        <v>31601</v>
      </c>
      <c r="I78" s="51">
        <v>151.80000000000001</v>
      </c>
      <c r="J78" s="35">
        <f t="shared" si="3"/>
        <v>0</v>
      </c>
      <c r="K78" s="56">
        <v>58</v>
      </c>
      <c r="L78" s="52"/>
      <c r="M78" s="52"/>
      <c r="N78" s="57">
        <f t="shared" si="4"/>
        <v>8804.4000000000015</v>
      </c>
      <c r="O78" s="931" t="s">
        <v>35</v>
      </c>
      <c r="P78" s="877">
        <v>44260</v>
      </c>
      <c r="Q78" s="39"/>
      <c r="R78" s="40"/>
      <c r="S78" s="41"/>
      <c r="T78" s="42"/>
      <c r="U78" s="43"/>
      <c r="V78" s="44"/>
    </row>
    <row r="79" spans="1:22" ht="18" thickBot="1" x14ac:dyDescent="0.35">
      <c r="A79" s="888"/>
      <c r="B79" s="437" t="s">
        <v>181</v>
      </c>
      <c r="C79" s="882"/>
      <c r="D79" s="438"/>
      <c r="E79" s="97"/>
      <c r="F79" s="51">
        <v>441</v>
      </c>
      <c r="G79" s="49">
        <v>44221</v>
      </c>
      <c r="H79" s="884"/>
      <c r="I79" s="51">
        <v>441</v>
      </c>
      <c r="J79" s="35">
        <f t="shared" si="3"/>
        <v>0</v>
      </c>
      <c r="K79" s="56">
        <v>49</v>
      </c>
      <c r="L79" s="52"/>
      <c r="M79" s="52"/>
      <c r="N79" s="57">
        <f t="shared" si="4"/>
        <v>21609</v>
      </c>
      <c r="O79" s="932"/>
      <c r="P79" s="878"/>
      <c r="Q79" s="39"/>
      <c r="R79" s="40"/>
      <c r="S79" s="41"/>
      <c r="T79" s="41"/>
      <c r="U79" s="43"/>
      <c r="V79" s="44"/>
    </row>
    <row r="80" spans="1:22" ht="17.25" x14ac:dyDescent="0.3">
      <c r="A80" s="879" t="s">
        <v>171</v>
      </c>
      <c r="B80" s="437" t="s">
        <v>181</v>
      </c>
      <c r="C80" s="881" t="s">
        <v>182</v>
      </c>
      <c r="D80" s="438"/>
      <c r="E80" s="97"/>
      <c r="F80" s="51">
        <v>103</v>
      </c>
      <c r="G80" s="49">
        <v>44226</v>
      </c>
      <c r="H80" s="883">
        <v>31677</v>
      </c>
      <c r="I80" s="51">
        <v>103</v>
      </c>
      <c r="J80" s="35">
        <f t="shared" si="3"/>
        <v>0</v>
      </c>
      <c r="K80" s="56">
        <v>49</v>
      </c>
      <c r="L80" s="52"/>
      <c r="M80" s="52"/>
      <c r="N80" s="57">
        <f t="shared" si="4"/>
        <v>5047</v>
      </c>
      <c r="O80" s="885" t="s">
        <v>35</v>
      </c>
      <c r="P80" s="875">
        <v>44260</v>
      </c>
      <c r="Q80" s="39"/>
      <c r="R80" s="40"/>
      <c r="S80" s="41"/>
      <c r="T80" s="41"/>
      <c r="U80" s="43"/>
      <c r="V80" s="44"/>
    </row>
    <row r="81" spans="1:22" ht="16.5" thickBot="1" x14ac:dyDescent="0.3">
      <c r="A81" s="880"/>
      <c r="B81" s="442" t="s">
        <v>172</v>
      </c>
      <c r="C81" s="882"/>
      <c r="D81" s="438"/>
      <c r="E81" s="97"/>
      <c r="F81" s="51">
        <f>23.2+20+94.2</f>
        <v>137.4</v>
      </c>
      <c r="G81" s="49">
        <v>44226</v>
      </c>
      <c r="H81" s="884"/>
      <c r="I81" s="51">
        <f>23.2+20+94.2</f>
        <v>137.4</v>
      </c>
      <c r="J81" s="35">
        <f t="shared" si="3"/>
        <v>0</v>
      </c>
      <c r="K81" s="56">
        <v>58</v>
      </c>
      <c r="L81" s="52"/>
      <c r="M81" s="52"/>
      <c r="N81" s="57">
        <f t="shared" si="4"/>
        <v>7969.2000000000007</v>
      </c>
      <c r="O81" s="886"/>
      <c r="P81" s="876"/>
      <c r="Q81" s="39"/>
      <c r="R81" s="40"/>
      <c r="S81" s="41"/>
      <c r="T81" s="41"/>
      <c r="U81" s="43"/>
      <c r="V81" s="44"/>
    </row>
    <row r="82" spans="1:22" ht="18.75" x14ac:dyDescent="0.3">
      <c r="A82" s="61"/>
      <c r="B82" s="103"/>
      <c r="C82" s="440"/>
      <c r="D82" s="96"/>
      <c r="E82" s="97"/>
      <c r="F82" s="51"/>
      <c r="G82" s="49"/>
      <c r="H82" s="50"/>
      <c r="I82" s="51"/>
      <c r="J82" s="35">
        <f t="shared" si="3"/>
        <v>0</v>
      </c>
      <c r="K82" s="56"/>
      <c r="L82" s="52"/>
      <c r="M82" s="52"/>
      <c r="N82" s="57">
        <f t="shared" si="4"/>
        <v>0</v>
      </c>
      <c r="O82" s="156"/>
      <c r="P82" s="59"/>
      <c r="Q82" s="39"/>
      <c r="R82" s="40"/>
      <c r="S82" s="41"/>
      <c r="T82" s="42"/>
      <c r="U82" s="43"/>
      <c r="V82" s="44"/>
    </row>
    <row r="83" spans="1:22" ht="17.25" x14ac:dyDescent="0.3">
      <c r="A83" s="61"/>
      <c r="B83" s="61"/>
      <c r="C83" s="96"/>
      <c r="D83" s="96"/>
      <c r="E83" s="97"/>
      <c r="F83" s="51"/>
      <c r="G83" s="49"/>
      <c r="H83" s="50"/>
      <c r="I83" s="51"/>
      <c r="J83" s="35">
        <f t="shared" si="3"/>
        <v>0</v>
      </c>
      <c r="K83" s="56"/>
      <c r="L83" s="52"/>
      <c r="M83" s="52"/>
      <c r="N83" s="57">
        <f t="shared" si="4"/>
        <v>0</v>
      </c>
      <c r="O83" s="156"/>
      <c r="P83" s="59"/>
      <c r="Q83" s="39"/>
      <c r="R83" s="40"/>
      <c r="S83" s="41"/>
      <c r="T83" s="42"/>
      <c r="U83" s="43"/>
      <c r="V83" s="44"/>
    </row>
    <row r="84" spans="1:22" ht="17.25" x14ac:dyDescent="0.3">
      <c r="A84" s="61"/>
      <c r="B84" s="61"/>
      <c r="C84" s="96"/>
      <c r="D84" s="96"/>
      <c r="E84" s="97"/>
      <c r="F84" s="51"/>
      <c r="G84" s="49"/>
      <c r="H84" s="50"/>
      <c r="I84" s="51"/>
      <c r="J84" s="35">
        <f t="shared" si="3"/>
        <v>0</v>
      </c>
      <c r="K84" s="56"/>
      <c r="L84" s="52"/>
      <c r="M84" s="52"/>
      <c r="N84" s="57">
        <f t="shared" si="4"/>
        <v>0</v>
      </c>
      <c r="O84" s="156"/>
      <c r="P84" s="59"/>
      <c r="Q84" s="39"/>
      <c r="R84" s="40"/>
      <c r="S84" s="41"/>
      <c r="T84" s="42"/>
      <c r="U84" s="43"/>
      <c r="V84" s="44"/>
    </row>
    <row r="85" spans="1:22" ht="17.25" x14ac:dyDescent="0.3">
      <c r="A85" s="102"/>
      <c r="B85" s="61"/>
      <c r="C85" s="96"/>
      <c r="D85" s="96"/>
      <c r="E85" s="97"/>
      <c r="F85" s="51"/>
      <c r="G85" s="49"/>
      <c r="H85" s="50"/>
      <c r="I85" s="51"/>
      <c r="J85" s="35">
        <f t="shared" si="3"/>
        <v>0</v>
      </c>
      <c r="K85" s="56"/>
      <c r="L85" s="52"/>
      <c r="M85" s="52"/>
      <c r="N85" s="57">
        <f t="shared" si="4"/>
        <v>0</v>
      </c>
      <c r="O85" s="156"/>
      <c r="P85" s="59"/>
      <c r="Q85" s="39"/>
      <c r="R85" s="40"/>
      <c r="S85" s="41"/>
      <c r="T85" s="42"/>
      <c r="U85" s="43"/>
      <c r="V85" s="44"/>
    </row>
    <row r="86" spans="1:22" ht="17.25" x14ac:dyDescent="0.3">
      <c r="A86" s="61"/>
      <c r="B86" s="61"/>
      <c r="C86" s="96"/>
      <c r="D86" s="96"/>
      <c r="E86" s="97"/>
      <c r="F86" s="51"/>
      <c r="G86" s="49"/>
      <c r="H86" s="50"/>
      <c r="I86" s="51"/>
      <c r="J86" s="35">
        <f t="shared" si="3"/>
        <v>0</v>
      </c>
      <c r="K86" s="56"/>
      <c r="L86" s="52"/>
      <c r="M86" s="52"/>
      <c r="N86" s="57">
        <f t="shared" si="4"/>
        <v>0</v>
      </c>
      <c r="O86" s="156"/>
      <c r="P86" s="59"/>
      <c r="Q86" s="39"/>
      <c r="R86" s="40"/>
      <c r="S86" s="41"/>
      <c r="T86" s="42"/>
      <c r="U86" s="43"/>
      <c r="V86" s="44"/>
    </row>
    <row r="87" spans="1:22" ht="17.25" x14ac:dyDescent="0.3">
      <c r="A87" s="61"/>
      <c r="B87" s="61"/>
      <c r="C87" s="96"/>
      <c r="D87" s="96"/>
      <c r="E87" s="97"/>
      <c r="F87" s="51"/>
      <c r="G87" s="49"/>
      <c r="H87" s="50"/>
      <c r="I87" s="51"/>
      <c r="J87" s="35">
        <f t="shared" si="3"/>
        <v>0</v>
      </c>
      <c r="K87" s="56"/>
      <c r="L87" s="52"/>
      <c r="M87" s="52"/>
      <c r="N87" s="57">
        <f t="shared" si="4"/>
        <v>0</v>
      </c>
      <c r="O87" s="156"/>
      <c r="P87" s="59"/>
      <c r="Q87" s="39"/>
      <c r="R87" s="40"/>
      <c r="S87" s="41"/>
      <c r="T87" s="42"/>
      <c r="U87" s="43"/>
      <c r="V87" s="44"/>
    </row>
    <row r="88" spans="1:22" ht="17.25" x14ac:dyDescent="0.3">
      <c r="A88" s="58"/>
      <c r="B88" s="61"/>
      <c r="C88" s="96"/>
      <c r="D88" s="96"/>
      <c r="E88" s="97"/>
      <c r="F88" s="51"/>
      <c r="G88" s="49"/>
      <c r="H88" s="50"/>
      <c r="I88" s="51"/>
      <c r="J88" s="35">
        <f t="shared" si="3"/>
        <v>0</v>
      </c>
      <c r="K88" s="56"/>
      <c r="L88" s="52"/>
      <c r="M88" s="52"/>
      <c r="N88" s="57">
        <f t="shared" si="4"/>
        <v>0</v>
      </c>
      <c r="O88" s="156"/>
      <c r="P88" s="59"/>
      <c r="Q88" s="39"/>
      <c r="R88" s="40"/>
      <c r="S88" s="41"/>
      <c r="T88" s="42"/>
      <c r="U88" s="43"/>
      <c r="V88" s="44"/>
    </row>
    <row r="89" spans="1:22" ht="17.25" x14ac:dyDescent="0.3">
      <c r="A89" s="58"/>
      <c r="B89" s="61"/>
      <c r="C89" s="96"/>
      <c r="D89" s="96"/>
      <c r="E89" s="97"/>
      <c r="F89" s="51"/>
      <c r="G89" s="49"/>
      <c r="H89" s="50"/>
      <c r="I89" s="51"/>
      <c r="J89" s="35">
        <f t="shared" si="3"/>
        <v>0</v>
      </c>
      <c r="K89" s="56"/>
      <c r="L89" s="52"/>
      <c r="M89" s="52"/>
      <c r="N89" s="57">
        <f t="shared" si="4"/>
        <v>0</v>
      </c>
      <c r="O89" s="156"/>
      <c r="P89" s="59"/>
      <c r="Q89" s="39"/>
      <c r="R89" s="40"/>
      <c r="S89" s="41"/>
      <c r="T89" s="42"/>
      <c r="U89" s="43"/>
      <c r="V89" s="44"/>
    </row>
    <row r="90" spans="1:22" ht="17.25" x14ac:dyDescent="0.3">
      <c r="A90" s="58"/>
      <c r="B90" s="61"/>
      <c r="C90" s="96"/>
      <c r="D90" s="96"/>
      <c r="E90" s="97"/>
      <c r="F90" s="51"/>
      <c r="G90" s="49"/>
      <c r="H90" s="50"/>
      <c r="I90" s="51"/>
      <c r="J90" s="35">
        <f t="shared" si="3"/>
        <v>0</v>
      </c>
      <c r="K90" s="56"/>
      <c r="L90" s="52"/>
      <c r="M90" s="52"/>
      <c r="N90" s="57">
        <f t="shared" si="4"/>
        <v>0</v>
      </c>
      <c r="O90" s="156"/>
      <c r="P90" s="59"/>
      <c r="Q90" s="39"/>
      <c r="R90" s="40"/>
      <c r="S90" s="41"/>
      <c r="T90" s="42"/>
      <c r="U90" s="43"/>
      <c r="V90" s="44"/>
    </row>
    <row r="91" spans="1:22" ht="17.25" x14ac:dyDescent="0.3">
      <c r="A91" s="61"/>
      <c r="B91" s="61"/>
      <c r="C91" s="96"/>
      <c r="D91" s="96"/>
      <c r="E91" s="97"/>
      <c r="F91" s="51"/>
      <c r="G91" s="49"/>
      <c r="H91" s="50"/>
      <c r="I91" s="51"/>
      <c r="J91" s="35">
        <f t="shared" si="3"/>
        <v>0</v>
      </c>
      <c r="K91" s="56"/>
      <c r="L91" s="52"/>
      <c r="M91" s="52"/>
      <c r="N91" s="57">
        <f t="shared" si="4"/>
        <v>0</v>
      </c>
      <c r="O91" s="156"/>
      <c r="P91" s="59"/>
      <c r="Q91" s="39"/>
      <c r="R91" s="40"/>
      <c r="S91" s="41"/>
      <c r="T91" s="42"/>
      <c r="U91" s="43"/>
      <c r="V91" s="44"/>
    </row>
    <row r="92" spans="1:22" ht="17.25" x14ac:dyDescent="0.3">
      <c r="A92" s="53"/>
      <c r="B92" s="61"/>
      <c r="C92" s="96"/>
      <c r="D92" s="96"/>
      <c r="E92" s="97"/>
      <c r="F92" s="51"/>
      <c r="G92" s="49"/>
      <c r="H92" s="50"/>
      <c r="I92" s="51"/>
      <c r="J92" s="35">
        <f t="shared" si="3"/>
        <v>0</v>
      </c>
      <c r="K92" s="56"/>
      <c r="L92" s="52"/>
      <c r="M92" s="52"/>
      <c r="N92" s="57">
        <f t="shared" si="4"/>
        <v>0</v>
      </c>
      <c r="O92" s="156"/>
      <c r="P92" s="313"/>
      <c r="Q92" s="104"/>
      <c r="R92" s="40"/>
      <c r="S92" s="41"/>
      <c r="T92" s="42"/>
      <c r="U92" s="43"/>
      <c r="V92" s="44"/>
    </row>
    <row r="93" spans="1:22" ht="17.25" x14ac:dyDescent="0.3">
      <c r="A93" s="60"/>
      <c r="B93" s="61"/>
      <c r="C93" s="96"/>
      <c r="D93" s="96"/>
      <c r="E93" s="97"/>
      <c r="F93" s="51"/>
      <c r="G93" s="49"/>
      <c r="H93" s="50"/>
      <c r="I93" s="51"/>
      <c r="J93" s="35">
        <f t="shared" si="3"/>
        <v>0</v>
      </c>
      <c r="K93" s="56"/>
      <c r="L93" s="52"/>
      <c r="M93" s="52"/>
      <c r="N93" s="57">
        <f t="shared" si="4"/>
        <v>0</v>
      </c>
      <c r="O93" s="156"/>
      <c r="P93" s="59"/>
      <c r="Q93" s="39"/>
      <c r="R93" s="40"/>
      <c r="S93" s="41"/>
      <c r="T93" s="42"/>
      <c r="U93" s="43"/>
      <c r="V93" s="44"/>
    </row>
    <row r="94" spans="1:22" ht="17.25" x14ac:dyDescent="0.3">
      <c r="A94" s="60"/>
      <c r="B94" s="61"/>
      <c r="C94" s="96"/>
      <c r="D94" s="96"/>
      <c r="E94" s="97"/>
      <c r="F94" s="51"/>
      <c r="G94" s="49"/>
      <c r="H94" s="50"/>
      <c r="I94" s="51"/>
      <c r="J94" s="35">
        <f t="shared" si="3"/>
        <v>0</v>
      </c>
      <c r="K94" s="56"/>
      <c r="L94" s="52"/>
      <c r="M94" s="52"/>
      <c r="N94" s="57">
        <f t="shared" si="4"/>
        <v>0</v>
      </c>
      <c r="O94" s="156"/>
      <c r="P94" s="59"/>
      <c r="Q94" s="39"/>
      <c r="R94" s="40"/>
      <c r="S94" s="41"/>
      <c r="T94" s="42"/>
      <c r="U94" s="43"/>
      <c r="V94" s="44"/>
    </row>
    <row r="95" spans="1:22" ht="17.25" x14ac:dyDescent="0.3">
      <c r="A95" s="105"/>
      <c r="B95" s="61"/>
      <c r="C95" s="96"/>
      <c r="D95" s="96"/>
      <c r="E95" s="97"/>
      <c r="F95" s="51"/>
      <c r="G95" s="49"/>
      <c r="H95" s="50"/>
      <c r="I95" s="51"/>
      <c r="J95" s="35">
        <f t="shared" si="3"/>
        <v>0</v>
      </c>
      <c r="K95" s="56"/>
      <c r="L95" s="52"/>
      <c r="M95" s="52"/>
      <c r="N95" s="57">
        <f t="shared" si="4"/>
        <v>0</v>
      </c>
      <c r="O95" s="156"/>
      <c r="P95" s="106"/>
      <c r="Q95" s="39"/>
      <c r="R95" s="40"/>
      <c r="S95" s="41"/>
      <c r="T95" s="42"/>
      <c r="U95" s="43"/>
      <c r="V95" s="44"/>
    </row>
    <row r="96" spans="1:22" ht="17.25" x14ac:dyDescent="0.3">
      <c r="A96" s="107"/>
      <c r="B96" s="61"/>
      <c r="C96" s="96"/>
      <c r="D96" s="96"/>
      <c r="E96" s="97"/>
      <c r="F96" s="51"/>
      <c r="G96" s="49"/>
      <c r="H96" s="50"/>
      <c r="I96" s="51"/>
      <c r="J96" s="35">
        <f t="shared" si="3"/>
        <v>0</v>
      </c>
      <c r="K96" s="56"/>
      <c r="L96" s="52"/>
      <c r="M96" s="52"/>
      <c r="N96" s="57">
        <f t="shared" si="4"/>
        <v>0</v>
      </c>
      <c r="O96" s="156"/>
      <c r="P96" s="59"/>
      <c r="Q96" s="39"/>
      <c r="R96" s="40"/>
      <c r="S96" s="41"/>
      <c r="T96" s="42"/>
      <c r="U96" s="43"/>
      <c r="V96" s="44"/>
    </row>
    <row r="97" spans="1:22" ht="17.25" x14ac:dyDescent="0.3">
      <c r="A97" s="108"/>
      <c r="B97" s="61"/>
      <c r="C97" s="96"/>
      <c r="D97" s="96"/>
      <c r="E97" s="97"/>
      <c r="F97" s="51"/>
      <c r="G97" s="49"/>
      <c r="H97" s="50"/>
      <c r="I97" s="51"/>
      <c r="J97" s="35">
        <f t="shared" si="3"/>
        <v>0</v>
      </c>
      <c r="K97" s="56"/>
      <c r="L97" s="52"/>
      <c r="M97" s="52"/>
      <c r="N97" s="57">
        <f t="shared" si="4"/>
        <v>0</v>
      </c>
      <c r="O97" s="156"/>
      <c r="P97" s="59"/>
      <c r="Q97" s="39"/>
      <c r="R97" s="40"/>
      <c r="S97" s="41"/>
      <c r="T97" s="42"/>
      <c r="U97" s="43"/>
      <c r="V97" s="44"/>
    </row>
    <row r="98" spans="1:22" ht="17.25" x14ac:dyDescent="0.3">
      <c r="A98" s="108"/>
      <c r="B98" s="61"/>
      <c r="C98" s="92"/>
      <c r="D98" s="92"/>
      <c r="E98" s="109"/>
      <c r="F98" s="51"/>
      <c r="G98" s="49"/>
      <c r="H98" s="50"/>
      <c r="I98" s="51"/>
      <c r="J98" s="35">
        <f t="shared" si="3"/>
        <v>0</v>
      </c>
      <c r="K98" s="56"/>
      <c r="L98" s="52"/>
      <c r="M98" s="52"/>
      <c r="N98" s="57">
        <f t="shared" si="4"/>
        <v>0</v>
      </c>
      <c r="O98" s="156"/>
      <c r="P98" s="59"/>
      <c r="Q98" s="39"/>
      <c r="R98" s="40"/>
      <c r="S98" s="41"/>
      <c r="T98" s="42"/>
      <c r="U98" s="43"/>
      <c r="V98" s="44"/>
    </row>
    <row r="99" spans="1:22" ht="17.25" x14ac:dyDescent="0.3">
      <c r="A99" s="107"/>
      <c r="B99" s="61"/>
      <c r="C99" s="96"/>
      <c r="D99" s="96"/>
      <c r="E99" s="97"/>
      <c r="F99" s="51"/>
      <c r="G99" s="49"/>
      <c r="H99" s="110"/>
      <c r="I99" s="51"/>
      <c r="J99" s="35">
        <f t="shared" si="3"/>
        <v>0</v>
      </c>
      <c r="K99" s="56"/>
      <c r="L99" s="52"/>
      <c r="M99" s="52"/>
      <c r="N99" s="57">
        <f t="shared" si="4"/>
        <v>0</v>
      </c>
      <c r="O99" s="156"/>
      <c r="P99" s="59"/>
      <c r="Q99" s="39"/>
      <c r="R99" s="40"/>
      <c r="S99" s="41"/>
      <c r="T99" s="42"/>
      <c r="U99" s="43"/>
      <c r="V99" s="44"/>
    </row>
    <row r="100" spans="1:22" ht="17.25" x14ac:dyDescent="0.3">
      <c r="A100" s="107"/>
      <c r="B100" s="61"/>
      <c r="C100" s="92"/>
      <c r="D100" s="92"/>
      <c r="E100" s="109"/>
      <c r="F100" s="51"/>
      <c r="G100" s="49"/>
      <c r="H100" s="110"/>
      <c r="I100" s="51"/>
      <c r="J100" s="35">
        <f t="shared" si="3"/>
        <v>0</v>
      </c>
      <c r="K100" s="56"/>
      <c r="L100" s="52"/>
      <c r="M100" s="52"/>
      <c r="N100" s="57">
        <f t="shared" si="4"/>
        <v>0</v>
      </c>
      <c r="O100" s="156"/>
      <c r="P100" s="59"/>
      <c r="Q100" s="39"/>
      <c r="R100" s="40"/>
      <c r="S100" s="41"/>
      <c r="T100" s="42"/>
      <c r="U100" s="43"/>
      <c r="V100" s="44"/>
    </row>
    <row r="101" spans="1:22" ht="17.25" x14ac:dyDescent="0.3">
      <c r="A101" s="107"/>
      <c r="B101" s="61"/>
      <c r="C101" s="96"/>
      <c r="D101" s="96"/>
      <c r="E101" s="97"/>
      <c r="F101" s="51"/>
      <c r="G101" s="49"/>
      <c r="H101" s="110"/>
      <c r="I101" s="51"/>
      <c r="J101" s="35">
        <f t="shared" si="3"/>
        <v>0</v>
      </c>
      <c r="K101" s="56"/>
      <c r="L101" s="52"/>
      <c r="M101" s="52"/>
      <c r="N101" s="57">
        <f t="shared" si="4"/>
        <v>0</v>
      </c>
      <c r="O101" s="156"/>
      <c r="P101" s="59"/>
      <c r="Q101" s="39"/>
      <c r="R101" s="40"/>
      <c r="S101" s="41"/>
      <c r="T101" s="42"/>
      <c r="U101" s="43"/>
      <c r="V101" s="44"/>
    </row>
    <row r="102" spans="1:22" ht="17.25" x14ac:dyDescent="0.3">
      <c r="A102" s="107"/>
      <c r="B102" s="61"/>
      <c r="C102" s="91"/>
      <c r="D102" s="91"/>
      <c r="E102" s="93"/>
      <c r="F102" s="51"/>
      <c r="G102" s="49"/>
      <c r="H102" s="110"/>
      <c r="I102" s="51"/>
      <c r="J102" s="35">
        <f t="shared" si="3"/>
        <v>0</v>
      </c>
      <c r="K102" s="56"/>
      <c r="L102" s="52"/>
      <c r="M102" s="52"/>
      <c r="N102" s="57">
        <f t="shared" si="4"/>
        <v>0</v>
      </c>
      <c r="O102" s="156"/>
      <c r="P102" s="59"/>
      <c r="Q102" s="39"/>
      <c r="R102" s="40"/>
      <c r="S102" s="41"/>
      <c r="T102" s="42"/>
      <c r="U102" s="43"/>
      <c r="V102" s="44"/>
    </row>
    <row r="103" spans="1:22" ht="18.75" x14ac:dyDescent="0.3">
      <c r="A103" s="61"/>
      <c r="B103" s="61"/>
      <c r="C103" s="96"/>
      <c r="D103" s="96"/>
      <c r="E103" s="97"/>
      <c r="F103" s="51"/>
      <c r="G103" s="49"/>
      <c r="H103" s="111"/>
      <c r="I103" s="51"/>
      <c r="J103" s="35">
        <f t="shared" si="3"/>
        <v>0</v>
      </c>
      <c r="K103" s="56"/>
      <c r="L103" s="52"/>
      <c r="M103" s="52"/>
      <c r="N103" s="57">
        <f t="shared" si="4"/>
        <v>0</v>
      </c>
      <c r="O103" s="156"/>
      <c r="P103" s="312"/>
      <c r="Q103" s="64"/>
      <c r="R103" s="112"/>
      <c r="S103" s="41"/>
      <c r="T103" s="42"/>
      <c r="U103" s="43"/>
      <c r="V103" s="44"/>
    </row>
    <row r="104" spans="1:22" ht="18.75" x14ac:dyDescent="0.3">
      <c r="A104" s="61"/>
      <c r="B104" s="61"/>
      <c r="C104" s="96"/>
      <c r="D104" s="96"/>
      <c r="E104" s="97"/>
      <c r="F104" s="51"/>
      <c r="G104" s="49"/>
      <c r="H104" s="111"/>
      <c r="I104" s="51"/>
      <c r="J104" s="35">
        <f t="shared" si="3"/>
        <v>0</v>
      </c>
      <c r="K104" s="56"/>
      <c r="L104" s="52"/>
      <c r="M104" s="52"/>
      <c r="N104" s="57">
        <f t="shared" si="4"/>
        <v>0</v>
      </c>
      <c r="O104" s="156"/>
      <c r="P104" s="312"/>
      <c r="Q104" s="64"/>
      <c r="R104" s="112"/>
      <c r="S104" s="41"/>
      <c r="T104" s="42"/>
      <c r="U104" s="43"/>
      <c r="V104" s="44"/>
    </row>
    <row r="105" spans="1:22" ht="18.75" x14ac:dyDescent="0.3">
      <c r="A105" s="61"/>
      <c r="B105" s="61"/>
      <c r="C105" s="96"/>
      <c r="D105" s="96"/>
      <c r="E105" s="97"/>
      <c r="F105" s="51"/>
      <c r="G105" s="49"/>
      <c r="H105" s="111"/>
      <c r="I105" s="51"/>
      <c r="J105" s="35">
        <f t="shared" si="3"/>
        <v>0</v>
      </c>
      <c r="K105" s="56"/>
      <c r="L105" s="52"/>
      <c r="M105" s="52"/>
      <c r="N105" s="57">
        <f t="shared" si="4"/>
        <v>0</v>
      </c>
      <c r="O105" s="156"/>
      <c r="P105" s="312"/>
      <c r="Q105" s="64"/>
      <c r="R105" s="112"/>
      <c r="S105" s="41"/>
      <c r="T105" s="42"/>
      <c r="U105" s="43"/>
      <c r="V105" s="44"/>
    </row>
    <row r="106" spans="1:22" ht="18.75" x14ac:dyDescent="0.3">
      <c r="A106" s="61"/>
      <c r="B106" s="61"/>
      <c r="C106" s="96"/>
      <c r="D106" s="96"/>
      <c r="E106" s="97"/>
      <c r="F106" s="51"/>
      <c r="G106" s="49"/>
      <c r="H106" s="111"/>
      <c r="I106" s="51"/>
      <c r="J106" s="35">
        <f t="shared" si="3"/>
        <v>0</v>
      </c>
      <c r="K106" s="56"/>
      <c r="L106" s="52"/>
      <c r="M106" s="52"/>
      <c r="N106" s="57">
        <f t="shared" si="4"/>
        <v>0</v>
      </c>
      <c r="O106" s="156"/>
      <c r="P106" s="312"/>
      <c r="Q106" s="64"/>
      <c r="R106" s="112"/>
      <c r="S106" s="41"/>
      <c r="T106" s="42"/>
      <c r="U106" s="43"/>
      <c r="V106" s="44"/>
    </row>
    <row r="107" spans="1:22" ht="17.25" x14ac:dyDescent="0.3">
      <c r="A107" s="45"/>
      <c r="B107" s="61"/>
      <c r="C107" s="96"/>
      <c r="D107" s="96"/>
      <c r="E107" s="97"/>
      <c r="F107" s="51"/>
      <c r="G107" s="49"/>
      <c r="H107" s="113"/>
      <c r="I107" s="51"/>
      <c r="J107" s="35">
        <f t="shared" si="3"/>
        <v>0</v>
      </c>
      <c r="K107" s="56"/>
      <c r="L107" s="52"/>
      <c r="M107" s="52"/>
      <c r="N107" s="57">
        <f t="shared" si="4"/>
        <v>0</v>
      </c>
      <c r="O107" s="156"/>
      <c r="P107" s="312"/>
      <c r="Q107" s="64"/>
      <c r="R107" s="112"/>
      <c r="S107" s="41"/>
      <c r="T107" s="42"/>
      <c r="U107" s="43"/>
      <c r="V107" s="44"/>
    </row>
    <row r="108" spans="1:22" ht="17.25" x14ac:dyDescent="0.3">
      <c r="A108" s="61"/>
      <c r="B108" s="61"/>
      <c r="C108" s="96"/>
      <c r="D108" s="96"/>
      <c r="E108" s="97"/>
      <c r="F108" s="51"/>
      <c r="G108" s="49"/>
      <c r="H108" s="113"/>
      <c r="I108" s="51"/>
      <c r="J108" s="35">
        <f t="shared" si="3"/>
        <v>0</v>
      </c>
      <c r="K108" s="56"/>
      <c r="L108" s="52"/>
      <c r="M108" s="52"/>
      <c r="N108" s="57">
        <f t="shared" si="4"/>
        <v>0</v>
      </c>
      <c r="O108" s="156"/>
      <c r="P108" s="312"/>
      <c r="Q108" s="64"/>
      <c r="R108" s="112"/>
      <c r="S108" s="41"/>
      <c r="T108" s="42"/>
      <c r="U108" s="43"/>
      <c r="V108" s="44"/>
    </row>
    <row r="109" spans="1:22" ht="17.25" x14ac:dyDescent="0.3">
      <c r="A109" s="60"/>
      <c r="B109" s="61"/>
      <c r="C109" s="95"/>
      <c r="D109" s="95"/>
      <c r="E109" s="114"/>
      <c r="F109" s="51"/>
      <c r="G109" s="49"/>
      <c r="H109" s="113"/>
      <c r="I109" s="51"/>
      <c r="J109" s="35">
        <f t="shared" si="3"/>
        <v>0</v>
      </c>
      <c r="K109" s="56"/>
      <c r="L109" s="52"/>
      <c r="M109" s="52"/>
      <c r="N109" s="57">
        <f t="shared" si="4"/>
        <v>0</v>
      </c>
      <c r="O109" s="156"/>
      <c r="P109" s="312"/>
      <c r="Q109" s="64"/>
      <c r="R109" s="112"/>
      <c r="S109" s="41"/>
      <c r="T109" s="42"/>
      <c r="U109" s="43"/>
      <c r="V109" s="44"/>
    </row>
    <row r="110" spans="1:22" ht="17.25" x14ac:dyDescent="0.3">
      <c r="A110" s="60"/>
      <c r="B110" s="61"/>
      <c r="C110" s="95"/>
      <c r="D110" s="95"/>
      <c r="E110" s="114"/>
      <c r="F110" s="51"/>
      <c r="G110" s="49"/>
      <c r="H110" s="113"/>
      <c r="I110" s="51"/>
      <c r="J110" s="35">
        <f t="shared" si="3"/>
        <v>0</v>
      </c>
      <c r="K110" s="56"/>
      <c r="L110" s="52"/>
      <c r="M110" s="52"/>
      <c r="N110" s="57">
        <f t="shared" si="4"/>
        <v>0</v>
      </c>
      <c r="O110" s="156"/>
      <c r="P110" s="312"/>
      <c r="Q110" s="64"/>
      <c r="R110" s="112"/>
      <c r="S110" s="41"/>
      <c r="T110" s="42"/>
      <c r="U110" s="43"/>
      <c r="V110" s="44"/>
    </row>
    <row r="111" spans="1:22" ht="17.25" x14ac:dyDescent="0.3">
      <c r="A111" s="60"/>
      <c r="B111" s="61"/>
      <c r="C111" s="95"/>
      <c r="D111" s="95"/>
      <c r="E111" s="114"/>
      <c r="F111" s="51"/>
      <c r="G111" s="49"/>
      <c r="H111" s="113"/>
      <c r="I111" s="51"/>
      <c r="J111" s="35">
        <f t="shared" si="3"/>
        <v>0</v>
      </c>
      <c r="K111" s="56"/>
      <c r="L111" s="52"/>
      <c r="M111" s="52"/>
      <c r="N111" s="57">
        <f t="shared" si="4"/>
        <v>0</v>
      </c>
      <c r="O111" s="156"/>
      <c r="P111" s="312"/>
      <c r="Q111" s="64"/>
      <c r="R111" s="112"/>
      <c r="S111" s="41"/>
      <c r="T111" s="42"/>
      <c r="U111" s="43"/>
      <c r="V111" s="44"/>
    </row>
    <row r="112" spans="1:22" ht="17.25" x14ac:dyDescent="0.3">
      <c r="A112" s="60"/>
      <c r="B112" s="61"/>
      <c r="C112" s="95"/>
      <c r="D112" s="95"/>
      <c r="E112" s="114"/>
      <c r="F112" s="51"/>
      <c r="G112" s="49"/>
      <c r="H112" s="113"/>
      <c r="I112" s="51"/>
      <c r="J112" s="35">
        <f t="shared" si="3"/>
        <v>0</v>
      </c>
      <c r="K112" s="56"/>
      <c r="L112" s="52"/>
      <c r="M112" s="52"/>
      <c r="N112" s="57">
        <f t="shared" si="4"/>
        <v>0</v>
      </c>
      <c r="O112" s="156"/>
      <c r="P112" s="312"/>
      <c r="Q112" s="64"/>
      <c r="R112" s="112"/>
      <c r="S112" s="41"/>
      <c r="T112" s="42"/>
      <c r="U112" s="43"/>
      <c r="V112" s="44"/>
    </row>
    <row r="113" spans="1:22" ht="17.25" x14ac:dyDescent="0.3">
      <c r="A113" s="60"/>
      <c r="B113" s="61"/>
      <c r="C113" s="95"/>
      <c r="D113" s="95"/>
      <c r="E113" s="114"/>
      <c r="F113" s="51"/>
      <c r="G113" s="49"/>
      <c r="H113" s="113"/>
      <c r="I113" s="51"/>
      <c r="J113" s="35">
        <f t="shared" si="3"/>
        <v>0</v>
      </c>
      <c r="K113" s="56"/>
      <c r="L113" s="52"/>
      <c r="M113" s="52"/>
      <c r="N113" s="57">
        <f t="shared" si="4"/>
        <v>0</v>
      </c>
      <c r="O113" s="156"/>
      <c r="P113" s="312"/>
      <c r="Q113" s="64"/>
      <c r="R113" s="112"/>
      <c r="S113" s="41"/>
      <c r="T113" s="42"/>
      <c r="U113" s="43"/>
      <c r="V113" s="44"/>
    </row>
    <row r="114" spans="1:22" ht="17.25" x14ac:dyDescent="0.3">
      <c r="A114" s="107"/>
      <c r="B114" s="61"/>
      <c r="C114" s="96"/>
      <c r="D114" s="96"/>
      <c r="E114" s="97"/>
      <c r="F114" s="51"/>
      <c r="G114" s="49"/>
      <c r="H114" s="113"/>
      <c r="I114" s="51"/>
      <c r="J114" s="35">
        <f t="shared" si="3"/>
        <v>0</v>
      </c>
      <c r="K114" s="56"/>
      <c r="L114" s="52"/>
      <c r="M114" s="52"/>
      <c r="N114" s="57">
        <f t="shared" si="4"/>
        <v>0</v>
      </c>
      <c r="O114" s="156"/>
      <c r="P114" s="312"/>
      <c r="Q114" s="64"/>
      <c r="R114" s="112"/>
      <c r="S114" s="41"/>
      <c r="T114" s="42"/>
      <c r="U114" s="43"/>
      <c r="V114" s="44"/>
    </row>
    <row r="115" spans="1:22" ht="17.25" x14ac:dyDescent="0.3">
      <c r="A115" s="115"/>
      <c r="B115" s="61"/>
      <c r="C115" s="116"/>
      <c r="D115" s="116"/>
      <c r="E115" s="117"/>
      <c r="F115" s="51"/>
      <c r="G115" s="49"/>
      <c r="H115" s="118"/>
      <c r="I115" s="51"/>
      <c r="J115" s="35">
        <f t="shared" si="3"/>
        <v>0</v>
      </c>
      <c r="K115" s="56"/>
      <c r="L115" s="52"/>
      <c r="M115" s="52"/>
      <c r="N115" s="57">
        <f t="shared" si="4"/>
        <v>0</v>
      </c>
      <c r="O115" s="156"/>
      <c r="P115" s="312"/>
      <c r="Q115" s="64"/>
      <c r="R115" s="112"/>
      <c r="S115" s="41"/>
      <c r="T115" s="42"/>
      <c r="U115" s="43"/>
      <c r="V115" s="44"/>
    </row>
    <row r="116" spans="1:22" ht="17.25" x14ac:dyDescent="0.3">
      <c r="A116" s="115"/>
      <c r="B116" s="61"/>
      <c r="C116" s="116"/>
      <c r="D116" s="116"/>
      <c r="E116" s="117"/>
      <c r="F116" s="51"/>
      <c r="G116" s="49"/>
      <c r="H116" s="118"/>
      <c r="I116" s="51"/>
      <c r="J116" s="35">
        <f t="shared" si="3"/>
        <v>0</v>
      </c>
      <c r="K116" s="56"/>
      <c r="L116" s="52"/>
      <c r="M116" s="52"/>
      <c r="N116" s="57">
        <f t="shared" si="4"/>
        <v>0</v>
      </c>
      <c r="O116" s="156"/>
      <c r="P116" s="312"/>
      <c r="Q116" s="104"/>
      <c r="R116" s="112"/>
      <c r="S116" s="41"/>
      <c r="T116" s="42"/>
      <c r="U116" s="43"/>
      <c r="V116" s="44"/>
    </row>
    <row r="117" spans="1:22" ht="17.25" x14ac:dyDescent="0.3">
      <c r="A117" s="115"/>
      <c r="B117" s="61"/>
      <c r="C117" s="116"/>
      <c r="D117" s="116"/>
      <c r="E117" s="117"/>
      <c r="F117" s="51"/>
      <c r="G117" s="49"/>
      <c r="H117" s="118"/>
      <c r="I117" s="51"/>
      <c r="J117" s="35">
        <f t="shared" si="3"/>
        <v>0</v>
      </c>
      <c r="K117" s="56"/>
      <c r="L117" s="52"/>
      <c r="M117" s="52"/>
      <c r="N117" s="57">
        <f t="shared" si="4"/>
        <v>0</v>
      </c>
      <c r="O117" s="156"/>
      <c r="P117" s="312"/>
      <c r="Q117" s="64"/>
      <c r="R117" s="112"/>
      <c r="S117" s="41"/>
      <c r="T117" s="42"/>
      <c r="U117" s="43"/>
      <c r="V117" s="44"/>
    </row>
    <row r="118" spans="1:22" ht="17.25" x14ac:dyDescent="0.3">
      <c r="A118" s="107"/>
      <c r="B118" s="61"/>
      <c r="C118" s="96"/>
      <c r="D118" s="96"/>
      <c r="E118" s="97"/>
      <c r="F118" s="51"/>
      <c r="G118" s="49"/>
      <c r="H118" s="110"/>
      <c r="I118" s="51"/>
      <c r="J118" s="35">
        <f t="shared" si="3"/>
        <v>0</v>
      </c>
      <c r="K118" s="56"/>
      <c r="L118" s="52"/>
      <c r="M118" s="52"/>
      <c r="N118" s="57">
        <f t="shared" si="4"/>
        <v>0</v>
      </c>
      <c r="O118" s="156"/>
      <c r="P118" s="59"/>
      <c r="Q118" s="64"/>
      <c r="R118" s="112"/>
      <c r="S118" s="41"/>
      <c r="T118" s="42"/>
      <c r="U118" s="43"/>
      <c r="V118" s="44"/>
    </row>
    <row r="119" spans="1:22" ht="18.75" x14ac:dyDescent="0.3">
      <c r="A119" s="107"/>
      <c r="B119" s="61"/>
      <c r="C119" s="96"/>
      <c r="D119" s="96"/>
      <c r="E119" s="97"/>
      <c r="F119" s="51"/>
      <c r="G119" s="49"/>
      <c r="H119" s="119"/>
      <c r="I119" s="51"/>
      <c r="J119" s="35">
        <f t="shared" si="3"/>
        <v>0</v>
      </c>
      <c r="K119" s="56"/>
      <c r="L119" s="52"/>
      <c r="M119" s="52"/>
      <c r="N119" s="57">
        <f t="shared" si="4"/>
        <v>0</v>
      </c>
      <c r="O119" s="156"/>
      <c r="P119" s="59"/>
      <c r="Q119" s="64"/>
      <c r="R119" s="112"/>
      <c r="S119" s="41"/>
      <c r="T119" s="42"/>
      <c r="U119" s="43"/>
      <c r="V119" s="44"/>
    </row>
    <row r="120" spans="1:22" ht="17.25" x14ac:dyDescent="0.3">
      <c r="A120" s="107"/>
      <c r="B120" s="61"/>
      <c r="C120" s="96"/>
      <c r="D120" s="96"/>
      <c r="E120" s="97"/>
      <c r="F120" s="51"/>
      <c r="G120" s="49"/>
      <c r="H120" s="120"/>
      <c r="I120" s="51"/>
      <c r="J120" s="35">
        <f t="shared" si="3"/>
        <v>0</v>
      </c>
      <c r="K120" s="56"/>
      <c r="L120" s="52"/>
      <c r="M120" s="52"/>
      <c r="N120" s="57">
        <f t="shared" si="4"/>
        <v>0</v>
      </c>
      <c r="O120" s="156"/>
      <c r="P120" s="59"/>
      <c r="Q120" s="64"/>
      <c r="R120" s="112"/>
      <c r="S120" s="41"/>
      <c r="T120" s="42"/>
      <c r="U120" s="43"/>
      <c r="V120" s="44"/>
    </row>
    <row r="121" spans="1:22" ht="17.25" x14ac:dyDescent="0.3">
      <c r="A121" s="107"/>
      <c r="B121" s="61"/>
      <c r="C121" s="96"/>
      <c r="D121" s="96"/>
      <c r="E121" s="97"/>
      <c r="F121" s="51"/>
      <c r="G121" s="49"/>
      <c r="H121" s="110"/>
      <c r="I121" s="51"/>
      <c r="J121" s="35">
        <f t="shared" si="3"/>
        <v>0</v>
      </c>
      <c r="K121" s="56"/>
      <c r="L121" s="52"/>
      <c r="M121" s="52"/>
      <c r="N121" s="57">
        <f t="shared" si="4"/>
        <v>0</v>
      </c>
      <c r="O121" s="156"/>
      <c r="P121" s="59"/>
      <c r="Q121" s="64"/>
      <c r="R121" s="112"/>
      <c r="S121" s="41"/>
      <c r="T121" s="42"/>
      <c r="U121" s="43"/>
      <c r="V121" s="44"/>
    </row>
    <row r="122" spans="1:22" ht="17.25" x14ac:dyDescent="0.3">
      <c r="A122" s="121"/>
      <c r="B122" s="61"/>
      <c r="C122" s="96"/>
      <c r="D122" s="96"/>
      <c r="E122" s="97"/>
      <c r="F122" s="51"/>
      <c r="G122" s="49"/>
      <c r="H122" s="122"/>
      <c r="I122" s="51"/>
      <c r="J122" s="35">
        <f t="shared" si="3"/>
        <v>0</v>
      </c>
      <c r="K122" s="56"/>
      <c r="L122" s="52"/>
      <c r="M122" s="52"/>
      <c r="N122" s="57">
        <f t="shared" si="4"/>
        <v>0</v>
      </c>
      <c r="O122" s="298"/>
      <c r="P122" s="314"/>
      <c r="Q122" s="123"/>
      <c r="R122" s="124"/>
      <c r="S122" s="41"/>
      <c r="T122" s="42"/>
      <c r="U122" s="43"/>
      <c r="V122" s="44"/>
    </row>
    <row r="123" spans="1:22" ht="17.25" x14ac:dyDescent="0.3">
      <c r="A123" s="66"/>
      <c r="B123" s="61"/>
      <c r="C123" s="96"/>
      <c r="D123" s="96"/>
      <c r="E123" s="97"/>
      <c r="F123" s="51"/>
      <c r="G123" s="125"/>
      <c r="H123" s="126"/>
      <c r="I123" s="51"/>
      <c r="J123" s="35">
        <f t="shared" si="3"/>
        <v>0</v>
      </c>
      <c r="K123" s="56"/>
      <c r="L123" s="52"/>
      <c r="M123" s="52"/>
      <c r="N123" s="57">
        <f t="shared" si="4"/>
        <v>0</v>
      </c>
      <c r="O123" s="299"/>
      <c r="P123" s="127"/>
      <c r="Q123" s="64"/>
      <c r="R123" s="112"/>
      <c r="S123" s="41"/>
      <c r="T123" s="42"/>
      <c r="U123" s="43"/>
      <c r="V123" s="44"/>
    </row>
    <row r="124" spans="1:22" ht="17.25" x14ac:dyDescent="0.3">
      <c r="A124" s="108"/>
      <c r="B124" s="61"/>
      <c r="C124" s="96"/>
      <c r="D124" s="96"/>
      <c r="E124" s="97"/>
      <c r="F124" s="51"/>
      <c r="G124" s="127"/>
      <c r="H124" s="122"/>
      <c r="I124" s="51"/>
      <c r="J124" s="35">
        <f t="shared" si="3"/>
        <v>0</v>
      </c>
      <c r="K124" s="56"/>
      <c r="L124" s="52"/>
      <c r="M124" s="52"/>
      <c r="N124" s="57">
        <f t="shared" si="4"/>
        <v>0</v>
      </c>
      <c r="O124" s="299"/>
      <c r="P124" s="127"/>
      <c r="Q124" s="64"/>
      <c r="R124" s="112"/>
      <c r="S124" s="41"/>
      <c r="T124" s="42"/>
      <c r="U124" s="43"/>
      <c r="V124" s="44"/>
    </row>
    <row r="125" spans="1:22" ht="17.25" x14ac:dyDescent="0.3">
      <c r="A125" s="108"/>
      <c r="B125" s="61"/>
      <c r="C125" s="96"/>
      <c r="D125" s="96"/>
      <c r="E125" s="97"/>
      <c r="F125" s="51"/>
      <c r="G125" s="127"/>
      <c r="H125" s="126"/>
      <c r="I125" s="51"/>
      <c r="J125" s="35">
        <f t="shared" si="3"/>
        <v>0</v>
      </c>
      <c r="K125" s="128"/>
      <c r="L125" s="52"/>
      <c r="M125" s="52" t="s">
        <v>18</v>
      </c>
      <c r="N125" s="57">
        <f t="shared" si="4"/>
        <v>0</v>
      </c>
      <c r="O125" s="298"/>
      <c r="P125" s="314"/>
      <c r="Q125" s="123"/>
      <c r="R125" s="124"/>
      <c r="S125" s="41"/>
      <c r="T125" s="42"/>
      <c r="U125" s="43"/>
      <c r="V125" s="44"/>
    </row>
    <row r="126" spans="1:22" ht="17.25" x14ac:dyDescent="0.3">
      <c r="A126" s="107"/>
      <c r="B126" s="61"/>
      <c r="C126" s="96"/>
      <c r="D126" s="96"/>
      <c r="E126" s="97"/>
      <c r="F126" s="51"/>
      <c r="G126" s="127"/>
      <c r="H126" s="126"/>
      <c r="I126" s="51"/>
      <c r="J126" s="35">
        <f t="shared" si="3"/>
        <v>0</v>
      </c>
      <c r="K126" s="128"/>
      <c r="L126" s="52"/>
      <c r="M126" s="52"/>
      <c r="N126" s="57">
        <f t="shared" si="4"/>
        <v>0</v>
      </c>
      <c r="O126" s="299"/>
      <c r="P126" s="127"/>
      <c r="Q126" s="64"/>
      <c r="R126" s="112"/>
      <c r="S126" s="41"/>
      <c r="T126" s="42"/>
      <c r="U126" s="43"/>
      <c r="V126" s="44"/>
    </row>
    <row r="127" spans="1:22" ht="17.25" x14ac:dyDescent="0.3">
      <c r="A127" s="115"/>
      <c r="B127" s="61"/>
      <c r="C127" s="129"/>
      <c r="D127" s="129"/>
      <c r="E127" s="130"/>
      <c r="F127" s="51"/>
      <c r="G127" s="127"/>
      <c r="H127" s="131"/>
      <c r="I127" s="51"/>
      <c r="J127" s="35">
        <f t="shared" si="3"/>
        <v>0</v>
      </c>
      <c r="K127" s="56"/>
      <c r="L127" s="52"/>
      <c r="M127" s="52"/>
      <c r="N127" s="57">
        <f t="shared" si="4"/>
        <v>0</v>
      </c>
      <c r="O127" s="300"/>
      <c r="P127" s="315"/>
      <c r="Q127" s="39"/>
      <c r="R127" s="40"/>
      <c r="S127" s="41"/>
      <c r="T127" s="42"/>
      <c r="U127" s="43"/>
      <c r="V127" s="44"/>
    </row>
    <row r="128" spans="1:22" ht="17.25" x14ac:dyDescent="0.3">
      <c r="A128" s="132"/>
      <c r="B128" s="61"/>
      <c r="C128" s="96"/>
      <c r="D128" s="96"/>
      <c r="E128" s="97"/>
      <c r="F128" s="51"/>
      <c r="G128" s="127"/>
      <c r="H128" s="110"/>
      <c r="I128" s="51"/>
      <c r="J128" s="35">
        <f>I128-F128</f>
        <v>0</v>
      </c>
      <c r="K128" s="128"/>
      <c r="L128" s="133"/>
      <c r="M128" s="133"/>
      <c r="N128" s="57">
        <f t="shared" si="4"/>
        <v>0</v>
      </c>
      <c r="O128" s="300"/>
      <c r="P128" s="315"/>
      <c r="Q128" s="123"/>
      <c r="R128" s="124"/>
      <c r="S128" s="41"/>
      <c r="T128" s="42"/>
      <c r="U128" s="43"/>
      <c r="V128" s="44"/>
    </row>
    <row r="129" spans="1:22" ht="17.25" x14ac:dyDescent="0.3">
      <c r="A129" s="107"/>
      <c r="B129" s="61"/>
      <c r="C129" s="96"/>
      <c r="D129" s="96"/>
      <c r="E129" s="97"/>
      <c r="F129" s="51"/>
      <c r="G129" s="127"/>
      <c r="H129" s="110"/>
      <c r="I129" s="51"/>
      <c r="J129" s="35">
        <f t="shared" ref="J129:J227" si="8">I129-F129</f>
        <v>0</v>
      </c>
      <c r="K129" s="128"/>
      <c r="L129" s="133"/>
      <c r="M129" s="133"/>
      <c r="N129" s="57">
        <f t="shared" si="4"/>
        <v>0</v>
      </c>
      <c r="O129" s="156"/>
      <c r="P129" s="312"/>
      <c r="Q129" s="123"/>
      <c r="R129" s="124"/>
      <c r="S129" s="41"/>
      <c r="T129" s="42"/>
      <c r="U129" s="43"/>
      <c r="V129" s="44"/>
    </row>
    <row r="130" spans="1:22" ht="17.25" x14ac:dyDescent="0.3">
      <c r="A130" s="108"/>
      <c r="B130" s="61"/>
      <c r="C130" s="96"/>
      <c r="D130" s="96"/>
      <c r="E130" s="97"/>
      <c r="F130" s="51"/>
      <c r="G130" s="127"/>
      <c r="H130" s="134"/>
      <c r="I130" s="51"/>
      <c r="J130" s="35">
        <f t="shared" si="8"/>
        <v>0</v>
      </c>
      <c r="K130" s="135"/>
      <c r="L130" s="133"/>
      <c r="M130" s="133"/>
      <c r="N130" s="136">
        <f t="shared" si="4"/>
        <v>0</v>
      </c>
      <c r="O130" s="299"/>
      <c r="P130" s="127"/>
      <c r="Q130" s="123"/>
      <c r="R130" s="124"/>
      <c r="S130" s="41"/>
      <c r="T130" s="42"/>
      <c r="U130" s="43"/>
      <c r="V130" s="44"/>
    </row>
    <row r="131" spans="1:22" ht="18.75" x14ac:dyDescent="0.3">
      <c r="A131" s="108"/>
      <c r="B131" s="61"/>
      <c r="C131" s="96"/>
      <c r="D131" s="96"/>
      <c r="E131" s="97"/>
      <c r="F131" s="51"/>
      <c r="G131" s="127"/>
      <c r="H131" s="110"/>
      <c r="I131" s="51"/>
      <c r="J131" s="35">
        <f t="shared" si="8"/>
        <v>0</v>
      </c>
      <c r="K131" s="137"/>
      <c r="L131" s="138"/>
      <c r="M131" s="138"/>
      <c r="N131" s="136">
        <f t="shared" si="4"/>
        <v>0</v>
      </c>
      <c r="O131" s="298"/>
      <c r="P131" s="314"/>
      <c r="Q131" s="123"/>
      <c r="R131" s="124"/>
      <c r="S131" s="41"/>
      <c r="T131" s="42"/>
      <c r="U131" s="43"/>
      <c r="V131" s="44"/>
    </row>
    <row r="132" spans="1:22" ht="17.25" x14ac:dyDescent="0.3">
      <c r="A132" s="139"/>
      <c r="B132" s="61"/>
      <c r="C132" s="96"/>
      <c r="D132" s="96"/>
      <c r="E132" s="97"/>
      <c r="F132" s="140"/>
      <c r="G132" s="127"/>
      <c r="H132" s="120"/>
      <c r="I132" s="51"/>
      <c r="J132" s="35">
        <f t="shared" si="8"/>
        <v>0</v>
      </c>
      <c r="K132" s="137"/>
      <c r="L132" s="141"/>
      <c r="M132" s="141"/>
      <c r="N132" s="136">
        <f>K132*I132</f>
        <v>0</v>
      </c>
      <c r="O132" s="299"/>
      <c r="P132" s="127"/>
      <c r="Q132" s="123"/>
      <c r="R132" s="124"/>
      <c r="S132" s="41"/>
      <c r="T132" s="42"/>
      <c r="U132" s="43"/>
      <c r="V132" s="44"/>
    </row>
    <row r="133" spans="1:22" ht="17.25" x14ac:dyDescent="0.3">
      <c r="A133" s="121"/>
      <c r="B133" s="61"/>
      <c r="C133" s="96"/>
      <c r="D133" s="96"/>
      <c r="E133" s="97"/>
      <c r="F133" s="51"/>
      <c r="G133" s="127"/>
      <c r="H133" s="110"/>
      <c r="I133" s="51"/>
      <c r="J133" s="35">
        <f t="shared" si="8"/>
        <v>0</v>
      </c>
      <c r="K133" s="137"/>
      <c r="L133" s="133"/>
      <c r="M133" s="133"/>
      <c r="N133" s="136">
        <f t="shared" ref="N133:N217" si="9">K133*I133</f>
        <v>0</v>
      </c>
      <c r="O133" s="298"/>
      <c r="P133" s="314"/>
      <c r="Q133" s="123"/>
      <c r="R133" s="124"/>
      <c r="S133" s="41"/>
      <c r="T133" s="42"/>
      <c r="U133" s="43"/>
      <c r="V133" s="44"/>
    </row>
    <row r="134" spans="1:22" ht="18.75" x14ac:dyDescent="0.3">
      <c r="A134" s="108"/>
      <c r="B134" s="61"/>
      <c r="C134" s="96"/>
      <c r="D134" s="96"/>
      <c r="E134" s="97"/>
      <c r="F134" s="51"/>
      <c r="G134" s="127"/>
      <c r="H134" s="142"/>
      <c r="I134" s="51"/>
      <c r="J134" s="35">
        <f t="shared" si="8"/>
        <v>0</v>
      </c>
      <c r="K134" s="56"/>
      <c r="L134" s="133"/>
      <c r="M134" s="133"/>
      <c r="N134" s="57">
        <f t="shared" si="9"/>
        <v>0</v>
      </c>
      <c r="O134" s="298"/>
      <c r="P134" s="314"/>
      <c r="Q134" s="123"/>
      <c r="R134" s="124"/>
      <c r="S134" s="41"/>
      <c r="T134" s="42"/>
      <c r="U134" s="43"/>
      <c r="V134" s="44"/>
    </row>
    <row r="135" spans="1:22" ht="17.25" x14ac:dyDescent="0.3">
      <c r="A135" s="108"/>
      <c r="B135" s="61"/>
      <c r="C135" s="96"/>
      <c r="D135" s="96"/>
      <c r="E135" s="97"/>
      <c r="F135" s="51"/>
      <c r="G135" s="127"/>
      <c r="H135" s="122"/>
      <c r="I135" s="51"/>
      <c r="J135" s="35">
        <f t="shared" si="8"/>
        <v>0</v>
      </c>
      <c r="K135" s="137"/>
      <c r="L135" s="133"/>
      <c r="M135" s="133"/>
      <c r="N135" s="136">
        <f t="shared" si="9"/>
        <v>0</v>
      </c>
      <c r="O135" s="298"/>
      <c r="P135" s="314"/>
      <c r="Q135" s="123"/>
      <c r="R135" s="124"/>
      <c r="S135" s="41"/>
      <c r="T135" s="42"/>
      <c r="U135" s="43"/>
      <c r="V135" s="44"/>
    </row>
    <row r="136" spans="1:22" ht="17.25" x14ac:dyDescent="0.3">
      <c r="A136" s="108"/>
      <c r="B136" s="61"/>
      <c r="C136" s="96"/>
      <c r="D136" s="96"/>
      <c r="E136" s="97"/>
      <c r="F136" s="51"/>
      <c r="G136" s="127"/>
      <c r="H136" s="143"/>
      <c r="I136" s="51"/>
      <c r="J136" s="35">
        <f t="shared" si="8"/>
        <v>0</v>
      </c>
      <c r="K136" s="137"/>
      <c r="L136" s="133"/>
      <c r="M136" s="133"/>
      <c r="N136" s="136">
        <f t="shared" si="9"/>
        <v>0</v>
      </c>
      <c r="O136" s="298"/>
      <c r="P136" s="314"/>
      <c r="Q136" s="123"/>
      <c r="R136" s="124"/>
      <c r="S136" s="41"/>
      <c r="T136" s="42"/>
      <c r="U136" s="43"/>
      <c r="V136" s="44"/>
    </row>
    <row r="137" spans="1:22" ht="17.25" x14ac:dyDescent="0.3">
      <c r="A137" s="108"/>
      <c r="B137" s="61"/>
      <c r="C137" s="96"/>
      <c r="D137" s="96"/>
      <c r="E137" s="97"/>
      <c r="F137" s="51"/>
      <c r="G137" s="127"/>
      <c r="H137" s="144"/>
      <c r="I137" s="51"/>
      <c r="J137" s="35">
        <f t="shared" si="8"/>
        <v>0</v>
      </c>
      <c r="K137" s="137"/>
      <c r="L137" s="145"/>
      <c r="M137" s="145"/>
      <c r="N137" s="136">
        <f t="shared" si="9"/>
        <v>0</v>
      </c>
      <c r="O137" s="298"/>
      <c r="P137" s="314"/>
      <c r="Q137" s="123"/>
      <c r="R137" s="124"/>
      <c r="S137" s="41"/>
      <c r="T137" s="42"/>
      <c r="U137" s="43"/>
      <c r="V137" s="44"/>
    </row>
    <row r="138" spans="1:22" ht="17.25" x14ac:dyDescent="0.3">
      <c r="A138" s="108"/>
      <c r="B138" s="61"/>
      <c r="C138" s="96"/>
      <c r="D138" s="96"/>
      <c r="E138" s="97"/>
      <c r="F138" s="51"/>
      <c r="G138" s="127"/>
      <c r="H138" s="143"/>
      <c r="I138" s="51"/>
      <c r="J138" s="35">
        <f t="shared" si="8"/>
        <v>0</v>
      </c>
      <c r="K138" s="137"/>
      <c r="L138" s="145"/>
      <c r="M138" s="145"/>
      <c r="N138" s="136">
        <f t="shared" si="9"/>
        <v>0</v>
      </c>
      <c r="O138" s="298"/>
      <c r="P138" s="314"/>
      <c r="Q138" s="123"/>
      <c r="R138" s="124"/>
      <c r="S138" s="41"/>
      <c r="T138" s="42"/>
      <c r="U138" s="43"/>
      <c r="V138" s="44"/>
    </row>
    <row r="139" spans="1:22" ht="17.25" x14ac:dyDescent="0.3">
      <c r="A139" s="108"/>
      <c r="B139" s="61"/>
      <c r="C139" s="96"/>
      <c r="D139" s="96"/>
      <c r="E139" s="97"/>
      <c r="F139" s="51"/>
      <c r="G139" s="127"/>
      <c r="H139" s="143"/>
      <c r="I139" s="51"/>
      <c r="J139" s="35">
        <f t="shared" si="8"/>
        <v>0</v>
      </c>
      <c r="K139" s="137"/>
      <c r="L139" s="145"/>
      <c r="M139" s="145"/>
      <c r="N139" s="136">
        <f t="shared" si="9"/>
        <v>0</v>
      </c>
      <c r="O139" s="298"/>
      <c r="P139" s="314"/>
      <c r="Q139" s="123"/>
      <c r="R139" s="124"/>
      <c r="S139" s="41"/>
      <c r="T139" s="42"/>
      <c r="U139" s="43"/>
      <c r="V139" s="44"/>
    </row>
    <row r="140" spans="1:22" ht="17.25" x14ac:dyDescent="0.3">
      <c r="A140" s="108"/>
      <c r="B140" s="61"/>
      <c r="C140" s="96"/>
      <c r="D140" s="96"/>
      <c r="E140" s="97"/>
      <c r="F140" s="51"/>
      <c r="G140" s="127"/>
      <c r="H140" s="143"/>
      <c r="I140" s="51"/>
      <c r="J140" s="35">
        <f t="shared" si="8"/>
        <v>0</v>
      </c>
      <c r="K140" s="56"/>
      <c r="L140" s="52"/>
      <c r="M140" s="52"/>
      <c r="N140" s="57">
        <f t="shared" si="9"/>
        <v>0</v>
      </c>
      <c r="O140" s="298"/>
      <c r="P140" s="314"/>
      <c r="Q140" s="123"/>
      <c r="R140" s="124"/>
      <c r="S140" s="41"/>
      <c r="T140" s="42"/>
      <c r="U140" s="43"/>
      <c r="V140" s="44"/>
    </row>
    <row r="141" spans="1:22" ht="17.25" x14ac:dyDescent="0.3">
      <c r="A141" s="108"/>
      <c r="B141" s="61"/>
      <c r="C141" s="146"/>
      <c r="D141" s="146"/>
      <c r="E141" s="147"/>
      <c r="F141" s="51"/>
      <c r="G141" s="127"/>
      <c r="H141" s="143"/>
      <c r="I141" s="51"/>
      <c r="J141" s="35">
        <f t="shared" si="8"/>
        <v>0</v>
      </c>
      <c r="K141" s="56"/>
      <c r="L141" s="52"/>
      <c r="M141" s="52"/>
      <c r="N141" s="57">
        <f t="shared" si="9"/>
        <v>0</v>
      </c>
      <c r="O141" s="299"/>
      <c r="P141" s="316"/>
      <c r="Q141" s="39"/>
      <c r="R141" s="40"/>
      <c r="S141" s="41"/>
      <c r="T141" s="42"/>
      <c r="U141" s="43"/>
      <c r="V141" s="44"/>
    </row>
    <row r="142" spans="1:22" ht="17.25" x14ac:dyDescent="0.3">
      <c r="A142" s="108"/>
      <c r="B142" s="61"/>
      <c r="C142" s="146"/>
      <c r="D142" s="146"/>
      <c r="E142" s="147"/>
      <c r="F142" s="51"/>
      <c r="G142" s="127"/>
      <c r="H142" s="143"/>
      <c r="I142" s="51"/>
      <c r="J142" s="35">
        <f t="shared" si="8"/>
        <v>0</v>
      </c>
      <c r="K142" s="56"/>
      <c r="L142" s="52"/>
      <c r="M142" s="52"/>
      <c r="N142" s="57">
        <f t="shared" si="9"/>
        <v>0</v>
      </c>
      <c r="O142" s="299"/>
      <c r="P142" s="316"/>
      <c r="Q142" s="39"/>
      <c r="R142" s="40"/>
      <c r="S142" s="41"/>
      <c r="T142" s="42"/>
      <c r="U142" s="43"/>
      <c r="V142" s="44"/>
    </row>
    <row r="143" spans="1:22" ht="17.25" x14ac:dyDescent="0.3">
      <c r="A143" s="60"/>
      <c r="B143" s="61"/>
      <c r="C143" s="129"/>
      <c r="D143" s="129"/>
      <c r="E143" s="130"/>
      <c r="F143" s="51"/>
      <c r="G143" s="127"/>
      <c r="H143" s="131"/>
      <c r="I143" s="51"/>
      <c r="J143" s="35">
        <f t="shared" si="8"/>
        <v>0</v>
      </c>
      <c r="K143" s="56"/>
      <c r="L143" s="52"/>
      <c r="M143" s="52"/>
      <c r="N143" s="57">
        <f t="shared" si="9"/>
        <v>0</v>
      </c>
      <c r="O143" s="156"/>
      <c r="P143" s="312"/>
      <c r="Q143" s="39"/>
      <c r="R143" s="40"/>
      <c r="S143" s="41"/>
      <c r="T143" s="42"/>
      <c r="U143" s="43"/>
      <c r="V143" s="44"/>
    </row>
    <row r="144" spans="1:22" ht="17.25" x14ac:dyDescent="0.3">
      <c r="A144" s="108"/>
      <c r="B144" s="61"/>
      <c r="C144" s="148"/>
      <c r="D144" s="148"/>
      <c r="E144" s="130"/>
      <c r="F144" s="51"/>
      <c r="G144" s="127"/>
      <c r="H144" s="50"/>
      <c r="I144" s="51"/>
      <c r="J144" s="35">
        <f t="shared" si="8"/>
        <v>0</v>
      </c>
      <c r="K144" s="56"/>
      <c r="L144" s="52"/>
      <c r="M144" s="52"/>
      <c r="N144" s="57">
        <f t="shared" si="9"/>
        <v>0</v>
      </c>
      <c r="O144" s="156"/>
      <c r="P144" s="312"/>
      <c r="Q144" s="39"/>
      <c r="R144" s="40"/>
      <c r="S144" s="41"/>
      <c r="T144" s="42"/>
      <c r="U144" s="43"/>
      <c r="V144" s="44"/>
    </row>
    <row r="145" spans="1:22" ht="17.25" x14ac:dyDescent="0.3">
      <c r="A145" s="115"/>
      <c r="B145" s="61"/>
      <c r="C145" s="129"/>
      <c r="D145" s="129"/>
      <c r="E145" s="130"/>
      <c r="F145" s="51"/>
      <c r="G145" s="127"/>
      <c r="H145" s="131"/>
      <c r="I145" s="51"/>
      <c r="J145" s="35">
        <f t="shared" si="8"/>
        <v>0</v>
      </c>
      <c r="K145" s="56"/>
      <c r="L145" s="52"/>
      <c r="M145" s="52"/>
      <c r="N145" s="57">
        <f t="shared" si="9"/>
        <v>0</v>
      </c>
      <c r="O145" s="156"/>
      <c r="P145" s="312"/>
      <c r="Q145" s="39"/>
      <c r="R145" s="40"/>
      <c r="S145" s="41"/>
      <c r="T145" s="42"/>
      <c r="U145" s="43"/>
      <c r="V145" s="44"/>
    </row>
    <row r="146" spans="1:22" ht="18.75" x14ac:dyDescent="0.3">
      <c r="A146" s="149"/>
      <c r="B146" s="150"/>
      <c r="C146" s="95"/>
      <c r="D146" s="95"/>
      <c r="E146" s="114"/>
      <c r="F146" s="51"/>
      <c r="G146" s="127"/>
      <c r="H146" s="131"/>
      <c r="I146" s="51"/>
      <c r="J146" s="35">
        <f t="shared" si="8"/>
        <v>0</v>
      </c>
      <c r="K146" s="56"/>
      <c r="L146" s="52"/>
      <c r="M146" s="52"/>
      <c r="N146" s="57">
        <f t="shared" si="9"/>
        <v>0</v>
      </c>
      <c r="O146" s="300"/>
      <c r="P146" s="315"/>
      <c r="Q146" s="39"/>
      <c r="R146" s="40"/>
      <c r="S146" s="41"/>
      <c r="T146" s="42"/>
      <c r="U146" s="43"/>
      <c r="V146" s="44"/>
    </row>
    <row r="147" spans="1:22" ht="17.25" x14ac:dyDescent="0.3">
      <c r="A147" s="115"/>
      <c r="B147" s="61"/>
      <c r="C147" s="151"/>
      <c r="D147" s="151"/>
      <c r="E147" s="152"/>
      <c r="F147" s="51"/>
      <c r="G147" s="127"/>
      <c r="H147" s="131"/>
      <c r="I147" s="51"/>
      <c r="J147" s="35">
        <f t="shared" si="8"/>
        <v>0</v>
      </c>
      <c r="K147" s="56"/>
      <c r="L147" s="52"/>
      <c r="M147" s="52"/>
      <c r="N147" s="57">
        <f t="shared" si="9"/>
        <v>0</v>
      </c>
      <c r="O147" s="156"/>
      <c r="P147" s="312"/>
      <c r="Q147" s="39"/>
      <c r="R147" s="40"/>
      <c r="S147" s="41"/>
      <c r="T147" s="42"/>
      <c r="U147" s="43"/>
      <c r="V147" s="44"/>
    </row>
    <row r="148" spans="1:22" ht="17.25" x14ac:dyDescent="0.3">
      <c r="A148" s="115"/>
      <c r="B148" s="61"/>
      <c r="C148" s="151"/>
      <c r="D148" s="151"/>
      <c r="E148" s="152"/>
      <c r="F148" s="51"/>
      <c r="G148" s="127"/>
      <c r="H148" s="131"/>
      <c r="I148" s="51"/>
      <c r="J148" s="35">
        <f t="shared" si="8"/>
        <v>0</v>
      </c>
      <c r="K148" s="56"/>
      <c r="L148" s="52"/>
      <c r="M148" s="52"/>
      <c r="N148" s="57">
        <f t="shared" si="9"/>
        <v>0</v>
      </c>
      <c r="O148" s="156"/>
      <c r="P148" s="312"/>
      <c r="Q148" s="39"/>
      <c r="R148" s="40"/>
      <c r="S148" s="41"/>
      <c r="T148" s="42"/>
      <c r="U148" s="43"/>
      <c r="V148" s="44"/>
    </row>
    <row r="149" spans="1:22" ht="17.25" x14ac:dyDescent="0.3">
      <c r="A149" s="153"/>
      <c r="B149" s="61"/>
      <c r="C149" s="154"/>
      <c r="D149" s="154"/>
      <c r="E149" s="155"/>
      <c r="F149" s="51"/>
      <c r="G149" s="127"/>
      <c r="H149" s="131"/>
      <c r="I149" s="51"/>
      <c r="J149" s="35">
        <f t="shared" si="8"/>
        <v>0</v>
      </c>
      <c r="K149" s="56"/>
      <c r="L149" s="52"/>
      <c r="M149" s="52"/>
      <c r="N149" s="57">
        <f t="shared" si="9"/>
        <v>0</v>
      </c>
      <c r="O149" s="156"/>
      <c r="P149" s="312"/>
      <c r="Q149" s="39"/>
      <c r="R149" s="40"/>
      <c r="S149" s="41"/>
      <c r="T149" s="42"/>
      <c r="U149" s="43"/>
      <c r="V149" s="44"/>
    </row>
    <row r="150" spans="1:22" ht="17.25" x14ac:dyDescent="0.3">
      <c r="A150" s="115"/>
      <c r="B150" s="61"/>
      <c r="C150" s="157"/>
      <c r="D150" s="157"/>
      <c r="E150" s="158"/>
      <c r="F150" s="51"/>
      <c r="G150" s="63"/>
      <c r="H150" s="131"/>
      <c r="I150" s="51"/>
      <c r="J150" s="35">
        <f t="shared" si="8"/>
        <v>0</v>
      </c>
      <c r="K150" s="56"/>
      <c r="L150" s="52"/>
      <c r="M150" s="52"/>
      <c r="N150" s="57">
        <f t="shared" si="9"/>
        <v>0</v>
      </c>
      <c r="O150" s="301"/>
      <c r="P150" s="317"/>
      <c r="Q150" s="39"/>
      <c r="R150" s="40"/>
      <c r="S150" s="41"/>
      <c r="T150" s="42"/>
      <c r="U150" s="43"/>
      <c r="V150" s="44"/>
    </row>
    <row r="151" spans="1:22" ht="17.25" x14ac:dyDescent="0.3">
      <c r="A151" s="115"/>
      <c r="B151" s="61"/>
      <c r="C151" s="157"/>
      <c r="D151" s="157"/>
      <c r="E151" s="158"/>
      <c r="F151" s="51"/>
      <c r="G151" s="49"/>
      <c r="H151" s="131"/>
      <c r="I151" s="51"/>
      <c r="J151" s="35">
        <f t="shared" si="8"/>
        <v>0</v>
      </c>
      <c r="K151" s="56"/>
      <c r="L151" s="52"/>
      <c r="M151" s="52"/>
      <c r="N151" s="57">
        <f t="shared" si="9"/>
        <v>0</v>
      </c>
      <c r="O151" s="301"/>
      <c r="P151" s="317"/>
      <c r="Q151" s="39"/>
      <c r="R151" s="40"/>
      <c r="S151" s="41"/>
      <c r="T151" s="42"/>
      <c r="U151" s="43"/>
      <c r="V151" s="44"/>
    </row>
    <row r="152" spans="1:22" x14ac:dyDescent="0.25">
      <c r="A152" s="115"/>
      <c r="B152" s="107"/>
      <c r="C152" s="159"/>
      <c r="D152" s="159"/>
      <c r="E152" s="160"/>
      <c r="F152" s="161"/>
      <c r="G152" s="127"/>
      <c r="H152" s="162"/>
      <c r="I152" s="161"/>
      <c r="J152" s="35">
        <f t="shared" si="8"/>
        <v>0</v>
      </c>
      <c r="N152" s="57">
        <f t="shared" si="9"/>
        <v>0</v>
      </c>
      <c r="O152" s="302"/>
      <c r="P152" s="316"/>
      <c r="Q152" s="163"/>
      <c r="R152" s="164"/>
      <c r="S152" s="165"/>
      <c r="T152" s="166"/>
      <c r="U152" s="167"/>
      <c r="V152" s="168"/>
    </row>
    <row r="153" spans="1:22" ht="17.25" x14ac:dyDescent="0.3">
      <c r="A153" s="115"/>
      <c r="B153" s="61"/>
      <c r="C153" s="154"/>
      <c r="D153" s="154"/>
      <c r="E153" s="155"/>
      <c r="F153" s="161"/>
      <c r="G153" s="127"/>
      <c r="H153" s="162"/>
      <c r="I153" s="161"/>
      <c r="J153" s="35">
        <f t="shared" si="8"/>
        <v>0</v>
      </c>
      <c r="N153" s="57">
        <f t="shared" si="9"/>
        <v>0</v>
      </c>
      <c r="O153" s="302"/>
      <c r="P153" s="316"/>
      <c r="Q153" s="163"/>
      <c r="R153" s="164"/>
      <c r="S153" s="165"/>
      <c r="T153" s="166"/>
      <c r="U153" s="167"/>
      <c r="V153" s="168"/>
    </row>
    <row r="154" spans="1:22" ht="17.25" x14ac:dyDescent="0.3">
      <c r="A154" s="115"/>
      <c r="B154" s="61"/>
      <c r="C154" s="154"/>
      <c r="D154" s="154"/>
      <c r="E154" s="155"/>
      <c r="F154" s="51"/>
      <c r="G154" s="127"/>
      <c r="H154" s="131"/>
      <c r="I154" s="51"/>
      <c r="J154" s="35">
        <f t="shared" si="8"/>
        <v>0</v>
      </c>
      <c r="K154" s="56"/>
      <c r="L154" s="52"/>
      <c r="M154" s="52"/>
      <c r="N154" s="57">
        <f t="shared" si="9"/>
        <v>0</v>
      </c>
      <c r="O154" s="156"/>
      <c r="P154" s="312"/>
      <c r="Q154" s="39"/>
      <c r="R154" s="40"/>
      <c r="S154" s="41"/>
      <c r="T154" s="42"/>
      <c r="U154" s="43"/>
      <c r="V154" s="44"/>
    </row>
    <row r="155" spans="1:22" ht="17.25" x14ac:dyDescent="0.3">
      <c r="A155" s="115"/>
      <c r="B155" s="61"/>
      <c r="C155" s="154"/>
      <c r="D155" s="154"/>
      <c r="E155" s="155"/>
      <c r="F155" s="51"/>
      <c r="G155" s="127"/>
      <c r="H155" s="131"/>
      <c r="I155" s="51"/>
      <c r="J155" s="35">
        <f t="shared" si="8"/>
        <v>0</v>
      </c>
      <c r="K155" s="56"/>
      <c r="L155" s="52"/>
      <c r="M155" s="52"/>
      <c r="N155" s="57">
        <f t="shared" si="9"/>
        <v>0</v>
      </c>
      <c r="O155" s="156"/>
      <c r="P155" s="312"/>
      <c r="Q155" s="39"/>
      <c r="R155" s="40"/>
      <c r="S155" s="41"/>
      <c r="T155" s="42"/>
      <c r="U155" s="43"/>
      <c r="V155" s="44"/>
    </row>
    <row r="156" spans="1:22" ht="17.25" x14ac:dyDescent="0.3">
      <c r="A156" s="115"/>
      <c r="B156" s="61"/>
      <c r="C156" s="169"/>
      <c r="D156" s="169"/>
      <c r="E156" s="114"/>
      <c r="F156" s="51"/>
      <c r="G156" s="63"/>
      <c r="H156" s="131"/>
      <c r="I156" s="51"/>
      <c r="J156" s="35">
        <f t="shared" si="8"/>
        <v>0</v>
      </c>
      <c r="K156" s="56"/>
      <c r="L156" s="52"/>
      <c r="M156" s="52"/>
      <c r="N156" s="57">
        <f t="shared" si="9"/>
        <v>0</v>
      </c>
      <c r="O156" s="156"/>
      <c r="P156" s="312"/>
      <c r="Q156" s="39"/>
      <c r="R156" s="40"/>
      <c r="S156" s="41"/>
      <c r="T156" s="42"/>
      <c r="U156" s="43"/>
      <c r="V156" s="44"/>
    </row>
    <row r="157" spans="1:22" ht="17.25" x14ac:dyDescent="0.3">
      <c r="A157" s="115"/>
      <c r="B157" s="61"/>
      <c r="C157" s="169"/>
      <c r="D157" s="169"/>
      <c r="E157" s="114"/>
      <c r="F157" s="51"/>
      <c r="G157" s="63"/>
      <c r="H157" s="131"/>
      <c r="I157" s="51"/>
      <c r="J157" s="35">
        <f t="shared" si="8"/>
        <v>0</v>
      </c>
      <c r="K157" s="56"/>
      <c r="L157" s="52"/>
      <c r="M157" s="52"/>
      <c r="N157" s="57">
        <f t="shared" si="9"/>
        <v>0</v>
      </c>
      <c r="O157" s="156"/>
      <c r="P157" s="312"/>
      <c r="Q157" s="39"/>
      <c r="R157" s="40"/>
      <c r="S157" s="41"/>
      <c r="T157" s="42"/>
      <c r="U157" s="43"/>
      <c r="V157" s="44"/>
    </row>
    <row r="158" spans="1:22" ht="17.25" x14ac:dyDescent="0.3">
      <c r="A158" s="115"/>
      <c r="B158" s="61"/>
      <c r="C158" s="169"/>
      <c r="D158" s="169"/>
      <c r="E158" s="114"/>
      <c r="F158" s="51"/>
      <c r="G158" s="63"/>
      <c r="H158" s="131"/>
      <c r="I158" s="51"/>
      <c r="J158" s="35">
        <f t="shared" si="8"/>
        <v>0</v>
      </c>
      <c r="K158" s="56"/>
      <c r="L158" s="52"/>
      <c r="M158" s="52"/>
      <c r="N158" s="57">
        <f t="shared" si="9"/>
        <v>0</v>
      </c>
      <c r="O158" s="156"/>
      <c r="P158" s="312"/>
      <c r="Q158" s="39"/>
      <c r="R158" s="40"/>
      <c r="S158" s="41"/>
      <c r="T158" s="42"/>
      <c r="U158" s="43"/>
      <c r="V158" s="44"/>
    </row>
    <row r="159" spans="1:22" ht="17.25" x14ac:dyDescent="0.25">
      <c r="A159" s="115"/>
      <c r="B159" s="107"/>
      <c r="C159" s="170"/>
      <c r="D159" s="170"/>
      <c r="E159" s="109"/>
      <c r="F159" s="51"/>
      <c r="G159" s="63"/>
      <c r="H159" s="131"/>
      <c r="I159" s="51"/>
      <c r="J159" s="35">
        <f t="shared" si="8"/>
        <v>0</v>
      </c>
      <c r="K159" s="56"/>
      <c r="L159" s="52"/>
      <c r="M159" s="52"/>
      <c r="N159" s="57">
        <f t="shared" si="9"/>
        <v>0</v>
      </c>
      <c r="O159" s="156"/>
      <c r="P159" s="312"/>
      <c r="Q159" s="39"/>
      <c r="R159" s="40"/>
      <c r="S159" s="41"/>
      <c r="T159" s="42"/>
      <c r="U159" s="43"/>
      <c r="V159" s="44"/>
    </row>
    <row r="160" spans="1:22" ht="17.25" x14ac:dyDescent="0.3">
      <c r="A160" s="115"/>
      <c r="B160" s="61"/>
      <c r="C160" s="169"/>
      <c r="D160" s="169"/>
      <c r="E160" s="114"/>
      <c r="F160" s="51"/>
      <c r="G160" s="63"/>
      <c r="H160" s="131"/>
      <c r="I160" s="51"/>
      <c r="J160" s="35">
        <f t="shared" si="8"/>
        <v>0</v>
      </c>
      <c r="K160" s="56"/>
      <c r="L160" s="52"/>
      <c r="M160" s="52"/>
      <c r="N160" s="57">
        <f t="shared" si="9"/>
        <v>0</v>
      </c>
      <c r="O160" s="156"/>
      <c r="P160" s="312"/>
      <c r="Q160" s="39"/>
      <c r="R160" s="40"/>
      <c r="S160" s="41"/>
      <c r="T160" s="42"/>
      <c r="U160" s="43"/>
      <c r="V160" s="44"/>
    </row>
    <row r="161" spans="1:22" ht="17.25" x14ac:dyDescent="0.3">
      <c r="A161" s="115"/>
      <c r="B161" s="61"/>
      <c r="C161" s="148"/>
      <c r="D161" s="148"/>
      <c r="E161" s="130"/>
      <c r="F161" s="51"/>
      <c r="G161" s="127"/>
      <c r="H161" s="131"/>
      <c r="I161" s="51"/>
      <c r="J161" s="35">
        <f t="shared" si="8"/>
        <v>0</v>
      </c>
      <c r="K161" s="56"/>
      <c r="L161" s="52"/>
      <c r="M161" s="52"/>
      <c r="N161" s="57">
        <f t="shared" si="9"/>
        <v>0</v>
      </c>
      <c r="O161" s="156"/>
      <c r="P161" s="312"/>
      <c r="Q161" s="39"/>
      <c r="R161" s="40"/>
      <c r="S161" s="41"/>
      <c r="T161" s="42"/>
      <c r="U161" s="43"/>
      <c r="V161" s="44"/>
    </row>
    <row r="162" spans="1:22" ht="17.25" x14ac:dyDescent="0.3">
      <c r="A162" s="115"/>
      <c r="B162" s="61"/>
      <c r="C162" s="148"/>
      <c r="D162" s="148"/>
      <c r="E162" s="130"/>
      <c r="F162" s="51"/>
      <c r="G162" s="127"/>
      <c r="H162" s="131"/>
      <c r="I162" s="51"/>
      <c r="J162" s="35">
        <f t="shared" si="8"/>
        <v>0</v>
      </c>
      <c r="K162" s="56"/>
      <c r="L162" s="52"/>
      <c r="M162" s="52"/>
      <c r="N162" s="57">
        <f t="shared" si="9"/>
        <v>0</v>
      </c>
      <c r="O162" s="156"/>
      <c r="P162" s="312"/>
      <c r="Q162" s="39"/>
      <c r="R162" s="40"/>
      <c r="S162" s="41"/>
      <c r="T162" s="42"/>
      <c r="U162" s="43"/>
      <c r="V162" s="44"/>
    </row>
    <row r="163" spans="1:22" ht="17.25" x14ac:dyDescent="0.3">
      <c r="A163" s="115"/>
      <c r="B163" s="61"/>
      <c r="C163" s="148"/>
      <c r="D163" s="148"/>
      <c r="E163" s="130"/>
      <c r="F163" s="51"/>
      <c r="G163" s="127"/>
      <c r="H163" s="131"/>
      <c r="I163" s="51"/>
      <c r="J163" s="35">
        <f t="shared" si="8"/>
        <v>0</v>
      </c>
      <c r="K163" s="56"/>
      <c r="L163" s="52"/>
      <c r="M163" s="52"/>
      <c r="N163" s="57">
        <f t="shared" si="9"/>
        <v>0</v>
      </c>
      <c r="O163" s="156"/>
      <c r="P163" s="312"/>
      <c r="Q163" s="39"/>
      <c r="R163" s="40"/>
      <c r="S163" s="41"/>
      <c r="T163" s="42"/>
      <c r="U163" s="43"/>
      <c r="V163" s="44"/>
    </row>
    <row r="164" spans="1:22" ht="17.25" x14ac:dyDescent="0.3">
      <c r="A164" s="115"/>
      <c r="B164" s="61"/>
      <c r="C164" s="148"/>
      <c r="D164" s="148"/>
      <c r="E164" s="130"/>
      <c r="F164" s="51"/>
      <c r="G164" s="127"/>
      <c r="H164" s="131"/>
      <c r="I164" s="51"/>
      <c r="J164" s="35">
        <v>0</v>
      </c>
      <c r="K164" s="56"/>
      <c r="L164" s="52"/>
      <c r="M164" s="52"/>
      <c r="N164" s="57">
        <f t="shared" si="9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ht="17.25" x14ac:dyDescent="0.25">
      <c r="A165" s="153"/>
      <c r="B165" s="107"/>
      <c r="C165" s="154"/>
      <c r="D165" s="154"/>
      <c r="E165" s="155"/>
      <c r="F165" s="51"/>
      <c r="G165" s="127"/>
      <c r="H165" s="131"/>
      <c r="I165" s="51"/>
      <c r="J165" s="35">
        <f t="shared" si="8"/>
        <v>0</v>
      </c>
      <c r="K165" s="56"/>
      <c r="L165" s="52"/>
      <c r="M165" s="52"/>
      <c r="N165" s="57">
        <f t="shared" si="9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ht="17.25" x14ac:dyDescent="0.3">
      <c r="A166" s="171"/>
      <c r="B166" s="61"/>
      <c r="C166" s="157"/>
      <c r="D166" s="157"/>
      <c r="E166" s="158"/>
      <c r="F166" s="51"/>
      <c r="G166" s="49"/>
      <c r="H166" s="131"/>
      <c r="I166" s="51"/>
      <c r="J166" s="35">
        <f>I166-F166</f>
        <v>0</v>
      </c>
      <c r="K166" s="56"/>
      <c r="L166" s="52"/>
      <c r="M166" s="52"/>
      <c r="N166" s="57">
        <f>K166*I166</f>
        <v>0</v>
      </c>
      <c r="O166" s="301"/>
      <c r="P166" s="317"/>
      <c r="Q166" s="39"/>
      <c r="R166" s="40"/>
      <c r="S166" s="41"/>
      <c r="T166" s="42"/>
      <c r="U166" s="43"/>
      <c r="V166" s="44"/>
    </row>
    <row r="167" spans="1:22" ht="17.25" x14ac:dyDescent="0.25">
      <c r="A167" s="115"/>
      <c r="B167" s="107"/>
      <c r="C167" s="172"/>
      <c r="D167" s="172"/>
      <c r="E167" s="173"/>
      <c r="F167" s="51"/>
      <c r="G167" s="127"/>
      <c r="H167" s="131"/>
      <c r="I167" s="51"/>
      <c r="J167" s="35">
        <f t="shared" si="8"/>
        <v>0</v>
      </c>
      <c r="K167" s="56"/>
      <c r="L167" s="52"/>
      <c r="M167" s="52"/>
      <c r="N167" s="57">
        <f t="shared" si="9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ht="17.25" x14ac:dyDescent="0.25">
      <c r="A168" s="115"/>
      <c r="B168" s="107"/>
      <c r="C168" s="172"/>
      <c r="D168" s="172"/>
      <c r="E168" s="173"/>
      <c r="F168" s="51"/>
      <c r="G168" s="127"/>
      <c r="H168" s="131"/>
      <c r="I168" s="51"/>
      <c r="J168" s="35">
        <f t="shared" si="8"/>
        <v>0</v>
      </c>
      <c r="K168" s="56"/>
      <c r="L168" s="52"/>
      <c r="M168" s="52"/>
      <c r="N168" s="57">
        <f t="shared" si="9"/>
        <v>0</v>
      </c>
      <c r="O168" s="156"/>
      <c r="P168" s="312"/>
      <c r="Q168" s="39"/>
      <c r="R168" s="40"/>
      <c r="S168" s="41"/>
      <c r="T168" s="42"/>
      <c r="U168" s="43"/>
      <c r="V168" s="44"/>
    </row>
    <row r="169" spans="1:22" ht="17.25" x14ac:dyDescent="0.25">
      <c r="A169" s="115"/>
      <c r="B169" s="107"/>
      <c r="C169" s="172"/>
      <c r="D169" s="172"/>
      <c r="E169" s="173"/>
      <c r="F169" s="51"/>
      <c r="G169" s="127"/>
      <c r="H169" s="174"/>
      <c r="I169" s="51"/>
      <c r="J169" s="35">
        <f t="shared" si="8"/>
        <v>0</v>
      </c>
      <c r="K169" s="56"/>
      <c r="L169" s="52"/>
      <c r="M169" s="52"/>
      <c r="N169" s="57">
        <f t="shared" si="9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7.25" x14ac:dyDescent="0.25">
      <c r="A170" s="115"/>
      <c r="B170" s="107"/>
      <c r="C170" s="172"/>
      <c r="D170" s="172"/>
      <c r="E170" s="173"/>
      <c r="F170" s="175"/>
      <c r="G170" s="63"/>
      <c r="H170" s="174"/>
      <c r="I170" s="51"/>
      <c r="J170" s="35">
        <f t="shared" si="8"/>
        <v>0</v>
      </c>
      <c r="K170" s="56"/>
      <c r="L170" s="52"/>
      <c r="M170" s="52"/>
      <c r="N170" s="57">
        <f t="shared" si="9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ht="17.25" x14ac:dyDescent="0.25">
      <c r="A171" s="115"/>
      <c r="B171" s="107"/>
      <c r="C171" s="172"/>
      <c r="D171" s="172"/>
      <c r="E171" s="173"/>
      <c r="F171" s="175"/>
      <c r="G171" s="63"/>
      <c r="H171" s="131"/>
      <c r="I171" s="51"/>
      <c r="J171" s="35">
        <f t="shared" si="8"/>
        <v>0</v>
      </c>
      <c r="K171" s="56"/>
      <c r="L171" s="52"/>
      <c r="M171" s="52"/>
      <c r="N171" s="57">
        <f t="shared" si="9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25">
      <c r="A172" s="115"/>
      <c r="B172" s="107"/>
      <c r="C172" s="172"/>
      <c r="D172" s="172"/>
      <c r="E172" s="173"/>
      <c r="F172" s="175"/>
      <c r="G172" s="63"/>
      <c r="H172" s="131"/>
      <c r="I172" s="51"/>
      <c r="J172" s="35">
        <f t="shared" si="8"/>
        <v>0</v>
      </c>
      <c r="K172" s="56"/>
      <c r="L172" s="52"/>
      <c r="M172" s="52"/>
      <c r="N172" s="57">
        <f t="shared" si="9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x14ac:dyDescent="0.25">
      <c r="A173" s="115"/>
      <c r="B173" s="107"/>
      <c r="C173" s="172"/>
      <c r="D173" s="172"/>
      <c r="E173" s="173"/>
      <c r="F173" s="175"/>
      <c r="G173" s="63"/>
      <c r="H173" s="131"/>
      <c r="I173" s="51"/>
      <c r="J173" s="35">
        <f t="shared" si="8"/>
        <v>0</v>
      </c>
      <c r="K173" s="56"/>
      <c r="L173" s="52"/>
      <c r="M173" s="52"/>
      <c r="N173" s="57">
        <f t="shared" si="9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ht="17.25" x14ac:dyDescent="0.25">
      <c r="A174" s="115"/>
      <c r="B174" s="107"/>
      <c r="C174" s="172"/>
      <c r="D174" s="172"/>
      <c r="E174" s="173"/>
      <c r="F174" s="175"/>
      <c r="G174" s="63"/>
      <c r="H174" s="131"/>
      <c r="I174" s="51"/>
      <c r="J174" s="35">
        <f t="shared" si="8"/>
        <v>0</v>
      </c>
      <c r="K174" s="56"/>
      <c r="L174" s="52"/>
      <c r="M174" s="52"/>
      <c r="N174" s="57">
        <f t="shared" si="9"/>
        <v>0</v>
      </c>
      <c r="O174" s="156"/>
      <c r="P174" s="312"/>
      <c r="Q174" s="39"/>
      <c r="R174" s="40"/>
      <c r="S174" s="41"/>
      <c r="T174" s="42"/>
      <c r="U174" s="43"/>
      <c r="V174" s="44"/>
    </row>
    <row r="175" spans="1:22" ht="17.25" x14ac:dyDescent="0.25">
      <c r="A175" s="115"/>
      <c r="B175" s="107"/>
      <c r="C175" s="172"/>
      <c r="D175" s="172"/>
      <c r="E175" s="173"/>
      <c r="F175" s="175"/>
      <c r="G175" s="63"/>
      <c r="H175" s="131"/>
      <c r="I175" s="51"/>
      <c r="J175" s="35">
        <f t="shared" si="8"/>
        <v>0</v>
      </c>
      <c r="K175" s="56"/>
      <c r="L175" s="52"/>
      <c r="M175" s="52"/>
      <c r="N175" s="57">
        <f t="shared" si="9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ht="17.25" x14ac:dyDescent="0.25">
      <c r="A176" s="115"/>
      <c r="B176" s="107"/>
      <c r="C176" s="172"/>
      <c r="D176" s="172"/>
      <c r="E176" s="173"/>
      <c r="F176" s="175"/>
      <c r="G176" s="63"/>
      <c r="H176" s="131"/>
      <c r="I176" s="51"/>
      <c r="J176" s="35">
        <f t="shared" si="8"/>
        <v>0</v>
      </c>
      <c r="K176" s="56"/>
      <c r="L176" s="52"/>
      <c r="M176" s="52"/>
      <c r="N176" s="57">
        <f t="shared" si="9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x14ac:dyDescent="0.25">
      <c r="A177" s="115"/>
      <c r="B177" s="107"/>
      <c r="C177" s="172"/>
      <c r="D177" s="172"/>
      <c r="E177" s="173"/>
      <c r="F177" s="51"/>
      <c r="G177" s="63"/>
      <c r="H177" s="131"/>
      <c r="I177" s="51"/>
      <c r="J177" s="35">
        <f t="shared" si="8"/>
        <v>0</v>
      </c>
      <c r="K177" s="56"/>
      <c r="L177" s="52"/>
      <c r="M177" s="52"/>
      <c r="N177" s="57">
        <f t="shared" si="9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x14ac:dyDescent="0.25">
      <c r="A178" s="115"/>
      <c r="B178" s="107"/>
      <c r="C178" s="148"/>
      <c r="D178" s="148"/>
      <c r="E178" s="130"/>
      <c r="F178" s="51"/>
      <c r="G178" s="127"/>
      <c r="H178" s="131"/>
      <c r="I178" s="51"/>
      <c r="J178" s="35">
        <f t="shared" si="8"/>
        <v>0</v>
      </c>
      <c r="K178" s="56"/>
      <c r="L178" s="52"/>
      <c r="M178" s="52"/>
      <c r="N178" s="57">
        <f t="shared" si="9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25">
      <c r="A179" s="115"/>
      <c r="B179" s="107"/>
      <c r="C179" s="148"/>
      <c r="D179" s="148"/>
      <c r="E179" s="130"/>
      <c r="F179" s="51"/>
      <c r="G179" s="127"/>
      <c r="H179" s="131"/>
      <c r="I179" s="51"/>
      <c r="J179" s="35">
        <f t="shared" si="8"/>
        <v>0</v>
      </c>
      <c r="K179" s="56"/>
      <c r="L179" s="52"/>
      <c r="M179" s="52"/>
      <c r="N179" s="57">
        <f t="shared" si="9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25">
      <c r="A180" s="115"/>
      <c r="B180" s="107"/>
      <c r="C180" s="148"/>
      <c r="D180" s="148"/>
      <c r="E180" s="130"/>
      <c r="F180" s="51"/>
      <c r="G180" s="127"/>
      <c r="H180" s="131"/>
      <c r="I180" s="51"/>
      <c r="J180" s="35">
        <f t="shared" si="8"/>
        <v>0</v>
      </c>
      <c r="K180" s="56"/>
      <c r="L180" s="52"/>
      <c r="M180" s="52"/>
      <c r="N180" s="57">
        <f t="shared" si="9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25">
      <c r="A181" s="115"/>
      <c r="B181" s="107"/>
      <c r="C181" s="148"/>
      <c r="D181" s="148"/>
      <c r="E181" s="130"/>
      <c r="F181" s="51"/>
      <c r="G181" s="127"/>
      <c r="H181" s="131"/>
      <c r="I181" s="51"/>
      <c r="J181" s="35">
        <f t="shared" si="8"/>
        <v>0</v>
      </c>
      <c r="K181" s="56"/>
      <c r="L181" s="52"/>
      <c r="M181" s="52"/>
      <c r="N181" s="57">
        <f t="shared" si="9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x14ac:dyDescent="0.25">
      <c r="A182" s="115"/>
      <c r="B182" s="107"/>
      <c r="C182" s="148"/>
      <c r="D182" s="148"/>
      <c r="E182" s="130"/>
      <c r="F182" s="51"/>
      <c r="G182" s="127"/>
      <c r="H182" s="131"/>
      <c r="I182" s="51"/>
      <c r="J182" s="35">
        <f t="shared" si="8"/>
        <v>0</v>
      </c>
      <c r="K182" s="56"/>
      <c r="L182" s="52"/>
      <c r="M182" s="52"/>
      <c r="N182" s="57">
        <f t="shared" si="9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25">
      <c r="A183" s="115"/>
      <c r="B183" s="107"/>
      <c r="C183" s="148"/>
      <c r="D183" s="148"/>
      <c r="E183" s="130"/>
      <c r="F183" s="51"/>
      <c r="G183" s="127"/>
      <c r="H183" s="131"/>
      <c r="I183" s="51"/>
      <c r="J183" s="35">
        <f t="shared" si="8"/>
        <v>0</v>
      </c>
      <c r="K183" s="56"/>
      <c r="L183" s="52"/>
      <c r="M183" s="52"/>
      <c r="N183" s="57">
        <f t="shared" si="9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x14ac:dyDescent="0.25">
      <c r="A184" s="115"/>
      <c r="B184" s="107"/>
      <c r="C184" s="148"/>
      <c r="D184" s="148"/>
      <c r="E184" s="130"/>
      <c r="F184" s="51"/>
      <c r="G184" s="127"/>
      <c r="H184" s="131"/>
      <c r="I184" s="51"/>
      <c r="J184" s="35">
        <f t="shared" si="8"/>
        <v>0</v>
      </c>
      <c r="K184" s="56"/>
      <c r="L184" s="52"/>
      <c r="M184" s="52"/>
      <c r="N184" s="57">
        <f t="shared" si="9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25">
      <c r="A185" s="115"/>
      <c r="B185" s="107"/>
      <c r="C185" s="148"/>
      <c r="D185" s="148"/>
      <c r="E185" s="130"/>
      <c r="F185" s="51"/>
      <c r="G185" s="127"/>
      <c r="H185" s="131"/>
      <c r="I185" s="51"/>
      <c r="J185" s="35">
        <f t="shared" si="8"/>
        <v>0</v>
      </c>
      <c r="K185" s="56"/>
      <c r="L185" s="52"/>
      <c r="M185" s="52"/>
      <c r="N185" s="57">
        <f t="shared" si="9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x14ac:dyDescent="0.25">
      <c r="A186" s="107"/>
      <c r="B186" s="159"/>
      <c r="C186" s="148"/>
      <c r="D186" s="148"/>
      <c r="E186" s="130"/>
      <c r="F186" s="51"/>
      <c r="G186" s="49"/>
      <c r="H186" s="50"/>
      <c r="I186" s="51"/>
      <c r="J186" s="35">
        <f t="shared" si="8"/>
        <v>0</v>
      </c>
      <c r="K186" s="56"/>
      <c r="L186" s="52"/>
      <c r="M186" s="52"/>
      <c r="N186" s="57">
        <f t="shared" si="9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25">
      <c r="A187" s="171"/>
      <c r="B187" s="107"/>
      <c r="C187" s="148"/>
      <c r="D187" s="148"/>
      <c r="E187" s="130"/>
      <c r="F187" s="51"/>
      <c r="G187" s="127"/>
      <c r="H187" s="131"/>
      <c r="I187" s="51"/>
      <c r="J187" s="35">
        <f t="shared" si="8"/>
        <v>0</v>
      </c>
      <c r="K187" s="56"/>
      <c r="L187" s="52"/>
      <c r="M187" s="52"/>
      <c r="N187" s="57">
        <f t="shared" si="9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25">
      <c r="A188" s="171"/>
      <c r="B188" s="107"/>
      <c r="C188" s="148"/>
      <c r="D188" s="148"/>
      <c r="E188" s="130"/>
      <c r="F188" s="51"/>
      <c r="G188" s="127"/>
      <c r="H188" s="131"/>
      <c r="I188" s="51"/>
      <c r="J188" s="35">
        <f t="shared" si="8"/>
        <v>0</v>
      </c>
      <c r="K188" s="56"/>
      <c r="L188" s="52"/>
      <c r="M188" s="52"/>
      <c r="N188" s="57">
        <f t="shared" si="9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x14ac:dyDescent="0.25">
      <c r="A189" s="171"/>
      <c r="B189" s="107"/>
      <c r="C189" s="148"/>
      <c r="D189" s="148"/>
      <c r="E189" s="130"/>
      <c r="F189" s="51"/>
      <c r="G189" s="127"/>
      <c r="H189" s="131"/>
      <c r="I189" s="51"/>
      <c r="J189" s="35">
        <f t="shared" si="8"/>
        <v>0</v>
      </c>
      <c r="K189" s="56"/>
      <c r="L189" s="52"/>
      <c r="M189" s="52"/>
      <c r="N189" s="57">
        <f t="shared" si="9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25">
      <c r="A190" s="171"/>
      <c r="B190" s="107"/>
      <c r="C190" s="148"/>
      <c r="D190" s="148"/>
      <c r="E190" s="130"/>
      <c r="F190" s="51"/>
      <c r="G190" s="127"/>
      <c r="H190" s="131"/>
      <c r="I190" s="51"/>
      <c r="J190" s="35">
        <f t="shared" si="8"/>
        <v>0</v>
      </c>
      <c r="K190" s="56"/>
      <c r="L190" s="52"/>
      <c r="M190" s="52"/>
      <c r="N190" s="57">
        <f t="shared" si="9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x14ac:dyDescent="0.25">
      <c r="A191" s="176"/>
      <c r="B191" s="107"/>
      <c r="C191" s="148"/>
      <c r="D191" s="148"/>
      <c r="E191" s="130"/>
      <c r="F191" s="51"/>
      <c r="G191" s="127"/>
      <c r="H191" s="131"/>
      <c r="I191" s="51"/>
      <c r="J191" s="35">
        <f t="shared" si="8"/>
        <v>0</v>
      </c>
      <c r="K191" s="56"/>
      <c r="L191" s="52"/>
      <c r="M191" s="52"/>
      <c r="N191" s="57">
        <f t="shared" si="9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48"/>
      <c r="D192" s="148"/>
      <c r="E192" s="130"/>
      <c r="F192" s="51"/>
      <c r="G192" s="127"/>
      <c r="H192" s="131"/>
      <c r="I192" s="51"/>
      <c r="J192" s="35">
        <f t="shared" si="8"/>
        <v>0</v>
      </c>
      <c r="K192" s="56"/>
      <c r="L192" s="52"/>
      <c r="M192" s="52"/>
      <c r="N192" s="57">
        <f t="shared" si="9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x14ac:dyDescent="0.25">
      <c r="A193" s="115"/>
      <c r="B193" s="107"/>
      <c r="C193" s="148"/>
      <c r="D193" s="148"/>
      <c r="E193" s="130"/>
      <c r="F193" s="51"/>
      <c r="G193" s="127"/>
      <c r="H193" s="131"/>
      <c r="I193" s="51"/>
      <c r="J193" s="35">
        <f t="shared" si="8"/>
        <v>0</v>
      </c>
      <c r="K193" s="56"/>
      <c r="L193" s="52"/>
      <c r="M193" s="52"/>
      <c r="N193" s="57">
        <f t="shared" si="9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x14ac:dyDescent="0.25">
      <c r="A194" s="115"/>
      <c r="B194" s="107"/>
      <c r="C194" s="148"/>
      <c r="D194" s="148"/>
      <c r="E194" s="130"/>
      <c r="F194" s="51"/>
      <c r="G194" s="127"/>
      <c r="H194" s="131"/>
      <c r="I194" s="51"/>
      <c r="J194" s="35">
        <f t="shared" si="8"/>
        <v>0</v>
      </c>
      <c r="K194" s="56"/>
      <c r="L194" s="52"/>
      <c r="M194" s="52"/>
      <c r="N194" s="57">
        <f t="shared" si="9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15"/>
      <c r="B195" s="107"/>
      <c r="C195" s="148"/>
      <c r="D195" s="148"/>
      <c r="E195" s="130"/>
      <c r="F195" s="51"/>
      <c r="G195" s="127"/>
      <c r="H195" s="131"/>
      <c r="I195" s="51"/>
      <c r="J195" s="35">
        <f t="shared" si="8"/>
        <v>0</v>
      </c>
      <c r="K195" s="56"/>
      <c r="L195" s="52"/>
      <c r="M195" s="52"/>
      <c r="N195" s="57">
        <f t="shared" si="9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15"/>
      <c r="B196" s="107"/>
      <c r="C196" s="148"/>
      <c r="D196" s="148"/>
      <c r="E196" s="130"/>
      <c r="F196" s="51"/>
      <c r="G196" s="127"/>
      <c r="H196" s="131"/>
      <c r="I196" s="51"/>
      <c r="J196" s="35">
        <f t="shared" si="8"/>
        <v>0</v>
      </c>
      <c r="K196" s="56"/>
      <c r="L196" s="52"/>
      <c r="M196" s="52"/>
      <c r="N196" s="57">
        <f t="shared" si="9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15"/>
      <c r="B197" s="107"/>
      <c r="C197" s="148"/>
      <c r="D197" s="148"/>
      <c r="E197" s="130"/>
      <c r="F197" s="51"/>
      <c r="G197" s="127"/>
      <c r="H197" s="131"/>
      <c r="I197" s="51"/>
      <c r="J197" s="35">
        <f t="shared" si="8"/>
        <v>0</v>
      </c>
      <c r="K197" s="56"/>
      <c r="L197" s="52"/>
      <c r="M197" s="52"/>
      <c r="N197" s="57">
        <f t="shared" si="9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15"/>
      <c r="B198" s="107"/>
      <c r="C198" s="148"/>
      <c r="D198" s="148"/>
      <c r="E198" s="130"/>
      <c r="F198" s="51"/>
      <c r="G198" s="127"/>
      <c r="H198" s="131"/>
      <c r="I198" s="51"/>
      <c r="J198" s="35">
        <f t="shared" si="8"/>
        <v>0</v>
      </c>
      <c r="K198" s="56"/>
      <c r="L198" s="52"/>
      <c r="M198" s="52"/>
      <c r="N198" s="57">
        <f t="shared" si="9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15"/>
      <c r="B199" s="107"/>
      <c r="C199" s="148"/>
      <c r="D199" s="148"/>
      <c r="E199" s="130"/>
      <c r="F199" s="51"/>
      <c r="G199" s="127"/>
      <c r="H199" s="131"/>
      <c r="I199" s="51"/>
      <c r="J199" s="35">
        <f t="shared" si="8"/>
        <v>0</v>
      </c>
      <c r="K199" s="56"/>
      <c r="L199" s="52"/>
      <c r="M199" s="52"/>
      <c r="N199" s="57">
        <f t="shared" si="9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48"/>
      <c r="D200" s="148"/>
      <c r="E200" s="130"/>
      <c r="F200" s="51"/>
      <c r="G200" s="127"/>
      <c r="H200" s="131"/>
      <c r="I200" s="51"/>
      <c r="J200" s="35">
        <f t="shared" si="8"/>
        <v>0</v>
      </c>
      <c r="K200" s="56"/>
      <c r="L200" s="52"/>
      <c r="M200" s="52"/>
      <c r="N200" s="57">
        <f t="shared" si="9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x14ac:dyDescent="0.25">
      <c r="A201" s="115"/>
      <c r="B201" s="107"/>
      <c r="C201" s="177"/>
      <c r="D201" s="177"/>
      <c r="E201" s="97"/>
      <c r="F201" s="51"/>
      <c r="G201" s="127"/>
      <c r="H201" s="131"/>
      <c r="I201" s="51"/>
      <c r="J201" s="35">
        <f t="shared" si="8"/>
        <v>0</v>
      </c>
      <c r="K201" s="56"/>
      <c r="L201" s="52"/>
      <c r="M201" s="52"/>
      <c r="N201" s="57">
        <f t="shared" si="9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15"/>
      <c r="B202" s="107"/>
      <c r="C202" s="148"/>
      <c r="D202" s="148"/>
      <c r="E202" s="130"/>
      <c r="F202" s="51"/>
      <c r="G202" s="127"/>
      <c r="H202" s="131"/>
      <c r="I202" s="51"/>
      <c r="J202" s="35">
        <f t="shared" si="8"/>
        <v>0</v>
      </c>
      <c r="K202" s="56"/>
      <c r="L202" s="52"/>
      <c r="M202" s="52"/>
      <c r="N202" s="57">
        <f t="shared" si="9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t="17.25" x14ac:dyDescent="0.25">
      <c r="A203" s="115"/>
      <c r="B203" s="107"/>
      <c r="C203" s="169"/>
      <c r="D203" s="169"/>
      <c r="E203" s="114"/>
      <c r="F203" s="51"/>
      <c r="G203" s="127"/>
      <c r="H203" s="131"/>
      <c r="I203" s="51"/>
      <c r="J203" s="35">
        <f t="shared" si="8"/>
        <v>0</v>
      </c>
      <c r="K203" s="56"/>
      <c r="L203" s="52"/>
      <c r="M203" s="52"/>
      <c r="N203" s="57">
        <f t="shared" si="9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15"/>
      <c r="B204" s="107"/>
      <c r="C204" s="170"/>
      <c r="D204" s="170"/>
      <c r="E204" s="109"/>
      <c r="F204" s="51"/>
      <c r="G204" s="127"/>
      <c r="H204" s="131"/>
      <c r="I204" s="51"/>
      <c r="J204" s="35">
        <f t="shared" si="8"/>
        <v>0</v>
      </c>
      <c r="K204" s="56"/>
      <c r="L204" s="52"/>
      <c r="M204" s="52"/>
      <c r="N204" s="57">
        <f t="shared" si="9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15"/>
      <c r="B205" s="107"/>
      <c r="C205" s="170"/>
      <c r="D205" s="170"/>
      <c r="E205" s="109"/>
      <c r="F205" s="51"/>
      <c r="G205" s="127"/>
      <c r="H205" s="131"/>
      <c r="I205" s="51"/>
      <c r="J205" s="35">
        <f t="shared" si="8"/>
        <v>0</v>
      </c>
      <c r="K205" s="56"/>
      <c r="L205" s="52"/>
      <c r="M205" s="52"/>
      <c r="N205" s="57">
        <f t="shared" si="9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15"/>
      <c r="B206" s="107"/>
      <c r="C206" s="169"/>
      <c r="D206" s="169"/>
      <c r="E206" s="114"/>
      <c r="F206" s="51"/>
      <c r="G206" s="127"/>
      <c r="H206" s="131"/>
      <c r="I206" s="51"/>
      <c r="J206" s="35">
        <f t="shared" si="8"/>
        <v>0</v>
      </c>
      <c r="K206" s="56"/>
      <c r="L206" s="52"/>
      <c r="M206" s="52"/>
      <c r="N206" s="57">
        <f t="shared" si="9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15"/>
      <c r="B207" s="107"/>
      <c r="C207" s="154"/>
      <c r="D207" s="154"/>
      <c r="E207" s="155"/>
      <c r="F207" s="51"/>
      <c r="G207" s="127"/>
      <c r="H207" s="131"/>
      <c r="I207" s="51"/>
      <c r="J207" s="35">
        <f t="shared" si="8"/>
        <v>0</v>
      </c>
      <c r="K207" s="56"/>
      <c r="L207" s="52"/>
      <c r="M207" s="52"/>
      <c r="N207" s="57">
        <f t="shared" si="9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ht="17.25" x14ac:dyDescent="0.25">
      <c r="A208" s="115"/>
      <c r="B208" s="107"/>
      <c r="C208" s="96"/>
      <c r="D208" s="96"/>
      <c r="E208" s="97"/>
      <c r="F208" s="51"/>
      <c r="G208" s="127"/>
      <c r="H208" s="131"/>
      <c r="I208" s="51"/>
      <c r="J208" s="35">
        <f t="shared" si="8"/>
        <v>0</v>
      </c>
      <c r="K208" s="56"/>
      <c r="L208" s="52"/>
      <c r="M208" s="52"/>
      <c r="N208" s="57">
        <f t="shared" si="9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08"/>
      <c r="B209" s="107"/>
      <c r="C209" s="129"/>
      <c r="D209" s="129"/>
      <c r="E209" s="130"/>
      <c r="F209" s="51"/>
      <c r="G209" s="127"/>
      <c r="H209" s="131"/>
      <c r="I209" s="51"/>
      <c r="J209" s="35">
        <f t="shared" si="8"/>
        <v>0</v>
      </c>
      <c r="K209" s="56"/>
      <c r="L209" s="52"/>
      <c r="M209" s="52"/>
      <c r="N209" s="57">
        <f t="shared" si="9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ht="17.25" x14ac:dyDescent="0.25">
      <c r="A210" s="115"/>
      <c r="B210" s="107"/>
      <c r="C210" s="129"/>
      <c r="D210" s="129"/>
      <c r="E210" s="130"/>
      <c r="F210" s="51"/>
      <c r="G210" s="127"/>
      <c r="H210" s="131"/>
      <c r="I210" s="51"/>
      <c r="J210" s="35">
        <f t="shared" si="8"/>
        <v>0</v>
      </c>
      <c r="K210" s="56"/>
      <c r="L210" s="52"/>
      <c r="M210" s="52"/>
      <c r="N210" s="57">
        <f t="shared" si="9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15"/>
      <c r="B211" s="107"/>
      <c r="C211" s="129"/>
      <c r="D211" s="129"/>
      <c r="E211" s="130"/>
      <c r="F211" s="51"/>
      <c r="G211" s="127"/>
      <c r="H211" s="131"/>
      <c r="I211" s="51"/>
      <c r="J211" s="35">
        <f t="shared" si="8"/>
        <v>0</v>
      </c>
      <c r="K211" s="56"/>
      <c r="L211" s="52"/>
      <c r="M211" s="52"/>
      <c r="N211" s="57">
        <f t="shared" si="9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78"/>
      <c r="B212" s="179"/>
      <c r="C212" s="129"/>
      <c r="D212" s="129"/>
      <c r="E212" s="130"/>
      <c r="F212" s="51"/>
      <c r="G212" s="127"/>
      <c r="H212" s="131"/>
      <c r="I212" s="51"/>
      <c r="J212" s="180">
        <f t="shared" si="8"/>
        <v>0</v>
      </c>
      <c r="K212" s="56"/>
      <c r="L212" s="52"/>
      <c r="M212" s="52"/>
      <c r="N212" s="57">
        <f t="shared" si="9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x14ac:dyDescent="0.25">
      <c r="A213" s="108"/>
      <c r="B213" s="179"/>
      <c r="C213" s="129"/>
      <c r="D213" s="129"/>
      <c r="E213" s="130"/>
      <c r="F213" s="51"/>
      <c r="G213" s="127"/>
      <c r="H213" s="50"/>
      <c r="I213" s="51"/>
      <c r="J213" s="180">
        <f t="shared" si="8"/>
        <v>0</v>
      </c>
      <c r="K213" s="56"/>
      <c r="L213" s="52"/>
      <c r="M213" s="52"/>
      <c r="N213" s="57">
        <f t="shared" si="9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08"/>
      <c r="B214" s="179"/>
      <c r="C214" s="129"/>
      <c r="D214" s="129"/>
      <c r="E214" s="130"/>
      <c r="F214" s="51"/>
      <c r="G214" s="127"/>
      <c r="H214" s="131"/>
      <c r="I214" s="51"/>
      <c r="J214" s="180">
        <f t="shared" si="8"/>
        <v>0</v>
      </c>
      <c r="K214" s="56"/>
      <c r="L214" s="52"/>
      <c r="M214" s="52"/>
      <c r="N214" s="57">
        <f t="shared" si="9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15"/>
      <c r="B215" s="179"/>
      <c r="C215" s="95"/>
      <c r="D215" s="95"/>
      <c r="E215" s="114"/>
      <c r="F215" s="51"/>
      <c r="G215" s="127"/>
      <c r="H215" s="131"/>
      <c r="I215" s="51"/>
      <c r="J215" s="180">
        <f t="shared" si="8"/>
        <v>0</v>
      </c>
      <c r="K215" s="56"/>
      <c r="L215" s="52"/>
      <c r="M215" s="52"/>
      <c r="N215" s="57">
        <f t="shared" si="9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15"/>
      <c r="B216" s="179"/>
      <c r="C216" s="95"/>
      <c r="D216" s="95"/>
      <c r="E216" s="114"/>
      <c r="F216" s="51"/>
      <c r="G216" s="127"/>
      <c r="H216" s="131"/>
      <c r="I216" s="51"/>
      <c r="J216" s="180">
        <f t="shared" si="8"/>
        <v>0</v>
      </c>
      <c r="K216" s="56"/>
      <c r="L216" s="52"/>
      <c r="M216" s="52"/>
      <c r="N216" s="57">
        <f t="shared" si="9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x14ac:dyDescent="0.25">
      <c r="A217" s="108"/>
      <c r="B217" s="179"/>
      <c r="C217" s="146"/>
      <c r="D217" s="146"/>
      <c r="E217" s="147"/>
      <c r="F217" s="51"/>
      <c r="G217" s="127"/>
      <c r="H217" s="143"/>
      <c r="I217" s="51"/>
      <c r="J217" s="180">
        <f t="shared" si="8"/>
        <v>0</v>
      </c>
      <c r="K217" s="56"/>
      <c r="L217" s="52"/>
      <c r="M217" s="52"/>
      <c r="N217" s="57">
        <f t="shared" si="9"/>
        <v>0</v>
      </c>
      <c r="O217" s="299"/>
      <c r="P217" s="316"/>
      <c r="Q217" s="39"/>
      <c r="R217" s="40"/>
      <c r="S217" s="41"/>
      <c r="T217" s="42"/>
      <c r="U217" s="43"/>
      <c r="V217" s="44"/>
    </row>
    <row r="218" spans="1:22" x14ac:dyDescent="0.25">
      <c r="A218" s="108"/>
      <c r="B218" s="179"/>
      <c r="C218" s="181"/>
      <c r="D218" s="181"/>
      <c r="E218" s="158"/>
      <c r="F218" s="51"/>
      <c r="G218" s="127"/>
      <c r="H218" s="143"/>
      <c r="I218" s="51"/>
      <c r="J218" s="180">
        <f t="shared" si="8"/>
        <v>0</v>
      </c>
      <c r="K218" s="56"/>
      <c r="L218" s="182"/>
      <c r="M218" s="183"/>
      <c r="N218" s="57">
        <f t="shared" ref="N218:N227" si="10">K218*I218-M218</f>
        <v>0</v>
      </c>
      <c r="O218" s="299"/>
      <c r="P218" s="316"/>
      <c r="Q218" s="39"/>
      <c r="R218" s="40"/>
      <c r="S218" s="41"/>
      <c r="T218" s="42"/>
      <c r="U218" s="43"/>
      <c r="V218" s="44"/>
    </row>
    <row r="219" spans="1:22" x14ac:dyDescent="0.25">
      <c r="A219" s="108"/>
      <c r="B219" s="184"/>
      <c r="C219" s="116"/>
      <c r="D219" s="116"/>
      <c r="E219" s="117"/>
      <c r="F219" s="116"/>
      <c r="G219" s="116"/>
      <c r="H219" s="92"/>
      <c r="I219" s="48"/>
      <c r="J219" s="180">
        <f t="shared" si="8"/>
        <v>0</v>
      </c>
      <c r="K219" s="56"/>
      <c r="L219" s="182"/>
      <c r="M219" s="183"/>
      <c r="N219" s="57">
        <f t="shared" si="10"/>
        <v>0</v>
      </c>
      <c r="O219" s="299"/>
      <c r="P219" s="316"/>
      <c r="Q219" s="39"/>
      <c r="R219" s="40"/>
      <c r="S219" s="41"/>
      <c r="T219" s="42"/>
      <c r="U219" s="43"/>
      <c r="V219" s="44"/>
    </row>
    <row r="220" spans="1:22" x14ac:dyDescent="0.25">
      <c r="A220" s="108"/>
      <c r="B220" s="184"/>
      <c r="C220" s="116"/>
      <c r="D220" s="116"/>
      <c r="E220" s="117"/>
      <c r="F220" s="116"/>
      <c r="G220" s="116"/>
      <c r="H220" s="92"/>
      <c r="I220" s="48"/>
      <c r="J220" s="180">
        <f t="shared" si="8"/>
        <v>0</v>
      </c>
      <c r="K220" s="56"/>
      <c r="L220" s="182"/>
      <c r="M220" s="183"/>
      <c r="N220" s="57">
        <f t="shared" si="10"/>
        <v>0</v>
      </c>
      <c r="O220" s="299"/>
      <c r="P220" s="316"/>
      <c r="Q220" s="39"/>
      <c r="R220" s="40"/>
      <c r="S220" s="41"/>
      <c r="T220" s="42"/>
      <c r="U220" s="43"/>
      <c r="V220" s="44"/>
    </row>
    <row r="221" spans="1:22" x14ac:dyDescent="0.25">
      <c r="A221" s="108"/>
      <c r="B221" s="185"/>
      <c r="C221" s="116"/>
      <c r="D221" s="116"/>
      <c r="E221" s="117"/>
      <c r="F221" s="116"/>
      <c r="G221" s="116"/>
      <c r="H221" s="92"/>
      <c r="I221" s="48"/>
      <c r="J221" s="180">
        <f t="shared" si="8"/>
        <v>0</v>
      </c>
      <c r="K221" s="56"/>
      <c r="L221" s="182"/>
      <c r="M221" s="183"/>
      <c r="N221" s="57">
        <f t="shared" si="10"/>
        <v>0</v>
      </c>
      <c r="O221" s="156"/>
      <c r="P221" s="59"/>
      <c r="Q221" s="39"/>
      <c r="R221" s="40"/>
      <c r="S221" s="41"/>
      <c r="T221" s="42"/>
      <c r="U221" s="43"/>
      <c r="V221" s="44"/>
    </row>
    <row r="222" spans="1:22" x14ac:dyDescent="0.25">
      <c r="A222" s="108"/>
      <c r="B222" s="185"/>
      <c r="C222" s="116"/>
      <c r="D222" s="116"/>
      <c r="E222" s="117"/>
      <c r="F222" s="116"/>
      <c r="G222" s="116"/>
      <c r="H222" s="92"/>
      <c r="I222" s="48"/>
      <c r="J222" s="180">
        <f t="shared" si="8"/>
        <v>0</v>
      </c>
      <c r="K222" s="56"/>
      <c r="L222" s="182"/>
      <c r="M222" s="183"/>
      <c r="N222" s="57">
        <f t="shared" si="10"/>
        <v>0</v>
      </c>
      <c r="O222" s="156"/>
      <c r="P222" s="59"/>
      <c r="Q222" s="39"/>
      <c r="R222" s="40"/>
      <c r="S222" s="41"/>
      <c r="T222" s="42"/>
      <c r="U222" s="43"/>
      <c r="V222" s="44"/>
    </row>
    <row r="223" spans="1:22" x14ac:dyDescent="0.25">
      <c r="A223" s="108"/>
      <c r="B223" s="185"/>
      <c r="C223" s="116"/>
      <c r="D223" s="116"/>
      <c r="E223" s="117"/>
      <c r="F223" s="116"/>
      <c r="G223" s="116"/>
      <c r="H223" s="92"/>
      <c r="I223" s="48"/>
      <c r="J223" s="180">
        <f t="shared" si="8"/>
        <v>0</v>
      </c>
      <c r="K223" s="56"/>
      <c r="L223" s="182"/>
      <c r="M223" s="183"/>
      <c r="N223" s="57">
        <f t="shared" si="10"/>
        <v>0</v>
      </c>
      <c r="O223" s="156"/>
      <c r="P223" s="59"/>
      <c r="Q223" s="39"/>
      <c r="R223" s="40"/>
      <c r="S223" s="41"/>
      <c r="T223" s="42"/>
      <c r="U223" s="43"/>
      <c r="V223" s="44"/>
    </row>
    <row r="224" spans="1:22" ht="18.75" x14ac:dyDescent="0.3">
      <c r="A224" s="108"/>
      <c r="B224" s="107"/>
      <c r="C224" s="186"/>
      <c r="D224" s="187"/>
      <c r="E224" s="188"/>
      <c r="F224" s="34"/>
      <c r="G224" s="189"/>
      <c r="H224" s="190"/>
      <c r="I224" s="51"/>
      <c r="J224" s="180">
        <f t="shared" si="8"/>
        <v>0</v>
      </c>
      <c r="K224" s="56"/>
      <c r="L224" s="182"/>
      <c r="M224" s="191"/>
      <c r="N224" s="57">
        <f t="shared" si="10"/>
        <v>0</v>
      </c>
      <c r="O224" s="299"/>
      <c r="P224" s="316"/>
      <c r="Q224" s="39"/>
      <c r="R224" s="40"/>
      <c r="S224" s="41"/>
      <c r="T224" s="42"/>
      <c r="U224" s="43"/>
      <c r="V224" s="44"/>
    </row>
    <row r="225" spans="1:22" ht="18.75" x14ac:dyDescent="0.3">
      <c r="A225" s="108"/>
      <c r="B225" s="107"/>
      <c r="C225" s="186"/>
      <c r="D225" s="186"/>
      <c r="E225" s="192"/>
      <c r="F225" s="51"/>
      <c r="G225" s="127"/>
      <c r="H225" s="143"/>
      <c r="I225" s="51"/>
      <c r="J225" s="180">
        <f t="shared" si="8"/>
        <v>0</v>
      </c>
      <c r="K225" s="56"/>
      <c r="L225" s="182"/>
      <c r="M225" s="191"/>
      <c r="N225" s="57">
        <f t="shared" si="10"/>
        <v>0</v>
      </c>
      <c r="O225" s="299"/>
      <c r="P225" s="316"/>
      <c r="Q225" s="39"/>
      <c r="R225" s="40"/>
      <c r="S225" s="41"/>
      <c r="T225" s="42"/>
      <c r="U225" s="43"/>
      <c r="V225" s="44"/>
    </row>
    <row r="226" spans="1:22" ht="18.75" x14ac:dyDescent="0.3">
      <c r="A226" s="108"/>
      <c r="B226" s="107"/>
      <c r="C226" s="186"/>
      <c r="D226" s="186"/>
      <c r="E226" s="192"/>
      <c r="F226" s="51"/>
      <c r="G226" s="127"/>
      <c r="H226" s="143"/>
      <c r="I226" s="51"/>
      <c r="J226" s="180">
        <f t="shared" si="8"/>
        <v>0</v>
      </c>
      <c r="K226" s="56"/>
      <c r="L226" s="182"/>
      <c r="M226" s="191"/>
      <c r="N226" s="57">
        <f t="shared" si="10"/>
        <v>0</v>
      </c>
      <c r="O226" s="299"/>
      <c r="P226" s="316"/>
      <c r="Q226" s="39"/>
      <c r="R226" s="40"/>
      <c r="S226" s="41"/>
      <c r="T226" s="42"/>
      <c r="U226" s="43"/>
      <c r="V226" s="44"/>
    </row>
    <row r="227" spans="1:22" ht="18.75" x14ac:dyDescent="0.3">
      <c r="A227" s="108"/>
      <c r="B227" s="107"/>
      <c r="C227" s="193"/>
      <c r="D227" s="193"/>
      <c r="E227" s="194"/>
      <c r="F227" s="51"/>
      <c r="G227" s="127"/>
      <c r="H227" s="143"/>
      <c r="I227" s="51"/>
      <c r="J227" s="180">
        <f t="shared" si="8"/>
        <v>0</v>
      </c>
      <c r="K227" s="56"/>
      <c r="L227" s="182"/>
      <c r="M227" s="191"/>
      <c r="N227" s="57">
        <f t="shared" si="10"/>
        <v>0</v>
      </c>
      <c r="O227" s="299"/>
      <c r="P227" s="316"/>
      <c r="Q227" s="39"/>
      <c r="R227" s="40"/>
      <c r="S227" s="41"/>
      <c r="T227" s="42"/>
      <c r="U227" s="43"/>
      <c r="V227" s="44"/>
    </row>
    <row r="228" spans="1:22" x14ac:dyDescent="0.25">
      <c r="A228" s="195"/>
      <c r="B228" s="107"/>
      <c r="C228" s="107"/>
      <c r="D228" s="107"/>
      <c r="E228" s="196"/>
      <c r="F228" s="161"/>
      <c r="G228" s="127"/>
      <c r="H228" s="162"/>
      <c r="I228" s="161">
        <v>0</v>
      </c>
      <c r="J228" s="197">
        <f t="shared" ref="J228:J235" si="11">I228-F228</f>
        <v>0</v>
      </c>
      <c r="K228" s="198"/>
      <c r="L228" s="198"/>
      <c r="M228" s="198"/>
      <c r="N228" s="199">
        <f t="shared" ref="N228:N239" si="12">K228*I228</f>
        <v>0</v>
      </c>
      <c r="O228" s="303"/>
      <c r="P228" s="316"/>
      <c r="Q228" s="39"/>
      <c r="R228" s="200"/>
      <c r="S228" s="201"/>
      <c r="T228" s="202"/>
      <c r="U228" s="164"/>
      <c r="V228" s="168"/>
    </row>
    <row r="229" spans="1:22" x14ac:dyDescent="0.25">
      <c r="A229" s="195"/>
      <c r="B229" s="107"/>
      <c r="C229" s="107"/>
      <c r="D229" s="107"/>
      <c r="E229" s="196"/>
      <c r="F229" s="161"/>
      <c r="G229" s="127"/>
      <c r="H229" s="162"/>
      <c r="I229" s="161">
        <v>0</v>
      </c>
      <c r="J229" s="197">
        <f t="shared" si="11"/>
        <v>0</v>
      </c>
      <c r="K229" s="198"/>
      <c r="L229" s="198"/>
      <c r="M229" s="198"/>
      <c r="N229" s="199">
        <f t="shared" si="12"/>
        <v>0</v>
      </c>
      <c r="O229" s="303"/>
      <c r="P229" s="316"/>
      <c r="Q229" s="39"/>
      <c r="R229" s="200"/>
      <c r="S229" s="201"/>
      <c r="T229" s="202"/>
      <c r="U229" s="164"/>
      <c r="V229" s="168"/>
    </row>
    <row r="230" spans="1:22" x14ac:dyDescent="0.25">
      <c r="A230" s="195"/>
      <c r="B230" s="107"/>
      <c r="C230" s="107"/>
      <c r="D230" s="107"/>
      <c r="E230" s="196"/>
      <c r="F230" s="161"/>
      <c r="G230" s="127"/>
      <c r="H230" s="162"/>
      <c r="I230" s="161">
        <v>0</v>
      </c>
      <c r="J230" s="197">
        <f t="shared" si="11"/>
        <v>0</v>
      </c>
      <c r="K230" s="198"/>
      <c r="L230" s="198"/>
      <c r="M230" s="198"/>
      <c r="N230" s="199">
        <f t="shared" si="12"/>
        <v>0</v>
      </c>
      <c r="O230" s="303"/>
      <c r="P230" s="316"/>
      <c r="Q230" s="39"/>
      <c r="R230" s="200"/>
      <c r="S230" s="201"/>
      <c r="T230" s="202"/>
      <c r="U230" s="164"/>
      <c r="V230" s="168"/>
    </row>
    <row r="231" spans="1:22" x14ac:dyDescent="0.25">
      <c r="A231" s="195"/>
      <c r="B231" s="107"/>
      <c r="C231" s="107"/>
      <c r="D231" s="107"/>
      <c r="E231" s="196"/>
      <c r="F231" s="161"/>
      <c r="G231" s="127"/>
      <c r="H231" s="203"/>
      <c r="I231" s="161">
        <v>0</v>
      </c>
      <c r="J231" s="197">
        <f t="shared" si="11"/>
        <v>0</v>
      </c>
      <c r="K231" s="198"/>
      <c r="L231" s="198"/>
      <c r="M231" s="198"/>
      <c r="N231" s="199">
        <f t="shared" si="12"/>
        <v>0</v>
      </c>
      <c r="O231" s="303"/>
      <c r="P231" s="316"/>
      <c r="Q231" s="39"/>
      <c r="R231" s="200"/>
      <c r="S231" s="201"/>
      <c r="T231" s="202"/>
      <c r="U231" s="164"/>
      <c r="V231" s="168"/>
    </row>
    <row r="232" spans="1:22" x14ac:dyDescent="0.25">
      <c r="A232" s="204"/>
      <c r="B232" s="107"/>
      <c r="C232" s="107"/>
      <c r="D232" s="107"/>
      <c r="E232" s="196"/>
      <c r="F232" s="161"/>
      <c r="G232" s="127"/>
      <c r="H232" s="205"/>
      <c r="I232" s="161">
        <v>0</v>
      </c>
      <c r="J232" s="197">
        <f t="shared" si="11"/>
        <v>0</v>
      </c>
      <c r="K232" s="198"/>
      <c r="L232" s="198"/>
      <c r="M232" s="198"/>
      <c r="N232" s="199">
        <f t="shared" si="12"/>
        <v>0</v>
      </c>
      <c r="O232" s="303"/>
      <c r="P232" s="316"/>
      <c r="Q232" s="39"/>
      <c r="R232" s="200"/>
      <c r="S232" s="201"/>
      <c r="T232" s="202"/>
      <c r="U232" s="43"/>
      <c r="V232" s="44"/>
    </row>
    <row r="233" spans="1:22" x14ac:dyDescent="0.25">
      <c r="A233" s="206"/>
      <c r="B233" s="207"/>
      <c r="H233" s="212"/>
      <c r="I233" s="210">
        <v>0</v>
      </c>
      <c r="J233" s="210">
        <f t="shared" si="11"/>
        <v>0</v>
      </c>
      <c r="K233" s="213"/>
      <c r="L233" s="213"/>
      <c r="M233" s="213"/>
      <c r="N233" s="199">
        <f t="shared" si="12"/>
        <v>0</v>
      </c>
      <c r="O233" s="303"/>
      <c r="P233" s="316"/>
      <c r="Q233" s="163"/>
      <c r="R233" s="200"/>
      <c r="S233" s="201"/>
      <c r="T233" s="202"/>
      <c r="U233" s="43"/>
      <c r="V233" s="44"/>
    </row>
    <row r="234" spans="1:22" x14ac:dyDescent="0.25">
      <c r="A234" s="206"/>
      <c r="B234" s="207"/>
      <c r="I234" s="210">
        <v>0</v>
      </c>
      <c r="J234" s="210">
        <f t="shared" si="11"/>
        <v>0</v>
      </c>
      <c r="K234" s="213"/>
      <c r="L234" s="213"/>
      <c r="M234" s="213"/>
      <c r="N234" s="199">
        <f t="shared" si="12"/>
        <v>0</v>
      </c>
      <c r="O234" s="303"/>
      <c r="P234" s="316"/>
      <c r="Q234" s="163"/>
      <c r="R234" s="200"/>
      <c r="S234" s="201"/>
      <c r="T234" s="202"/>
      <c r="U234" s="43"/>
      <c r="V234" s="44"/>
    </row>
    <row r="235" spans="1:22" ht="16.5" thickBot="1" x14ac:dyDescent="0.3">
      <c r="A235" s="206"/>
      <c r="B235" s="207"/>
      <c r="I235" s="215">
        <v>0</v>
      </c>
      <c r="J235" s="210">
        <f t="shared" si="11"/>
        <v>0</v>
      </c>
      <c r="K235" s="213"/>
      <c r="L235" s="213"/>
      <c r="M235" s="213"/>
      <c r="N235" s="199">
        <f t="shared" si="12"/>
        <v>0</v>
      </c>
      <c r="O235" s="303"/>
      <c r="P235" s="316"/>
      <c r="Q235" s="163"/>
      <c r="R235" s="200"/>
      <c r="S235" s="201"/>
      <c r="T235" s="202"/>
      <c r="U235" s="43"/>
      <c r="V235" s="44"/>
    </row>
    <row r="236" spans="1:22" ht="19.5" thickTop="1" x14ac:dyDescent="0.3">
      <c r="A236" s="206"/>
      <c r="B236" s="207"/>
      <c r="F236" s="922" t="s">
        <v>19</v>
      </c>
      <c r="G236" s="922"/>
      <c r="H236" s="923"/>
      <c r="I236" s="216">
        <f>SUM(I6:I235)</f>
        <v>434282.17000000004</v>
      </c>
      <c r="J236" s="217"/>
      <c r="K236" s="213"/>
      <c r="L236" s="218"/>
      <c r="M236" s="213"/>
      <c r="N236" s="199">
        <f t="shared" si="12"/>
        <v>0</v>
      </c>
      <c r="O236" s="303"/>
      <c r="P236" s="316"/>
      <c r="Q236" s="163"/>
      <c r="R236" s="200"/>
      <c r="S236" s="219"/>
      <c r="T236" s="166"/>
      <c r="U236" s="167"/>
      <c r="V236" s="44"/>
    </row>
    <row r="237" spans="1:22" ht="19.5" thickBot="1" x14ac:dyDescent="0.3">
      <c r="A237" s="220"/>
      <c r="B237" s="207"/>
      <c r="I237" s="221"/>
      <c r="J237" s="217"/>
      <c r="K237" s="213"/>
      <c r="L237" s="218"/>
      <c r="M237" s="213"/>
      <c r="N237" s="199">
        <f t="shared" si="12"/>
        <v>0</v>
      </c>
      <c r="O237" s="304"/>
      <c r="Q237" s="10"/>
      <c r="R237" s="222"/>
      <c r="S237" s="223"/>
      <c r="T237" s="224"/>
      <c r="V237" s="15"/>
    </row>
    <row r="238" spans="1:22" ht="16.5" thickTop="1" x14ac:dyDescent="0.25">
      <c r="A238" s="206"/>
      <c r="B238" s="207"/>
      <c r="J238" s="210"/>
      <c r="K238" s="213"/>
      <c r="L238" s="213"/>
      <c r="M238" s="213"/>
      <c r="N238" s="199">
        <f t="shared" si="12"/>
        <v>0</v>
      </c>
      <c r="O238" s="304"/>
      <c r="Q238" s="10"/>
      <c r="R238" s="222"/>
      <c r="S238" s="223"/>
      <c r="T238" s="224"/>
      <c r="V238" s="15"/>
    </row>
    <row r="239" spans="1:22" ht="16.5" thickBot="1" x14ac:dyDescent="0.3">
      <c r="A239" s="206"/>
      <c r="B239" s="207"/>
      <c r="J239" s="210"/>
      <c r="K239" s="226"/>
      <c r="N239" s="199">
        <f t="shared" si="12"/>
        <v>0</v>
      </c>
      <c r="O239" s="305"/>
      <c r="Q239" s="10"/>
      <c r="R239" s="222"/>
      <c r="S239" s="223"/>
      <c r="T239" s="227"/>
      <c r="V239" s="15"/>
    </row>
    <row r="240" spans="1:22" ht="17.25" thickTop="1" thickBot="1" x14ac:dyDescent="0.3">
      <c r="A240" s="206"/>
      <c r="H240" s="228"/>
      <c r="I240" s="229" t="s">
        <v>20</v>
      </c>
      <c r="J240" s="230"/>
      <c r="K240" s="230"/>
      <c r="L240" s="231">
        <f>SUM(L228:L239)</f>
        <v>0</v>
      </c>
      <c r="M240" s="232"/>
      <c r="N240" s="233">
        <f>SUM(N6:N239)</f>
        <v>15337795.354999999</v>
      </c>
      <c r="O240" s="306"/>
      <c r="Q240" s="234">
        <f>SUM(Q6:Q239)</f>
        <v>275490.92</v>
      </c>
      <c r="R240" s="9"/>
      <c r="S240" s="235">
        <f>SUM(S18:S239)</f>
        <v>0</v>
      </c>
      <c r="T240" s="236"/>
      <c r="U240" s="237"/>
      <c r="V240" s="238">
        <f>SUM(V228:V239)</f>
        <v>0</v>
      </c>
    </row>
    <row r="241" spans="1:22" x14ac:dyDescent="0.25">
      <c r="A241" s="206"/>
      <c r="H241" s="228"/>
      <c r="I241" s="239"/>
      <c r="J241" s="240"/>
      <c r="K241" s="241"/>
      <c r="L241" s="241"/>
      <c r="M241" s="241"/>
      <c r="N241" s="199"/>
      <c r="O241" s="306"/>
      <c r="R241" s="222"/>
      <c r="S241" s="243"/>
      <c r="U241" s="245"/>
      <c r="V241"/>
    </row>
    <row r="242" spans="1:22" ht="16.5" thickBot="1" x14ac:dyDescent="0.3">
      <c r="A242" s="206"/>
      <c r="H242" s="228"/>
      <c r="I242" s="239"/>
      <c r="J242" s="240"/>
      <c r="K242" s="241"/>
      <c r="L242" s="241"/>
      <c r="M242" s="241"/>
      <c r="N242" s="199"/>
      <c r="O242" s="306"/>
      <c r="R242" s="222"/>
      <c r="S242" s="243"/>
      <c r="U242" s="245"/>
      <c r="V242"/>
    </row>
    <row r="243" spans="1:22" ht="19.5" thickTop="1" x14ac:dyDescent="0.25">
      <c r="A243" s="206"/>
      <c r="I243" s="246" t="s">
        <v>21</v>
      </c>
      <c r="J243" s="247"/>
      <c r="K243" s="247"/>
      <c r="L243" s="248"/>
      <c r="M243" s="248"/>
      <c r="N243" s="249">
        <f>V240+S240+Q240+N240+L240</f>
        <v>15613286.274999999</v>
      </c>
      <c r="O243" s="307"/>
      <c r="R243" s="222"/>
      <c r="S243" s="243"/>
      <c r="U243" s="245"/>
      <c r="V243"/>
    </row>
    <row r="244" spans="1:22" ht="19.5" thickBot="1" x14ac:dyDescent="0.3">
      <c r="A244" s="250"/>
      <c r="I244" s="251"/>
      <c r="J244" s="252"/>
      <c r="K244" s="252"/>
      <c r="L244" s="253"/>
      <c r="M244" s="253"/>
      <c r="N244" s="254"/>
      <c r="O244" s="308"/>
      <c r="R244" s="222"/>
      <c r="S244" s="243"/>
      <c r="U244" s="245"/>
      <c r="V244"/>
    </row>
    <row r="245" spans="1:22" ht="16.5" thickTop="1" x14ac:dyDescent="0.25">
      <c r="A245" s="250"/>
      <c r="I245" s="239"/>
      <c r="J245" s="240"/>
      <c r="K245" s="241"/>
      <c r="L245" s="241"/>
      <c r="M245" s="241"/>
      <c r="N245" s="199"/>
      <c r="O245" s="306"/>
      <c r="R245" s="222"/>
      <c r="S245" s="243"/>
      <c r="U245" s="245"/>
      <c r="V245"/>
    </row>
    <row r="246" spans="1:22" x14ac:dyDescent="0.25">
      <c r="A246" s="206"/>
      <c r="I246" s="239"/>
      <c r="J246" s="240"/>
      <c r="K246" s="241"/>
      <c r="L246" s="241"/>
      <c r="M246" s="241"/>
      <c r="N246" s="199"/>
      <c r="O246" s="306"/>
      <c r="R246" s="222"/>
      <c r="S246" s="243"/>
      <c r="U246" s="245"/>
      <c r="V246"/>
    </row>
    <row r="247" spans="1:22" x14ac:dyDescent="0.25">
      <c r="A247" s="206"/>
      <c r="I247" s="239"/>
      <c r="J247" s="255"/>
      <c r="K247" s="241"/>
      <c r="L247" s="241"/>
      <c r="M247" s="241"/>
      <c r="N247" s="199"/>
      <c r="O247" s="309"/>
      <c r="R247" s="222"/>
      <c r="S247" s="243"/>
      <c r="U247" s="245"/>
      <c r="V247"/>
    </row>
    <row r="248" spans="1:22" x14ac:dyDescent="0.25">
      <c r="A248" s="250"/>
      <c r="N248" s="199"/>
      <c r="O248" s="310"/>
      <c r="R248" s="222"/>
      <c r="S248" s="243"/>
      <c r="U248" s="245"/>
      <c r="V248"/>
    </row>
    <row r="249" spans="1:22" x14ac:dyDescent="0.25">
      <c r="A249" s="250"/>
      <c r="O249" s="310"/>
      <c r="S249" s="243"/>
      <c r="U249" s="245"/>
      <c r="V249"/>
    </row>
    <row r="250" spans="1:22" x14ac:dyDescent="0.25">
      <c r="A250" s="206"/>
      <c r="B250" s="207"/>
      <c r="N250" s="199"/>
      <c r="O250" s="306"/>
      <c r="S250" s="243"/>
      <c r="U250" s="245"/>
      <c r="V250"/>
    </row>
    <row r="251" spans="1:22" x14ac:dyDescent="0.25">
      <c r="A251" s="250"/>
      <c r="B251" s="207"/>
      <c r="N251" s="199"/>
      <c r="O251" s="306"/>
      <c r="S251" s="243"/>
      <c r="U251" s="245"/>
      <c r="V251"/>
    </row>
    <row r="252" spans="1:22" x14ac:dyDescent="0.25">
      <c r="A252" s="206"/>
      <c r="B252" s="207"/>
      <c r="I252" s="239"/>
      <c r="J252" s="240"/>
      <c r="K252" s="241"/>
      <c r="L252" s="241"/>
      <c r="M252" s="241"/>
      <c r="N252" s="199"/>
      <c r="O252" s="306"/>
      <c r="S252" s="243"/>
      <c r="U252" s="245"/>
      <c r="V252"/>
    </row>
    <row r="253" spans="1:22" x14ac:dyDescent="0.25">
      <c r="A253" s="250"/>
      <c r="B253" s="207"/>
      <c r="I253" s="239"/>
      <c r="J253" s="240"/>
      <c r="K253" s="241"/>
      <c r="L253" s="241"/>
      <c r="M253" s="241"/>
      <c r="N253" s="199"/>
      <c r="O253" s="306"/>
      <c r="S253" s="243"/>
      <c r="U253" s="245"/>
      <c r="V253"/>
    </row>
    <row r="254" spans="1:22" x14ac:dyDescent="0.25">
      <c r="A254" s="206"/>
      <c r="B254" s="207"/>
      <c r="I254" s="258"/>
      <c r="J254" s="237"/>
      <c r="K254" s="237"/>
      <c r="N254" s="199"/>
      <c r="O254" s="306"/>
      <c r="S254" s="243"/>
      <c r="U254" s="245"/>
      <c r="V254"/>
    </row>
    <row r="255" spans="1:22" x14ac:dyDescent="0.25">
      <c r="A255" s="250"/>
      <c r="S255" s="243"/>
      <c r="U255" s="245"/>
      <c r="V255"/>
    </row>
    <row r="256" spans="1:22" x14ac:dyDescent="0.25">
      <c r="A256" s="206"/>
      <c r="S256" s="243"/>
      <c r="U256" s="245"/>
      <c r="V256"/>
    </row>
    <row r="257" spans="1:22" x14ac:dyDescent="0.25">
      <c r="A257" s="206"/>
      <c r="B257" s="259"/>
      <c r="C257" s="259"/>
      <c r="D257" s="259"/>
      <c r="E257" s="260"/>
      <c r="F257" s="261"/>
      <c r="G257"/>
      <c r="H257" s="262"/>
      <c r="I257" s="263"/>
      <c r="J257"/>
      <c r="K257"/>
      <c r="L257"/>
      <c r="M257"/>
      <c r="P257" s="318"/>
      <c r="Q257" s="243"/>
      <c r="S257" s="243"/>
      <c r="U257" s="245"/>
      <c r="V257"/>
    </row>
    <row r="258" spans="1:22" x14ac:dyDescent="0.25">
      <c r="A258" s="250"/>
      <c r="B258" s="259"/>
      <c r="C258" s="259"/>
      <c r="D258" s="259"/>
      <c r="E258" s="260"/>
      <c r="F258" s="261"/>
      <c r="G258"/>
      <c r="H258" s="262"/>
      <c r="I258" s="263"/>
      <c r="J258"/>
      <c r="K258"/>
      <c r="L258"/>
      <c r="M258"/>
      <c r="P258" s="318"/>
      <c r="Q258" s="243"/>
      <c r="S258" s="243"/>
      <c r="U258" s="245"/>
      <c r="V258"/>
    </row>
    <row r="259" spans="1:22" x14ac:dyDescent="0.25">
      <c r="A259" s="250"/>
      <c r="B259" s="259"/>
      <c r="C259" s="259"/>
      <c r="D259" s="259"/>
      <c r="E259" s="260"/>
      <c r="F259" s="261"/>
      <c r="G259"/>
      <c r="H259" s="262"/>
      <c r="I259" s="263"/>
      <c r="J259"/>
      <c r="K259"/>
      <c r="L259"/>
      <c r="M259"/>
      <c r="P259" s="318"/>
      <c r="Q259" s="243"/>
      <c r="S259" s="243"/>
      <c r="U259" s="245"/>
      <c r="V259"/>
    </row>
    <row r="260" spans="1:22" x14ac:dyDescent="0.25">
      <c r="A260" s="250"/>
      <c r="B260" s="259"/>
      <c r="C260" s="259"/>
      <c r="D260" s="259"/>
      <c r="E260" s="260"/>
      <c r="F260" s="261"/>
      <c r="G260"/>
      <c r="H260" s="262"/>
      <c r="I260" s="263"/>
      <c r="J260"/>
      <c r="K260"/>
      <c r="L260"/>
      <c r="M260"/>
      <c r="P260" s="318"/>
      <c r="Q260" s="243"/>
      <c r="S260" s="243"/>
      <c r="U260" s="245"/>
      <c r="V260"/>
    </row>
    <row r="261" spans="1:22" x14ac:dyDescent="0.25">
      <c r="A261" s="264"/>
      <c r="B261" s="259"/>
      <c r="C261" s="259"/>
      <c r="D261" s="259"/>
      <c r="E261" s="260"/>
      <c r="F261" s="261"/>
      <c r="G261"/>
      <c r="H261" s="262"/>
      <c r="I261" s="263"/>
      <c r="J261"/>
      <c r="K261"/>
      <c r="L261"/>
      <c r="M261"/>
      <c r="P261" s="318"/>
      <c r="Q261" s="243"/>
      <c r="S261" s="243"/>
      <c r="U261" s="245"/>
      <c r="V261"/>
    </row>
    <row r="262" spans="1:22" x14ac:dyDescent="0.25">
      <c r="A262" s="220"/>
      <c r="B262" s="259"/>
      <c r="C262" s="259"/>
      <c r="D262" s="259"/>
      <c r="E262" s="260"/>
      <c r="F262" s="261"/>
      <c r="G262"/>
      <c r="H262" s="262"/>
      <c r="I262" s="263"/>
      <c r="J262"/>
      <c r="K262"/>
      <c r="L262"/>
      <c r="M262"/>
      <c r="P262" s="318"/>
      <c r="Q262" s="243"/>
      <c r="S262" s="243"/>
      <c r="U262" s="245"/>
      <c r="V262"/>
    </row>
    <row r="263" spans="1:22" x14ac:dyDescent="0.25">
      <c r="A263" s="206"/>
      <c r="B263" s="259"/>
      <c r="C263" s="259"/>
      <c r="D263" s="259"/>
      <c r="E263" s="260"/>
      <c r="F263" s="261"/>
      <c r="G263"/>
      <c r="H263" s="262"/>
      <c r="I263" s="263"/>
      <c r="J263"/>
      <c r="K263"/>
      <c r="L263"/>
      <c r="M263"/>
      <c r="P263" s="318"/>
      <c r="Q263" s="243"/>
      <c r="S263" s="243"/>
      <c r="U263" s="245"/>
      <c r="V263"/>
    </row>
    <row r="264" spans="1:22" x14ac:dyDescent="0.25">
      <c r="A264" s="206"/>
      <c r="B264" s="259"/>
      <c r="C264" s="259"/>
      <c r="D264" s="259"/>
      <c r="E264" s="260"/>
      <c r="F264" s="261"/>
      <c r="G264"/>
      <c r="H264" s="262"/>
      <c r="I264" s="263"/>
      <c r="J264"/>
      <c r="K264"/>
      <c r="L264"/>
      <c r="M264"/>
      <c r="P264" s="318"/>
      <c r="Q264" s="243"/>
      <c r="S264" s="243"/>
      <c r="U264" s="245"/>
      <c r="V264"/>
    </row>
    <row r="265" spans="1:22" x14ac:dyDescent="0.25">
      <c r="A265" s="206"/>
      <c r="B265" s="259"/>
      <c r="C265" s="259"/>
      <c r="D265" s="259"/>
      <c r="E265" s="260"/>
      <c r="F265" s="261"/>
      <c r="G265"/>
      <c r="H265" s="262"/>
      <c r="I265" s="263"/>
      <c r="J265"/>
      <c r="K265"/>
      <c r="L265"/>
      <c r="M265"/>
      <c r="P265" s="318"/>
      <c r="Q265" s="243"/>
      <c r="S265" s="243"/>
      <c r="U265" s="245"/>
      <c r="V265"/>
    </row>
    <row r="266" spans="1:22" x14ac:dyDescent="0.25">
      <c r="A266" s="206"/>
      <c r="B266" s="259"/>
      <c r="C266" s="259"/>
      <c r="D266" s="259"/>
      <c r="E266" s="260"/>
      <c r="F266" s="261"/>
      <c r="G266"/>
      <c r="H266" s="262"/>
      <c r="I266" s="263"/>
      <c r="J266"/>
      <c r="K266"/>
      <c r="L266"/>
      <c r="M266"/>
      <c r="P266" s="318"/>
      <c r="Q266" s="243"/>
      <c r="S266" s="243"/>
      <c r="U266" s="245"/>
      <c r="V266"/>
    </row>
    <row r="267" spans="1:22" x14ac:dyDescent="0.25">
      <c r="A267" s="206"/>
      <c r="B267" s="259"/>
      <c r="C267" s="259"/>
      <c r="D267" s="259"/>
      <c r="E267" s="260"/>
      <c r="F267" s="261"/>
      <c r="G267"/>
      <c r="H267" s="262"/>
      <c r="I267" s="263"/>
      <c r="J267"/>
      <c r="K267"/>
      <c r="L267"/>
      <c r="M267"/>
      <c r="P267" s="318"/>
      <c r="Q267" s="243"/>
      <c r="S267" s="243"/>
      <c r="U267" s="245"/>
      <c r="V267"/>
    </row>
    <row r="268" spans="1:22" x14ac:dyDescent="0.25">
      <c r="A268" s="206"/>
      <c r="B268" s="259"/>
      <c r="C268" s="259"/>
      <c r="D268" s="259"/>
      <c r="E268" s="260"/>
      <c r="F268" s="261"/>
      <c r="G268"/>
      <c r="H268" s="262"/>
      <c r="I268" s="263"/>
      <c r="J268"/>
      <c r="K268"/>
      <c r="L268"/>
      <c r="M268"/>
      <c r="P268" s="318"/>
      <c r="Q268" s="243"/>
      <c r="S268" s="243"/>
      <c r="U268" s="245"/>
      <c r="V268"/>
    </row>
    <row r="269" spans="1:22" x14ac:dyDescent="0.25">
      <c r="A269" s="206"/>
      <c r="B269" s="259"/>
      <c r="C269" s="259"/>
      <c r="D269" s="259"/>
      <c r="E269" s="260"/>
      <c r="F269" s="261"/>
      <c r="G269"/>
      <c r="H269" s="262"/>
      <c r="I269" s="263"/>
      <c r="J269"/>
      <c r="K269"/>
      <c r="L269"/>
      <c r="M269"/>
      <c r="P269" s="318"/>
      <c r="Q269" s="243"/>
      <c r="S269" s="243"/>
      <c r="U269" s="245"/>
      <c r="V269"/>
    </row>
  </sheetData>
  <mergeCells count="39">
    <mergeCell ref="A65:A66"/>
    <mergeCell ref="C65:C66"/>
    <mergeCell ref="H65:H66"/>
    <mergeCell ref="O65:O66"/>
    <mergeCell ref="P65:P66"/>
    <mergeCell ref="F236:H236"/>
    <mergeCell ref="O60:O61"/>
    <mergeCell ref="C63:C64"/>
    <mergeCell ref="H63:H64"/>
    <mergeCell ref="O63:O64"/>
    <mergeCell ref="O78:O79"/>
    <mergeCell ref="O67:O68"/>
    <mergeCell ref="P63:P64"/>
    <mergeCell ref="W1:X1"/>
    <mergeCell ref="A1:J2"/>
    <mergeCell ref="C55:C56"/>
    <mergeCell ref="H55:H56"/>
    <mergeCell ref="A60:A61"/>
    <mergeCell ref="C60:C61"/>
    <mergeCell ref="H60:H61"/>
    <mergeCell ref="P60:P61"/>
    <mergeCell ref="A55:A56"/>
    <mergeCell ref="O55:O56"/>
    <mergeCell ref="P55:P56"/>
    <mergeCell ref="A63:A64"/>
    <mergeCell ref="P67:P68"/>
    <mergeCell ref="P78:P79"/>
    <mergeCell ref="A80:A81"/>
    <mergeCell ref="C80:C81"/>
    <mergeCell ref="H80:H81"/>
    <mergeCell ref="O80:O81"/>
    <mergeCell ref="P80:P81"/>
    <mergeCell ref="A78:A79"/>
    <mergeCell ref="C78:C79"/>
    <mergeCell ref="H78:H79"/>
    <mergeCell ref="A67:A68"/>
    <mergeCell ref="C67:C68"/>
    <mergeCell ref="G67:G68"/>
    <mergeCell ref="H67:H6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00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O50" sqref="O50:O51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5703125" style="256"/>
    <col min="11" max="11" width="12.42578125" style="9" bestFit="1" customWidth="1"/>
    <col min="12" max="13" width="8.1406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6.42578125" style="257" customWidth="1"/>
    <col min="19" max="19" width="12.42578125" style="265" bestFit="1" customWidth="1"/>
    <col min="20" max="20" width="13" style="244" bestFit="1" customWidth="1"/>
    <col min="21" max="21" width="11.5703125" style="225"/>
    <col min="22" max="22" width="11.5703125" style="237"/>
    <col min="24" max="24" width="14.28515625" customWidth="1"/>
  </cols>
  <sheetData>
    <row r="1" spans="1:24" ht="42.75" thickBot="1" x14ac:dyDescent="0.7">
      <c r="A1" s="901" t="s">
        <v>89</v>
      </c>
      <c r="B1" s="901"/>
      <c r="C1" s="901"/>
      <c r="D1" s="901"/>
      <c r="E1" s="901"/>
      <c r="F1" s="901"/>
      <c r="G1" s="901"/>
      <c r="H1" s="901"/>
      <c r="I1" s="901"/>
      <c r="J1" s="901"/>
      <c r="K1" s="1"/>
      <c r="L1" s="1"/>
      <c r="M1" s="1"/>
      <c r="N1" s="1"/>
      <c r="O1" s="2">
        <v>1</v>
      </c>
      <c r="Q1" s="3" t="s">
        <v>0</v>
      </c>
      <c r="R1" s="4" t="s">
        <v>1</v>
      </c>
      <c r="S1" s="5"/>
      <c r="T1" s="6"/>
      <c r="U1" s="7" t="s">
        <v>2</v>
      </c>
      <c r="V1" s="8" t="s">
        <v>3</v>
      </c>
      <c r="W1" s="899" t="s">
        <v>99</v>
      </c>
      <c r="X1" s="900"/>
    </row>
    <row r="2" spans="1:24" thickBot="1" x14ac:dyDescent="0.3">
      <c r="A2" s="901"/>
      <c r="B2" s="901"/>
      <c r="C2" s="901"/>
      <c r="D2" s="901"/>
      <c r="E2" s="901"/>
      <c r="F2" s="901"/>
      <c r="G2" s="901"/>
      <c r="H2" s="901"/>
      <c r="I2" s="901"/>
      <c r="J2" s="901"/>
      <c r="Q2" s="10"/>
      <c r="R2" s="11"/>
      <c r="S2" s="12"/>
      <c r="T2" s="13"/>
      <c r="U2" s="14"/>
      <c r="V2" s="15"/>
      <c r="W2" s="385"/>
      <c r="X2" s="386"/>
    </row>
    <row r="3" spans="1:24" ht="49.5" thickTop="1" thickBot="1" x14ac:dyDescent="0.35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 t="s">
        <v>23</v>
      </c>
      <c r="L3" s="26" t="s">
        <v>14</v>
      </c>
      <c r="M3" s="26"/>
      <c r="N3" s="17" t="s">
        <v>15</v>
      </c>
      <c r="O3" s="27" t="s">
        <v>16</v>
      </c>
      <c r="P3" s="28" t="s">
        <v>10</v>
      </c>
      <c r="Q3" s="10"/>
      <c r="R3" s="29"/>
      <c r="S3" s="30" t="s">
        <v>15</v>
      </c>
      <c r="T3" s="31" t="s">
        <v>17</v>
      </c>
      <c r="U3" s="415"/>
      <c r="V3" s="416"/>
      <c r="W3" s="387" t="s">
        <v>106</v>
      </c>
      <c r="X3" s="410" t="s">
        <v>15</v>
      </c>
    </row>
    <row r="4" spans="1:24" ht="18.75" thickTop="1" thickBot="1" x14ac:dyDescent="0.35">
      <c r="A4" s="266" t="s">
        <v>91</v>
      </c>
      <c r="B4" s="267" t="s">
        <v>90</v>
      </c>
      <c r="C4" s="268" t="s">
        <v>94</v>
      </c>
      <c r="D4" s="32">
        <v>44.5</v>
      </c>
      <c r="E4" s="269">
        <f>D4*F4</f>
        <v>1053760</v>
      </c>
      <c r="F4" s="270">
        <v>23680</v>
      </c>
      <c r="G4" s="271">
        <v>44228</v>
      </c>
      <c r="H4" s="352" t="s">
        <v>164</v>
      </c>
      <c r="I4" s="34">
        <v>27270</v>
      </c>
      <c r="J4" s="35">
        <f t="shared" ref="J4:J63" si="0">I4-F4</f>
        <v>3590</v>
      </c>
      <c r="K4" s="36">
        <v>30</v>
      </c>
      <c r="L4" s="37"/>
      <c r="M4" s="37"/>
      <c r="N4" s="38">
        <f t="shared" ref="N4:N63" si="1">K4*I4</f>
        <v>818100</v>
      </c>
      <c r="O4" s="359" t="s">
        <v>35</v>
      </c>
      <c r="P4" s="356">
        <v>44256</v>
      </c>
      <c r="Q4" s="357">
        <v>20028.099999999999</v>
      </c>
      <c r="R4" s="360">
        <v>44256</v>
      </c>
      <c r="S4" s="41"/>
      <c r="T4" s="42"/>
      <c r="U4" s="381" t="s">
        <v>216</v>
      </c>
      <c r="V4" s="382">
        <v>5568</v>
      </c>
      <c r="W4" s="413" t="s">
        <v>169</v>
      </c>
      <c r="X4" s="414">
        <v>3960</v>
      </c>
    </row>
    <row r="5" spans="1:24" ht="18.75" thickTop="1" thickBot="1" x14ac:dyDescent="0.35">
      <c r="A5" s="272" t="s">
        <v>92</v>
      </c>
      <c r="B5" s="273" t="s">
        <v>93</v>
      </c>
      <c r="C5" s="274" t="s">
        <v>94</v>
      </c>
      <c r="D5" s="47">
        <v>0</v>
      </c>
      <c r="E5" s="269">
        <f t="shared" ref="E5:E33" si="2">D5*F5</f>
        <v>0</v>
      </c>
      <c r="F5" s="275">
        <v>0</v>
      </c>
      <c r="G5" s="276">
        <v>44228</v>
      </c>
      <c r="H5" s="50" t="s">
        <v>134</v>
      </c>
      <c r="I5" s="51">
        <v>2965</v>
      </c>
      <c r="J5" s="35">
        <f t="shared" si="0"/>
        <v>2965</v>
      </c>
      <c r="K5" s="36">
        <v>30</v>
      </c>
      <c r="L5" s="52"/>
      <c r="M5" s="52"/>
      <c r="N5" s="38">
        <f t="shared" si="1"/>
        <v>88950</v>
      </c>
      <c r="O5" s="156" t="s">
        <v>35</v>
      </c>
      <c r="P5" s="59">
        <v>44250</v>
      </c>
      <c r="Q5" s="39">
        <v>2749.2</v>
      </c>
      <c r="R5" s="40">
        <v>44250</v>
      </c>
      <c r="S5" s="41"/>
      <c r="T5" s="42"/>
      <c r="U5" s="43" t="s">
        <v>216</v>
      </c>
      <c r="V5" s="44">
        <v>0</v>
      </c>
      <c r="W5" s="411" t="s">
        <v>169</v>
      </c>
      <c r="X5" s="412">
        <v>0</v>
      </c>
    </row>
    <row r="6" spans="1:24" ht="18.75" thickTop="1" thickBot="1" x14ac:dyDescent="0.35">
      <c r="A6" s="272" t="s">
        <v>95</v>
      </c>
      <c r="B6" s="273" t="s">
        <v>39</v>
      </c>
      <c r="C6" s="274" t="s">
        <v>141</v>
      </c>
      <c r="D6" s="47">
        <v>44.5</v>
      </c>
      <c r="E6" s="269">
        <f t="shared" si="2"/>
        <v>858405</v>
      </c>
      <c r="F6" s="275">
        <v>19290</v>
      </c>
      <c r="G6" s="276">
        <v>44231</v>
      </c>
      <c r="H6" s="353" t="s">
        <v>163</v>
      </c>
      <c r="I6" s="51">
        <v>24125</v>
      </c>
      <c r="J6" s="35">
        <f t="shared" si="0"/>
        <v>4835</v>
      </c>
      <c r="K6" s="36">
        <v>30</v>
      </c>
      <c r="L6" s="52"/>
      <c r="M6" s="52"/>
      <c r="N6" s="38">
        <f t="shared" si="1"/>
        <v>723750</v>
      </c>
      <c r="O6" s="359" t="s">
        <v>35</v>
      </c>
      <c r="P6" s="356">
        <v>44256</v>
      </c>
      <c r="Q6" s="357">
        <v>16287.14</v>
      </c>
      <c r="R6" s="360">
        <v>44256</v>
      </c>
      <c r="S6" s="41"/>
      <c r="T6" s="42"/>
      <c r="U6" s="43" t="s">
        <v>216</v>
      </c>
      <c r="V6" s="44">
        <v>5568</v>
      </c>
      <c r="W6" s="43" t="s">
        <v>169</v>
      </c>
      <c r="X6" s="361">
        <v>3960</v>
      </c>
    </row>
    <row r="7" spans="1:24" ht="18.75" thickTop="1" thickBot="1" x14ac:dyDescent="0.35">
      <c r="A7" s="272" t="s">
        <v>45</v>
      </c>
      <c r="B7" s="273" t="s">
        <v>30</v>
      </c>
      <c r="C7" s="274" t="s">
        <v>142</v>
      </c>
      <c r="D7" s="47">
        <v>44.5</v>
      </c>
      <c r="E7" s="269">
        <f t="shared" si="2"/>
        <v>860185</v>
      </c>
      <c r="F7" s="275">
        <v>19330</v>
      </c>
      <c r="G7" s="276">
        <v>44232</v>
      </c>
      <c r="H7" s="353" t="s">
        <v>167</v>
      </c>
      <c r="I7" s="51">
        <v>24280</v>
      </c>
      <c r="J7" s="35">
        <f t="shared" si="0"/>
        <v>4950</v>
      </c>
      <c r="K7" s="36">
        <v>30</v>
      </c>
      <c r="L7" s="52"/>
      <c r="M7" s="52"/>
      <c r="N7" s="38">
        <f t="shared" si="1"/>
        <v>728400</v>
      </c>
      <c r="O7" s="359" t="s">
        <v>35</v>
      </c>
      <c r="P7" s="356">
        <v>44257</v>
      </c>
      <c r="Q7" s="357">
        <v>18379.04</v>
      </c>
      <c r="R7" s="360">
        <v>44257</v>
      </c>
      <c r="S7" s="41"/>
      <c r="T7" s="42"/>
      <c r="U7" s="43" t="s">
        <v>216</v>
      </c>
      <c r="V7" s="44">
        <v>5568</v>
      </c>
      <c r="W7" s="43" t="s">
        <v>169</v>
      </c>
      <c r="X7" s="361">
        <v>3960</v>
      </c>
    </row>
    <row r="8" spans="1:24" ht="18.75" thickTop="1" thickBot="1" x14ac:dyDescent="0.35">
      <c r="A8" s="272" t="s">
        <v>95</v>
      </c>
      <c r="B8" s="273" t="s">
        <v>41</v>
      </c>
      <c r="C8" s="274" t="s">
        <v>143</v>
      </c>
      <c r="D8" s="47">
        <v>42.5</v>
      </c>
      <c r="E8" s="269">
        <f t="shared" si="2"/>
        <v>891650</v>
      </c>
      <c r="F8" s="275">
        <v>20980</v>
      </c>
      <c r="G8" s="276">
        <v>44234</v>
      </c>
      <c r="H8" s="353" t="s">
        <v>168</v>
      </c>
      <c r="I8" s="51">
        <v>26805</v>
      </c>
      <c r="J8" s="35">
        <f t="shared" si="0"/>
        <v>5825</v>
      </c>
      <c r="K8" s="36">
        <v>29.5</v>
      </c>
      <c r="L8" s="52"/>
      <c r="M8" s="52"/>
      <c r="N8" s="38">
        <f t="shared" si="1"/>
        <v>790747.5</v>
      </c>
      <c r="O8" s="359" t="s">
        <v>35</v>
      </c>
      <c r="P8" s="356">
        <v>44258</v>
      </c>
      <c r="Q8" s="357">
        <v>22959.3</v>
      </c>
      <c r="R8" s="360">
        <v>44258</v>
      </c>
      <c r="S8" s="41"/>
      <c r="T8" s="42"/>
      <c r="U8" s="43" t="s">
        <v>216</v>
      </c>
      <c r="V8" s="44">
        <v>5568</v>
      </c>
      <c r="W8" s="43" t="s">
        <v>169</v>
      </c>
      <c r="X8" s="361">
        <v>3960</v>
      </c>
    </row>
    <row r="9" spans="1:24" ht="18.75" thickTop="1" thickBot="1" x14ac:dyDescent="0.35">
      <c r="A9" s="277" t="s">
        <v>92</v>
      </c>
      <c r="B9" s="273" t="s">
        <v>188</v>
      </c>
      <c r="C9" s="274" t="s">
        <v>144</v>
      </c>
      <c r="D9" s="47">
        <v>42.5</v>
      </c>
      <c r="E9" s="269">
        <f t="shared" si="2"/>
        <v>910350</v>
      </c>
      <c r="F9" s="275">
        <v>21420</v>
      </c>
      <c r="G9" s="276">
        <v>44236</v>
      </c>
      <c r="H9" s="353" t="s">
        <v>187</v>
      </c>
      <c r="I9" s="51">
        <v>27220</v>
      </c>
      <c r="J9" s="35">
        <f t="shared" si="0"/>
        <v>5800</v>
      </c>
      <c r="K9" s="36">
        <v>29.5</v>
      </c>
      <c r="L9" s="52"/>
      <c r="M9" s="52"/>
      <c r="N9" s="38">
        <f t="shared" si="1"/>
        <v>802990</v>
      </c>
      <c r="O9" s="359" t="s">
        <v>35</v>
      </c>
      <c r="P9" s="356">
        <v>44263</v>
      </c>
      <c r="Q9" s="357">
        <v>22959.3</v>
      </c>
      <c r="R9" s="360">
        <v>44263</v>
      </c>
      <c r="S9" s="41"/>
      <c r="T9" s="42"/>
      <c r="U9" s="43" t="s">
        <v>216</v>
      </c>
      <c r="V9" s="44">
        <v>5568</v>
      </c>
      <c r="W9" s="43" t="s">
        <v>169</v>
      </c>
      <c r="X9" s="361">
        <v>3960</v>
      </c>
    </row>
    <row r="10" spans="1:24" ht="18.75" thickTop="1" thickBot="1" x14ac:dyDescent="0.35">
      <c r="A10" s="277" t="s">
        <v>95</v>
      </c>
      <c r="B10" s="273" t="s">
        <v>119</v>
      </c>
      <c r="C10" s="274" t="s">
        <v>145</v>
      </c>
      <c r="D10" s="54">
        <v>42.5</v>
      </c>
      <c r="E10" s="269">
        <f t="shared" si="2"/>
        <v>937125</v>
      </c>
      <c r="F10" s="275">
        <v>22050</v>
      </c>
      <c r="G10" s="276">
        <v>44238</v>
      </c>
      <c r="H10" s="353" t="s">
        <v>189</v>
      </c>
      <c r="I10" s="51">
        <v>28005</v>
      </c>
      <c r="J10" s="35">
        <f t="shared" si="0"/>
        <v>5955</v>
      </c>
      <c r="K10" s="36">
        <v>29.5</v>
      </c>
      <c r="L10" s="52"/>
      <c r="M10" s="52"/>
      <c r="N10" s="38">
        <f t="shared" si="1"/>
        <v>826147.5</v>
      </c>
      <c r="O10" s="359" t="s">
        <v>35</v>
      </c>
      <c r="P10" s="356">
        <v>44264</v>
      </c>
      <c r="Q10" s="357">
        <v>22959.3</v>
      </c>
      <c r="R10" s="360">
        <v>44264</v>
      </c>
      <c r="S10" s="41"/>
      <c r="T10" s="42"/>
      <c r="U10" s="43" t="s">
        <v>216</v>
      </c>
      <c r="V10" s="44">
        <v>5568</v>
      </c>
      <c r="W10" s="43" t="s">
        <v>169</v>
      </c>
      <c r="X10" s="361">
        <v>3960</v>
      </c>
    </row>
    <row r="11" spans="1:24" ht="18.75" thickTop="1" thickBot="1" x14ac:dyDescent="0.35">
      <c r="A11" s="277" t="s">
        <v>131</v>
      </c>
      <c r="B11" s="273" t="s">
        <v>47</v>
      </c>
      <c r="C11" s="274" t="s">
        <v>146</v>
      </c>
      <c r="D11" s="47">
        <v>42.5</v>
      </c>
      <c r="E11" s="269">
        <f t="shared" si="2"/>
        <v>906525</v>
      </c>
      <c r="F11" s="275">
        <v>21330</v>
      </c>
      <c r="G11" s="276">
        <v>44239</v>
      </c>
      <c r="H11" s="353" t="s">
        <v>192</v>
      </c>
      <c r="I11" s="51">
        <v>25020</v>
      </c>
      <c r="J11" s="35">
        <f t="shared" si="0"/>
        <v>3690</v>
      </c>
      <c r="K11" s="36">
        <v>29.5</v>
      </c>
      <c r="L11" s="52"/>
      <c r="M11" s="52"/>
      <c r="N11" s="38">
        <f t="shared" si="1"/>
        <v>738090</v>
      </c>
      <c r="O11" s="359" t="s">
        <v>35</v>
      </c>
      <c r="P11" s="356">
        <v>44265</v>
      </c>
      <c r="Q11" s="357">
        <v>21127.89</v>
      </c>
      <c r="R11" s="360">
        <v>44265</v>
      </c>
      <c r="S11" s="41"/>
      <c r="T11" s="42"/>
      <c r="U11" s="43" t="s">
        <v>216</v>
      </c>
      <c r="V11" s="44">
        <v>5568</v>
      </c>
      <c r="W11" s="43" t="s">
        <v>169</v>
      </c>
      <c r="X11" s="361">
        <v>3960</v>
      </c>
    </row>
    <row r="12" spans="1:24" ht="18.75" thickTop="1" thickBot="1" x14ac:dyDescent="0.35">
      <c r="A12" s="277" t="s">
        <v>95</v>
      </c>
      <c r="B12" s="273" t="s">
        <v>120</v>
      </c>
      <c r="C12" s="274" t="s">
        <v>146</v>
      </c>
      <c r="D12" s="47">
        <v>0</v>
      </c>
      <c r="E12" s="269">
        <f t="shared" si="2"/>
        <v>0</v>
      </c>
      <c r="F12" s="275">
        <v>0</v>
      </c>
      <c r="G12" s="276">
        <v>44239</v>
      </c>
      <c r="H12" s="353" t="s">
        <v>190</v>
      </c>
      <c r="I12" s="51">
        <v>2180</v>
      </c>
      <c r="J12" s="35">
        <f t="shared" si="0"/>
        <v>2180</v>
      </c>
      <c r="K12" s="36">
        <v>29.5</v>
      </c>
      <c r="L12" s="52"/>
      <c r="M12" s="52"/>
      <c r="N12" s="38">
        <f t="shared" si="1"/>
        <v>64310</v>
      </c>
      <c r="O12" s="359" t="s">
        <v>35</v>
      </c>
      <c r="P12" s="356">
        <v>44264</v>
      </c>
      <c r="Q12" s="357">
        <v>1832.8</v>
      </c>
      <c r="R12" s="360">
        <v>44264</v>
      </c>
      <c r="S12" s="41"/>
      <c r="T12" s="42"/>
      <c r="U12" s="43" t="s">
        <v>216</v>
      </c>
      <c r="V12" s="326">
        <v>0</v>
      </c>
      <c r="W12" s="43" t="s">
        <v>169</v>
      </c>
      <c r="X12" s="361">
        <v>0</v>
      </c>
    </row>
    <row r="13" spans="1:24" ht="18.75" thickTop="1" thickBot="1" x14ac:dyDescent="0.35">
      <c r="A13" s="277" t="s">
        <v>95</v>
      </c>
      <c r="B13" s="273" t="s">
        <v>118</v>
      </c>
      <c r="C13" s="274" t="s">
        <v>147</v>
      </c>
      <c r="D13" s="47">
        <v>42.5</v>
      </c>
      <c r="E13" s="269">
        <f t="shared" si="2"/>
        <v>994500</v>
      </c>
      <c r="F13" s="275">
        <v>23400</v>
      </c>
      <c r="G13" s="276">
        <v>44241</v>
      </c>
      <c r="H13" s="353" t="s">
        <v>197</v>
      </c>
      <c r="I13" s="51">
        <v>29335</v>
      </c>
      <c r="J13" s="35">
        <f t="shared" si="0"/>
        <v>5935</v>
      </c>
      <c r="K13" s="36">
        <v>29.5</v>
      </c>
      <c r="L13" s="52"/>
      <c r="M13" s="52"/>
      <c r="N13" s="38">
        <f t="shared" si="1"/>
        <v>865382.5</v>
      </c>
      <c r="O13" s="359" t="s">
        <v>35</v>
      </c>
      <c r="P13" s="356">
        <v>44267</v>
      </c>
      <c r="Q13" s="357">
        <v>22867.46</v>
      </c>
      <c r="R13" s="360">
        <v>44267</v>
      </c>
      <c r="S13" s="41"/>
      <c r="T13" s="42"/>
      <c r="U13" s="43" t="s">
        <v>216</v>
      </c>
      <c r="V13" s="44">
        <v>5568</v>
      </c>
      <c r="W13" s="43" t="s">
        <v>169</v>
      </c>
      <c r="X13" s="361">
        <v>3960</v>
      </c>
    </row>
    <row r="14" spans="1:24" ht="18.75" thickTop="1" thickBot="1" x14ac:dyDescent="0.35">
      <c r="A14" s="277" t="s">
        <v>95</v>
      </c>
      <c r="B14" s="273" t="s">
        <v>121</v>
      </c>
      <c r="C14" s="274" t="s">
        <v>151</v>
      </c>
      <c r="D14" s="47">
        <v>42.5</v>
      </c>
      <c r="E14" s="269">
        <f t="shared" si="2"/>
        <v>787950</v>
      </c>
      <c r="F14" s="275">
        <v>18540</v>
      </c>
      <c r="G14" s="276">
        <v>44243</v>
      </c>
      <c r="H14" s="354" t="s">
        <v>202</v>
      </c>
      <c r="I14" s="51">
        <v>23340</v>
      </c>
      <c r="J14" s="35">
        <f t="shared" si="0"/>
        <v>4800</v>
      </c>
      <c r="K14" s="36">
        <v>29.5</v>
      </c>
      <c r="L14" s="52"/>
      <c r="M14" s="52"/>
      <c r="N14" s="38">
        <f t="shared" si="1"/>
        <v>688530</v>
      </c>
      <c r="O14" s="359" t="s">
        <v>35</v>
      </c>
      <c r="P14" s="356">
        <v>44271</v>
      </c>
      <c r="Q14" s="357">
        <v>18560.490000000002</v>
      </c>
      <c r="R14" s="360">
        <v>44271</v>
      </c>
      <c r="S14" s="41"/>
      <c r="T14" s="42"/>
      <c r="U14" s="43" t="s">
        <v>269</v>
      </c>
      <c r="V14" s="44">
        <v>5568</v>
      </c>
      <c r="W14" s="43" t="s">
        <v>169</v>
      </c>
      <c r="X14" s="361">
        <v>3960</v>
      </c>
    </row>
    <row r="15" spans="1:24" ht="18.75" thickTop="1" thickBot="1" x14ac:dyDescent="0.35">
      <c r="A15" s="277" t="s">
        <v>95</v>
      </c>
      <c r="B15" s="273" t="s">
        <v>122</v>
      </c>
      <c r="C15" s="274" t="s">
        <v>152</v>
      </c>
      <c r="D15" s="47">
        <v>42.5</v>
      </c>
      <c r="E15" s="269">
        <f t="shared" si="2"/>
        <v>967725</v>
      </c>
      <c r="F15" s="275">
        <v>22770</v>
      </c>
      <c r="G15" s="276">
        <v>44244</v>
      </c>
      <c r="H15" s="354" t="s">
        <v>203</v>
      </c>
      <c r="I15" s="51">
        <v>28275</v>
      </c>
      <c r="J15" s="35">
        <f t="shared" si="0"/>
        <v>5505</v>
      </c>
      <c r="K15" s="36">
        <v>29.5</v>
      </c>
      <c r="L15" s="52"/>
      <c r="M15" s="52"/>
      <c r="N15" s="38">
        <f t="shared" si="1"/>
        <v>834112.5</v>
      </c>
      <c r="O15" s="359" t="s">
        <v>35</v>
      </c>
      <c r="P15" s="356">
        <v>44271</v>
      </c>
      <c r="Q15" s="357">
        <v>22959.3</v>
      </c>
      <c r="R15" s="360">
        <v>44271</v>
      </c>
      <c r="S15" s="41"/>
      <c r="T15" s="42"/>
      <c r="U15" s="43" t="s">
        <v>269</v>
      </c>
      <c r="V15" s="44">
        <v>5568</v>
      </c>
      <c r="W15" s="43" t="s">
        <v>169</v>
      </c>
      <c r="X15" s="361">
        <v>3960</v>
      </c>
    </row>
    <row r="16" spans="1:24" ht="18.75" thickTop="1" thickBot="1" x14ac:dyDescent="0.35">
      <c r="A16" s="285" t="s">
        <v>123</v>
      </c>
      <c r="B16" s="273" t="s">
        <v>71</v>
      </c>
      <c r="C16" s="274" t="s">
        <v>153</v>
      </c>
      <c r="D16" s="47">
        <v>42.5</v>
      </c>
      <c r="E16" s="269">
        <f t="shared" si="2"/>
        <v>950725</v>
      </c>
      <c r="F16" s="275">
        <v>22370</v>
      </c>
      <c r="G16" s="276">
        <v>44245</v>
      </c>
      <c r="H16" s="353" t="s">
        <v>207</v>
      </c>
      <c r="I16" s="51">
        <v>22510</v>
      </c>
      <c r="J16" s="35">
        <f t="shared" si="0"/>
        <v>140</v>
      </c>
      <c r="K16" s="56">
        <v>29.5</v>
      </c>
      <c r="L16" s="52"/>
      <c r="M16" s="52"/>
      <c r="N16" s="57">
        <f t="shared" si="1"/>
        <v>664045</v>
      </c>
      <c r="O16" s="359" t="s">
        <v>35</v>
      </c>
      <c r="P16" s="356">
        <v>44273</v>
      </c>
      <c r="Q16" s="357" t="s">
        <v>18</v>
      </c>
      <c r="R16" s="360">
        <v>44273</v>
      </c>
      <c r="S16" s="41"/>
      <c r="T16" s="42"/>
      <c r="U16" s="43" t="s">
        <v>269</v>
      </c>
      <c r="V16" s="44">
        <v>5568</v>
      </c>
      <c r="W16" s="43" t="s">
        <v>169</v>
      </c>
      <c r="X16" s="361">
        <v>3960</v>
      </c>
    </row>
    <row r="17" spans="1:24" ht="18.75" thickTop="1" thickBot="1" x14ac:dyDescent="0.35">
      <c r="A17" s="279" t="s">
        <v>92</v>
      </c>
      <c r="B17" s="273" t="s">
        <v>124</v>
      </c>
      <c r="C17" s="274" t="s">
        <v>153</v>
      </c>
      <c r="D17" s="47">
        <v>0</v>
      </c>
      <c r="E17" s="269">
        <f t="shared" si="2"/>
        <v>0</v>
      </c>
      <c r="F17" s="275">
        <v>0</v>
      </c>
      <c r="G17" s="276">
        <v>44245</v>
      </c>
      <c r="H17" s="353" t="s">
        <v>199</v>
      </c>
      <c r="I17" s="51">
        <v>5470</v>
      </c>
      <c r="J17" s="35">
        <f t="shared" si="0"/>
        <v>5470</v>
      </c>
      <c r="K17" s="56">
        <v>29.5</v>
      </c>
      <c r="L17" s="52"/>
      <c r="M17" s="52"/>
      <c r="N17" s="57">
        <f t="shared" si="1"/>
        <v>161365</v>
      </c>
      <c r="O17" s="359" t="s">
        <v>35</v>
      </c>
      <c r="P17" s="356">
        <v>44271</v>
      </c>
      <c r="Q17" s="357">
        <v>4582</v>
      </c>
      <c r="R17" s="360">
        <v>44271</v>
      </c>
      <c r="S17" s="41"/>
      <c r="T17" s="42"/>
      <c r="U17" s="43" t="s">
        <v>269</v>
      </c>
      <c r="V17" s="44">
        <v>0</v>
      </c>
      <c r="W17" s="43" t="s">
        <v>169</v>
      </c>
      <c r="X17" s="361">
        <v>0</v>
      </c>
    </row>
    <row r="18" spans="1:24" ht="18.75" thickTop="1" thickBot="1" x14ac:dyDescent="0.35">
      <c r="A18" s="279" t="s">
        <v>125</v>
      </c>
      <c r="B18" s="273" t="s">
        <v>39</v>
      </c>
      <c r="C18" s="274" t="s">
        <v>154</v>
      </c>
      <c r="D18" s="47">
        <v>42.5</v>
      </c>
      <c r="E18" s="269">
        <f t="shared" si="2"/>
        <v>903975</v>
      </c>
      <c r="F18" s="275">
        <v>21270</v>
      </c>
      <c r="G18" s="276">
        <v>44246</v>
      </c>
      <c r="H18" s="354" t="s">
        <v>200</v>
      </c>
      <c r="I18" s="51">
        <v>21540</v>
      </c>
      <c r="J18" s="35">
        <f t="shared" si="0"/>
        <v>270</v>
      </c>
      <c r="K18" s="56">
        <v>29.5</v>
      </c>
      <c r="L18" s="52"/>
      <c r="M18" s="52"/>
      <c r="N18" s="57">
        <f t="shared" si="1"/>
        <v>635430</v>
      </c>
      <c r="O18" s="359" t="s">
        <v>35</v>
      </c>
      <c r="P18" s="356">
        <v>44273</v>
      </c>
      <c r="Q18" s="357">
        <v>18287.14</v>
      </c>
      <c r="R18" s="360">
        <v>44273</v>
      </c>
      <c r="S18" s="41"/>
      <c r="T18" s="42"/>
      <c r="U18" s="43" t="s">
        <v>269</v>
      </c>
      <c r="V18" s="44">
        <v>5568</v>
      </c>
      <c r="W18" s="43" t="s">
        <v>169</v>
      </c>
      <c r="X18" s="361">
        <v>3960</v>
      </c>
    </row>
    <row r="19" spans="1:24" ht="18.75" thickTop="1" thickBot="1" x14ac:dyDescent="0.35">
      <c r="A19" s="279" t="s">
        <v>92</v>
      </c>
      <c r="B19" s="273" t="s">
        <v>124</v>
      </c>
      <c r="C19" s="274" t="s">
        <v>154</v>
      </c>
      <c r="D19" s="47">
        <v>0</v>
      </c>
      <c r="E19" s="269">
        <f t="shared" si="2"/>
        <v>0</v>
      </c>
      <c r="F19" s="275">
        <v>0</v>
      </c>
      <c r="G19" s="276">
        <v>44246</v>
      </c>
      <c r="H19" s="354" t="s">
        <v>198</v>
      </c>
      <c r="I19" s="51">
        <v>5370</v>
      </c>
      <c r="J19" s="35">
        <f t="shared" si="0"/>
        <v>5370</v>
      </c>
      <c r="K19" s="56">
        <v>29.5</v>
      </c>
      <c r="L19" s="52"/>
      <c r="M19" s="52"/>
      <c r="N19" s="57">
        <f t="shared" si="1"/>
        <v>158415</v>
      </c>
      <c r="O19" s="359" t="s">
        <v>35</v>
      </c>
      <c r="P19" s="356">
        <v>44271</v>
      </c>
      <c r="Q19" s="357">
        <v>4582</v>
      </c>
      <c r="R19" s="360">
        <v>44271</v>
      </c>
      <c r="S19" s="41"/>
      <c r="T19" s="42"/>
      <c r="U19" s="43" t="s">
        <v>269</v>
      </c>
      <c r="V19" s="44">
        <v>0</v>
      </c>
      <c r="W19" s="43" t="s">
        <v>169</v>
      </c>
      <c r="X19" s="361">
        <v>0</v>
      </c>
    </row>
    <row r="20" spans="1:24" ht="18.75" thickTop="1" thickBot="1" x14ac:dyDescent="0.35">
      <c r="A20" s="279" t="s">
        <v>37</v>
      </c>
      <c r="B20" s="273" t="s">
        <v>41</v>
      </c>
      <c r="C20" s="274" t="s">
        <v>155</v>
      </c>
      <c r="D20" s="47">
        <v>42.5</v>
      </c>
      <c r="E20" s="269">
        <f t="shared" si="2"/>
        <v>946900</v>
      </c>
      <c r="F20" s="275">
        <v>22280</v>
      </c>
      <c r="G20" s="276">
        <v>44248</v>
      </c>
      <c r="H20" s="353" t="s">
        <v>227</v>
      </c>
      <c r="I20" s="51">
        <v>27965</v>
      </c>
      <c r="J20" s="35">
        <f t="shared" si="0"/>
        <v>5685</v>
      </c>
      <c r="K20" s="56">
        <v>29.5</v>
      </c>
      <c r="L20" s="52"/>
      <c r="M20" s="52"/>
      <c r="N20" s="57">
        <f t="shared" si="1"/>
        <v>824967.5</v>
      </c>
      <c r="O20" s="359" t="s">
        <v>35</v>
      </c>
      <c r="P20" s="356">
        <v>44277</v>
      </c>
      <c r="Q20" s="357">
        <v>22959.3</v>
      </c>
      <c r="R20" s="360">
        <v>44277</v>
      </c>
      <c r="S20" s="41"/>
      <c r="T20" s="42"/>
      <c r="U20" s="43" t="s">
        <v>269</v>
      </c>
      <c r="V20" s="44">
        <v>5568</v>
      </c>
      <c r="W20" s="43" t="s">
        <v>169</v>
      </c>
      <c r="X20" s="361">
        <v>3960</v>
      </c>
    </row>
    <row r="21" spans="1:24" ht="18.75" thickTop="1" thickBot="1" x14ac:dyDescent="0.35">
      <c r="A21" s="280" t="s">
        <v>131</v>
      </c>
      <c r="B21" s="273" t="s">
        <v>132</v>
      </c>
      <c r="C21" s="274" t="s">
        <v>156</v>
      </c>
      <c r="D21" s="47">
        <v>42.5</v>
      </c>
      <c r="E21" s="269">
        <f t="shared" si="2"/>
        <v>946050</v>
      </c>
      <c r="F21" s="275">
        <v>22260</v>
      </c>
      <c r="G21" s="276">
        <v>44250</v>
      </c>
      <c r="H21" s="353" t="s">
        <v>201</v>
      </c>
      <c r="I21" s="51">
        <v>22320</v>
      </c>
      <c r="J21" s="35">
        <f t="shared" si="0"/>
        <v>60</v>
      </c>
      <c r="K21" s="56">
        <v>29.5</v>
      </c>
      <c r="L21" s="52"/>
      <c r="M21" s="52"/>
      <c r="N21" s="57">
        <f t="shared" si="1"/>
        <v>658440</v>
      </c>
      <c r="O21" s="359" t="s">
        <v>35</v>
      </c>
      <c r="P21" s="356">
        <v>44274</v>
      </c>
      <c r="Q21" s="357">
        <v>18287.14</v>
      </c>
      <c r="R21" s="360">
        <v>19.3</v>
      </c>
      <c r="S21" s="41"/>
      <c r="T21" s="42"/>
      <c r="U21" s="43" t="s">
        <v>269</v>
      </c>
      <c r="V21" s="44">
        <v>5568</v>
      </c>
      <c r="W21" s="43" t="s">
        <v>169</v>
      </c>
      <c r="X21" s="361">
        <v>3960</v>
      </c>
    </row>
    <row r="22" spans="1:24" ht="18.75" thickTop="1" thickBot="1" x14ac:dyDescent="0.35">
      <c r="A22" s="281" t="s">
        <v>92</v>
      </c>
      <c r="B22" s="273" t="s">
        <v>43</v>
      </c>
      <c r="C22" s="274" t="s">
        <v>156</v>
      </c>
      <c r="D22" s="47">
        <v>0</v>
      </c>
      <c r="E22" s="269">
        <f t="shared" si="2"/>
        <v>0</v>
      </c>
      <c r="F22" s="275">
        <v>0</v>
      </c>
      <c r="G22" s="276">
        <v>44250</v>
      </c>
      <c r="H22" s="353" t="s">
        <v>226</v>
      </c>
      <c r="I22" s="51">
        <v>5795</v>
      </c>
      <c r="J22" s="35">
        <f t="shared" si="0"/>
        <v>5795</v>
      </c>
      <c r="K22" s="56">
        <v>29.5</v>
      </c>
      <c r="L22" s="52"/>
      <c r="M22" s="52"/>
      <c r="N22" s="57">
        <f t="shared" si="1"/>
        <v>170952.5</v>
      </c>
      <c r="O22" s="359" t="s">
        <v>35</v>
      </c>
      <c r="P22" s="356">
        <v>44277</v>
      </c>
      <c r="Q22" s="357">
        <v>4582</v>
      </c>
      <c r="R22" s="360">
        <v>44277</v>
      </c>
      <c r="S22" s="41"/>
      <c r="T22" s="42"/>
      <c r="U22" s="43" t="s">
        <v>269</v>
      </c>
      <c r="V22" s="44">
        <v>0</v>
      </c>
      <c r="W22" s="43" t="s">
        <v>169</v>
      </c>
      <c r="X22" s="361">
        <v>0</v>
      </c>
    </row>
    <row r="23" spans="1:24" ht="33" thickTop="1" thickBot="1" x14ac:dyDescent="0.35">
      <c r="A23" s="417" t="s">
        <v>125</v>
      </c>
      <c r="B23" s="273" t="s">
        <v>30</v>
      </c>
      <c r="C23" s="274" t="s">
        <v>157</v>
      </c>
      <c r="D23" s="47">
        <v>42.5</v>
      </c>
      <c r="E23" s="269">
        <f t="shared" si="2"/>
        <v>909075</v>
      </c>
      <c r="F23" s="275">
        <v>21390</v>
      </c>
      <c r="G23" s="276">
        <v>44252</v>
      </c>
      <c r="H23" s="353" t="s">
        <v>228</v>
      </c>
      <c r="I23" s="51">
        <f>21430-107.15</f>
        <v>21322.85</v>
      </c>
      <c r="J23" s="35">
        <v>0</v>
      </c>
      <c r="K23" s="56">
        <v>29.5</v>
      </c>
      <c r="L23" s="52"/>
      <c r="M23" s="52"/>
      <c r="N23" s="62">
        <f t="shared" si="1"/>
        <v>629024.07499999995</v>
      </c>
      <c r="O23" s="359" t="s">
        <v>35</v>
      </c>
      <c r="P23" s="356">
        <v>44278</v>
      </c>
      <c r="Q23" s="357">
        <v>18379.04</v>
      </c>
      <c r="R23" s="360">
        <v>44278</v>
      </c>
      <c r="S23" s="65"/>
      <c r="T23" s="65"/>
      <c r="U23" s="43" t="s">
        <v>269</v>
      </c>
      <c r="V23" s="44">
        <v>5568</v>
      </c>
      <c r="W23" s="43" t="s">
        <v>169</v>
      </c>
      <c r="X23" s="361">
        <v>3960</v>
      </c>
    </row>
    <row r="24" spans="1:24" ht="18.75" thickTop="1" thickBot="1" x14ac:dyDescent="0.35">
      <c r="A24" s="281" t="s">
        <v>92</v>
      </c>
      <c r="B24" s="273" t="s">
        <v>124</v>
      </c>
      <c r="C24" s="274" t="s">
        <v>157</v>
      </c>
      <c r="D24" s="47">
        <v>0</v>
      </c>
      <c r="E24" s="269">
        <f t="shared" si="2"/>
        <v>0</v>
      </c>
      <c r="F24" s="275">
        <v>0</v>
      </c>
      <c r="G24" s="276">
        <v>44252</v>
      </c>
      <c r="H24" s="353" t="s">
        <v>221</v>
      </c>
      <c r="I24" s="51">
        <v>5600</v>
      </c>
      <c r="J24" s="35">
        <f t="shared" ref="J24:J55" si="3">I24-F24</f>
        <v>5600</v>
      </c>
      <c r="K24" s="56">
        <v>29.5</v>
      </c>
      <c r="L24" s="52"/>
      <c r="M24" s="52"/>
      <c r="N24" s="57">
        <f t="shared" si="1"/>
        <v>165200</v>
      </c>
      <c r="O24" s="359" t="s">
        <v>35</v>
      </c>
      <c r="P24" s="356">
        <v>44278</v>
      </c>
      <c r="Q24" s="357">
        <v>4582</v>
      </c>
      <c r="R24" s="360">
        <v>44278</v>
      </c>
      <c r="S24" s="41"/>
      <c r="T24" s="42"/>
      <c r="U24" s="43" t="s">
        <v>269</v>
      </c>
      <c r="V24" s="44">
        <v>0</v>
      </c>
      <c r="W24" s="43" t="s">
        <v>169</v>
      </c>
      <c r="X24" s="361">
        <v>0</v>
      </c>
    </row>
    <row r="25" spans="1:24" ht="18.75" thickTop="1" thickBot="1" x14ac:dyDescent="0.35">
      <c r="A25" s="281" t="s">
        <v>149</v>
      </c>
      <c r="B25" s="273" t="s">
        <v>30</v>
      </c>
      <c r="C25" s="274" t="s">
        <v>158</v>
      </c>
      <c r="D25" s="47">
        <v>42.5</v>
      </c>
      <c r="E25" s="269">
        <f t="shared" si="2"/>
        <v>968575</v>
      </c>
      <c r="F25" s="275">
        <v>22790</v>
      </c>
      <c r="G25" s="276">
        <v>44253</v>
      </c>
      <c r="H25" s="353" t="s">
        <v>220</v>
      </c>
      <c r="I25" s="51">
        <v>22680</v>
      </c>
      <c r="J25" s="35">
        <f t="shared" si="3"/>
        <v>-110</v>
      </c>
      <c r="K25" s="56">
        <v>29.5</v>
      </c>
      <c r="L25" s="52"/>
      <c r="M25" s="52"/>
      <c r="N25" s="57">
        <f t="shared" si="1"/>
        <v>669060</v>
      </c>
      <c r="O25" s="359" t="s">
        <v>35</v>
      </c>
      <c r="P25" s="356">
        <v>44278</v>
      </c>
      <c r="Q25" s="357">
        <v>18379.04</v>
      </c>
      <c r="R25" s="360">
        <v>44278</v>
      </c>
      <c r="S25" s="41"/>
      <c r="T25" s="42"/>
      <c r="U25" s="43" t="s">
        <v>269</v>
      </c>
      <c r="V25" s="44">
        <v>5568</v>
      </c>
      <c r="W25" s="43" t="s">
        <v>169</v>
      </c>
      <c r="X25" s="361">
        <v>3960</v>
      </c>
    </row>
    <row r="26" spans="1:24" ht="18.75" thickTop="1" thickBot="1" x14ac:dyDescent="0.35">
      <c r="A26" s="281" t="s">
        <v>45</v>
      </c>
      <c r="B26" s="273" t="s">
        <v>124</v>
      </c>
      <c r="C26" s="274" t="s">
        <v>158</v>
      </c>
      <c r="D26" s="47">
        <v>0</v>
      </c>
      <c r="E26" s="269">
        <f t="shared" si="2"/>
        <v>0</v>
      </c>
      <c r="F26" s="275">
        <v>0</v>
      </c>
      <c r="G26" s="276">
        <v>44253</v>
      </c>
      <c r="H26" s="353" t="s">
        <v>232</v>
      </c>
      <c r="I26" s="51">
        <v>5260</v>
      </c>
      <c r="J26" s="35">
        <f t="shared" si="3"/>
        <v>5260</v>
      </c>
      <c r="K26" s="457">
        <v>29.9</v>
      </c>
      <c r="L26" s="52"/>
      <c r="M26" s="52"/>
      <c r="N26" s="57">
        <f t="shared" si="1"/>
        <v>157274</v>
      </c>
      <c r="O26" s="359" t="s">
        <v>35</v>
      </c>
      <c r="P26" s="356">
        <v>44279</v>
      </c>
      <c r="Q26" s="357">
        <v>4582</v>
      </c>
      <c r="R26" s="360">
        <v>44279</v>
      </c>
      <c r="S26" s="67"/>
      <c r="T26" s="67"/>
      <c r="U26" s="43" t="s">
        <v>269</v>
      </c>
      <c r="V26" s="44">
        <v>0</v>
      </c>
      <c r="W26" s="43" t="s">
        <v>169</v>
      </c>
      <c r="X26" s="361">
        <v>0</v>
      </c>
    </row>
    <row r="27" spans="1:24" ht="18.75" thickTop="1" thickBot="1" x14ac:dyDescent="0.35">
      <c r="A27" s="281" t="s">
        <v>150</v>
      </c>
      <c r="B27" s="273" t="s">
        <v>30</v>
      </c>
      <c r="C27" s="274" t="s">
        <v>159</v>
      </c>
      <c r="D27" s="47">
        <v>42.5</v>
      </c>
      <c r="E27" s="269">
        <f t="shared" si="2"/>
        <v>963050</v>
      </c>
      <c r="F27" s="275">
        <v>22660</v>
      </c>
      <c r="G27" s="276">
        <v>44255</v>
      </c>
      <c r="H27" s="353" t="s">
        <v>233</v>
      </c>
      <c r="I27" s="51">
        <v>22850</v>
      </c>
      <c r="J27" s="35">
        <f t="shared" si="3"/>
        <v>190</v>
      </c>
      <c r="K27" s="56">
        <v>29.9</v>
      </c>
      <c r="L27" s="52"/>
      <c r="M27" s="52"/>
      <c r="N27" s="57">
        <f t="shared" si="1"/>
        <v>683215</v>
      </c>
      <c r="O27" s="359" t="s">
        <v>35</v>
      </c>
      <c r="P27" s="356">
        <v>44279</v>
      </c>
      <c r="Q27" s="357">
        <v>18379.04</v>
      </c>
      <c r="R27" s="360">
        <v>44279</v>
      </c>
      <c r="S27" s="67"/>
      <c r="T27" s="67"/>
      <c r="U27" s="43" t="s">
        <v>269</v>
      </c>
      <c r="V27" s="44">
        <v>5568</v>
      </c>
      <c r="W27" s="43" t="s">
        <v>169</v>
      </c>
      <c r="X27" s="361">
        <v>3960</v>
      </c>
    </row>
    <row r="28" spans="1:24" ht="18.75" thickTop="1" thickBot="1" x14ac:dyDescent="0.35">
      <c r="A28" s="272" t="s">
        <v>92</v>
      </c>
      <c r="B28" s="283" t="s">
        <v>124</v>
      </c>
      <c r="C28" s="274" t="s">
        <v>159</v>
      </c>
      <c r="D28" s="47">
        <v>0</v>
      </c>
      <c r="E28" s="269">
        <f t="shared" si="2"/>
        <v>0</v>
      </c>
      <c r="F28" s="275">
        <v>0</v>
      </c>
      <c r="G28" s="276">
        <v>44255</v>
      </c>
      <c r="H28" s="353" t="s">
        <v>236</v>
      </c>
      <c r="I28" s="51">
        <v>5695</v>
      </c>
      <c r="J28" s="35">
        <f t="shared" si="3"/>
        <v>5695</v>
      </c>
      <c r="K28" s="56">
        <v>29.5</v>
      </c>
      <c r="L28" s="52"/>
      <c r="M28" s="52"/>
      <c r="N28" s="57">
        <f t="shared" si="1"/>
        <v>168002.5</v>
      </c>
      <c r="O28" s="359" t="s">
        <v>206</v>
      </c>
      <c r="P28" s="356">
        <v>44280</v>
      </c>
      <c r="Q28" s="357">
        <v>4582</v>
      </c>
      <c r="R28" s="360">
        <v>44280</v>
      </c>
      <c r="S28" s="67"/>
      <c r="T28" s="67"/>
      <c r="U28" s="43" t="s">
        <v>269</v>
      </c>
      <c r="V28" s="44">
        <v>0</v>
      </c>
      <c r="W28" s="43" t="s">
        <v>169</v>
      </c>
      <c r="X28" s="361">
        <v>0</v>
      </c>
    </row>
    <row r="29" spans="1:24" ht="18.75" thickTop="1" thickBot="1" x14ac:dyDescent="0.35">
      <c r="A29" s="272"/>
      <c r="B29" s="283"/>
      <c r="C29" s="274"/>
      <c r="D29" s="47"/>
      <c r="E29" s="269">
        <f t="shared" si="2"/>
        <v>0</v>
      </c>
      <c r="F29" s="275"/>
      <c r="G29" s="276"/>
      <c r="H29" s="50"/>
      <c r="I29" s="51"/>
      <c r="J29" s="35">
        <f t="shared" si="3"/>
        <v>0</v>
      </c>
      <c r="K29" s="56"/>
      <c r="L29" s="52"/>
      <c r="M29" s="52"/>
      <c r="N29" s="57">
        <f t="shared" si="1"/>
        <v>0</v>
      </c>
      <c r="O29" s="156"/>
      <c r="P29" s="59"/>
      <c r="Q29" s="39"/>
      <c r="R29" s="40"/>
      <c r="S29" s="67"/>
      <c r="T29" s="67"/>
      <c r="U29" s="43"/>
      <c r="V29" s="44">
        <v>0</v>
      </c>
      <c r="W29" s="43"/>
      <c r="X29" s="361"/>
    </row>
    <row r="30" spans="1:24" ht="18.75" thickTop="1" thickBot="1" x14ac:dyDescent="0.35">
      <c r="A30" s="277"/>
      <c r="B30" s="283"/>
      <c r="C30" s="274"/>
      <c r="D30" s="47"/>
      <c r="E30" s="269">
        <f t="shared" si="2"/>
        <v>0</v>
      </c>
      <c r="F30" s="275"/>
      <c r="G30" s="276"/>
      <c r="H30" s="55"/>
      <c r="I30" s="51"/>
      <c r="J30" s="35">
        <f t="shared" si="3"/>
        <v>0</v>
      </c>
      <c r="K30" s="56"/>
      <c r="L30" s="52"/>
      <c r="M30" s="52"/>
      <c r="N30" s="57">
        <f t="shared" si="1"/>
        <v>0</v>
      </c>
      <c r="O30" s="156"/>
      <c r="P30" s="59"/>
      <c r="Q30" s="39"/>
      <c r="R30" s="40"/>
      <c r="S30" s="67"/>
      <c r="T30" s="67"/>
      <c r="U30" s="43"/>
      <c r="V30" s="44">
        <v>0</v>
      </c>
      <c r="W30" s="43"/>
      <c r="X30" s="361"/>
    </row>
    <row r="31" spans="1:24" ht="18.75" thickTop="1" thickBot="1" x14ac:dyDescent="0.35">
      <c r="A31" s="277"/>
      <c r="B31" s="283"/>
      <c r="C31" s="274"/>
      <c r="D31" s="47"/>
      <c r="E31" s="269">
        <f t="shared" si="2"/>
        <v>0</v>
      </c>
      <c r="F31" s="275"/>
      <c r="G31" s="276"/>
      <c r="H31" s="55"/>
      <c r="I31" s="51"/>
      <c r="J31" s="35">
        <f t="shared" si="3"/>
        <v>0</v>
      </c>
      <c r="K31" s="56"/>
      <c r="L31" s="52"/>
      <c r="M31" s="52"/>
      <c r="N31" s="57">
        <f t="shared" si="1"/>
        <v>0</v>
      </c>
      <c r="O31" s="156"/>
      <c r="P31" s="59"/>
      <c r="Q31" s="39"/>
      <c r="R31" s="40"/>
      <c r="S31" s="67"/>
      <c r="T31" s="67"/>
      <c r="U31" s="43"/>
      <c r="V31" s="44"/>
      <c r="W31" s="43"/>
      <c r="X31" s="361"/>
    </row>
    <row r="32" spans="1:24" ht="18.75" thickTop="1" thickBot="1" x14ac:dyDescent="0.35">
      <c r="A32" s="281"/>
      <c r="B32" s="283"/>
      <c r="C32" s="274"/>
      <c r="D32" s="47"/>
      <c r="E32" s="269">
        <f t="shared" si="2"/>
        <v>0</v>
      </c>
      <c r="F32" s="275"/>
      <c r="G32" s="276"/>
      <c r="H32" s="50"/>
      <c r="I32" s="51"/>
      <c r="J32" s="35">
        <f t="shared" si="3"/>
        <v>0</v>
      </c>
      <c r="K32" s="56"/>
      <c r="L32" s="52"/>
      <c r="M32" s="52"/>
      <c r="N32" s="57">
        <f>SUM(N4:N31)</f>
        <v>13714900.574999999</v>
      </c>
      <c r="O32" s="156"/>
      <c r="P32" s="59"/>
      <c r="Q32" s="39"/>
      <c r="R32" s="40"/>
      <c r="S32" s="67"/>
      <c r="T32" s="67"/>
      <c r="U32" s="43"/>
      <c r="V32" s="44"/>
      <c r="W32" s="43"/>
      <c r="X32" s="361"/>
    </row>
    <row r="33" spans="1:24" ht="18" thickTop="1" x14ac:dyDescent="0.3">
      <c r="A33" s="281"/>
      <c r="B33" s="283"/>
      <c r="C33" s="274"/>
      <c r="D33" s="47"/>
      <c r="E33" s="269">
        <f t="shared" si="2"/>
        <v>0</v>
      </c>
      <c r="F33" s="275"/>
      <c r="G33" s="276"/>
      <c r="H33" s="50"/>
      <c r="I33" s="51"/>
      <c r="J33" s="35">
        <f t="shared" si="3"/>
        <v>0</v>
      </c>
      <c r="K33" s="56"/>
      <c r="L33" s="52"/>
      <c r="M33" s="52"/>
      <c r="N33" s="57">
        <f t="shared" si="1"/>
        <v>0</v>
      </c>
      <c r="O33" s="156"/>
      <c r="P33" s="59"/>
      <c r="Q33" s="39"/>
      <c r="R33" s="40"/>
      <c r="S33" s="67"/>
      <c r="T33" s="67"/>
      <c r="U33" s="43"/>
      <c r="V33" s="44"/>
      <c r="W33" s="43"/>
      <c r="X33" s="361"/>
    </row>
    <row r="34" spans="1:24" ht="17.25" x14ac:dyDescent="0.3">
      <c r="A34" s="60"/>
      <c r="B34" s="61"/>
      <c r="C34" s="69"/>
      <c r="D34" s="47"/>
      <c r="E34" s="47"/>
      <c r="F34" s="51"/>
      <c r="G34" s="49"/>
      <c r="H34" s="50"/>
      <c r="I34" s="51"/>
      <c r="J34" s="35">
        <f t="shared" si="3"/>
        <v>0</v>
      </c>
      <c r="K34" s="56"/>
      <c r="L34" s="52"/>
      <c r="M34" s="52"/>
      <c r="N34" s="57">
        <f t="shared" si="1"/>
        <v>0</v>
      </c>
      <c r="O34" s="156"/>
      <c r="P34" s="59"/>
      <c r="Q34" s="39"/>
      <c r="R34" s="40"/>
      <c r="S34" s="67"/>
      <c r="T34" s="67"/>
      <c r="U34" s="43"/>
      <c r="V34" s="44"/>
    </row>
    <row r="35" spans="1:24" ht="17.25" x14ac:dyDescent="0.3">
      <c r="A35" s="60"/>
      <c r="B35" s="61"/>
      <c r="C35" s="69"/>
      <c r="D35" s="69"/>
      <c r="E35" s="47"/>
      <c r="F35" s="51"/>
      <c r="G35" s="49"/>
      <c r="H35" s="50"/>
      <c r="I35" s="51"/>
      <c r="J35" s="35">
        <f t="shared" si="3"/>
        <v>0</v>
      </c>
      <c r="K35" s="56"/>
      <c r="L35" s="52"/>
      <c r="M35" s="52"/>
      <c r="N35" s="57">
        <f t="shared" si="1"/>
        <v>0</v>
      </c>
      <c r="O35" s="156"/>
      <c r="P35" s="59"/>
      <c r="Q35" s="39"/>
      <c r="R35" s="40"/>
      <c r="S35" s="67"/>
      <c r="T35" s="67"/>
      <c r="U35" s="43"/>
      <c r="V35" s="44"/>
    </row>
    <row r="36" spans="1:24" ht="17.25" x14ac:dyDescent="0.3">
      <c r="A36" s="60"/>
      <c r="B36" s="61"/>
      <c r="C36" s="69"/>
      <c r="D36" s="69"/>
      <c r="E36" s="47"/>
      <c r="F36" s="51"/>
      <c r="G36" s="49"/>
      <c r="H36" s="50"/>
      <c r="I36" s="51"/>
      <c r="J36" s="35">
        <f t="shared" si="3"/>
        <v>0</v>
      </c>
      <c r="K36" s="56"/>
      <c r="L36" s="52"/>
      <c r="M36" s="52"/>
      <c r="N36" s="57">
        <f t="shared" si="1"/>
        <v>0</v>
      </c>
      <c r="O36" s="156"/>
      <c r="P36" s="59"/>
      <c r="Q36" s="39"/>
      <c r="R36" s="40"/>
      <c r="S36" s="67"/>
      <c r="T36" s="67"/>
      <c r="U36" s="43"/>
      <c r="V36" s="44"/>
    </row>
    <row r="37" spans="1:24" ht="18" thickBot="1" x14ac:dyDescent="0.35">
      <c r="A37" s="70"/>
      <c r="B37" s="71"/>
      <c r="C37" s="319"/>
      <c r="D37" s="72"/>
      <c r="E37" s="73"/>
      <c r="F37" s="74"/>
      <c r="G37" s="75"/>
      <c r="H37" s="76"/>
      <c r="I37" s="74"/>
      <c r="J37" s="77">
        <f t="shared" si="3"/>
        <v>0</v>
      </c>
      <c r="K37" s="78"/>
      <c r="L37" s="79"/>
      <c r="M37" s="79"/>
      <c r="N37" s="80">
        <f t="shared" si="1"/>
        <v>0</v>
      </c>
      <c r="O37" s="332"/>
      <c r="P37" s="333"/>
      <c r="Q37" s="81"/>
      <c r="R37" s="82"/>
      <c r="S37" s="83"/>
      <c r="T37" s="83"/>
      <c r="U37" s="84"/>
      <c r="V37" s="85"/>
    </row>
    <row r="38" spans="1:24" s="327" customFormat="1" ht="27.75" customHeight="1" x14ac:dyDescent="0.3">
      <c r="A38" s="946" t="s">
        <v>138</v>
      </c>
      <c r="B38" s="328" t="s">
        <v>56</v>
      </c>
      <c r="C38" s="944" t="s">
        <v>184</v>
      </c>
      <c r="D38" s="329"/>
      <c r="E38" s="47"/>
      <c r="F38" s="320">
        <v>1321.6</v>
      </c>
      <c r="G38" s="321">
        <v>44228</v>
      </c>
      <c r="H38" s="948">
        <v>245</v>
      </c>
      <c r="I38" s="275">
        <v>1321.6</v>
      </c>
      <c r="J38" s="35">
        <f t="shared" si="3"/>
        <v>0</v>
      </c>
      <c r="K38" s="322">
        <v>74.5</v>
      </c>
      <c r="L38" s="323"/>
      <c r="M38" s="323"/>
      <c r="N38" s="331">
        <f t="shared" si="1"/>
        <v>98459.199999999997</v>
      </c>
      <c r="O38" s="916" t="s">
        <v>35</v>
      </c>
      <c r="P38" s="918">
        <v>44251</v>
      </c>
      <c r="Q38" s="94"/>
      <c r="R38" s="324"/>
      <c r="S38" s="67"/>
      <c r="T38" s="67"/>
      <c r="U38" s="325"/>
      <c r="V38" s="326"/>
      <c r="W38"/>
      <c r="X38"/>
    </row>
    <row r="39" spans="1:24" ht="24.75" customHeight="1" thickBot="1" x14ac:dyDescent="0.35">
      <c r="A39" s="947"/>
      <c r="B39" s="328" t="s">
        <v>139</v>
      </c>
      <c r="C39" s="945"/>
      <c r="D39" s="330"/>
      <c r="E39" s="47"/>
      <c r="F39" s="51">
        <v>69.599999999999994</v>
      </c>
      <c r="G39" s="87">
        <v>44228</v>
      </c>
      <c r="H39" s="949"/>
      <c r="I39" s="48">
        <v>69.599999999999994</v>
      </c>
      <c r="J39" s="35">
        <f t="shared" si="3"/>
        <v>0</v>
      </c>
      <c r="K39" s="36">
        <v>71</v>
      </c>
      <c r="L39" s="52"/>
      <c r="M39" s="52"/>
      <c r="N39" s="331">
        <f t="shared" si="1"/>
        <v>4941.5999999999995</v>
      </c>
      <c r="O39" s="917"/>
      <c r="P39" s="919"/>
      <c r="Q39" s="94"/>
      <c r="R39" s="40"/>
      <c r="S39" s="67"/>
      <c r="T39" s="67"/>
      <c r="U39" s="43"/>
      <c r="V39" s="44"/>
    </row>
    <row r="40" spans="1:24" ht="24.75" customHeight="1" thickBot="1" x14ac:dyDescent="0.35">
      <c r="A40" s="408" t="s">
        <v>138</v>
      </c>
      <c r="B40" s="328" t="s">
        <v>56</v>
      </c>
      <c r="C40" s="443" t="s">
        <v>185</v>
      </c>
      <c r="D40" s="330"/>
      <c r="E40" s="47"/>
      <c r="F40" s="51">
        <v>342.6</v>
      </c>
      <c r="G40" s="87">
        <v>44228</v>
      </c>
      <c r="H40" s="409">
        <v>246</v>
      </c>
      <c r="I40" s="48">
        <v>342.6</v>
      </c>
      <c r="J40" s="35">
        <f t="shared" si="3"/>
        <v>0</v>
      </c>
      <c r="K40" s="36">
        <v>74.5</v>
      </c>
      <c r="L40" s="52"/>
      <c r="M40" s="52"/>
      <c r="N40" s="331">
        <f t="shared" si="1"/>
        <v>25523.7</v>
      </c>
      <c r="O40" s="445" t="s">
        <v>35</v>
      </c>
      <c r="P40" s="444">
        <v>44260</v>
      </c>
      <c r="Q40" s="94"/>
      <c r="R40" s="40"/>
      <c r="S40" s="67"/>
      <c r="T40" s="67"/>
      <c r="U40" s="43"/>
      <c r="V40" s="44"/>
    </row>
    <row r="41" spans="1:24" ht="18" thickBot="1" x14ac:dyDescent="0.35">
      <c r="A41" s="342" t="s">
        <v>138</v>
      </c>
      <c r="B41" s="328" t="s">
        <v>58</v>
      </c>
      <c r="C41" s="443" t="s">
        <v>183</v>
      </c>
      <c r="D41" s="330"/>
      <c r="E41" s="47"/>
      <c r="F41" s="51">
        <v>184</v>
      </c>
      <c r="G41" s="87">
        <v>44229</v>
      </c>
      <c r="H41" s="339">
        <v>292</v>
      </c>
      <c r="I41" s="48">
        <v>184</v>
      </c>
      <c r="J41" s="35">
        <f t="shared" si="3"/>
        <v>0</v>
      </c>
      <c r="K41" s="36">
        <v>80</v>
      </c>
      <c r="L41" s="52"/>
      <c r="M41" s="52"/>
      <c r="N41" s="331">
        <f t="shared" si="1"/>
        <v>14720</v>
      </c>
      <c r="O41" s="445" t="s">
        <v>35</v>
      </c>
      <c r="P41" s="444">
        <v>44260</v>
      </c>
      <c r="Q41" s="94"/>
      <c r="R41" s="40"/>
      <c r="S41" s="67"/>
      <c r="T41" s="67"/>
      <c r="U41" s="43"/>
      <c r="V41" s="44"/>
    </row>
    <row r="42" spans="1:24" ht="47.25" x14ac:dyDescent="0.3">
      <c r="A42" s="449" t="s">
        <v>138</v>
      </c>
      <c r="B42" s="86" t="s">
        <v>56</v>
      </c>
      <c r="C42" s="407" t="s">
        <v>173</v>
      </c>
      <c r="D42" s="69"/>
      <c r="E42" s="47"/>
      <c r="F42" s="51">
        <v>1446</v>
      </c>
      <c r="G42" s="87">
        <v>44235</v>
      </c>
      <c r="H42" s="90">
        <v>260</v>
      </c>
      <c r="I42" s="48">
        <v>1446</v>
      </c>
      <c r="J42" s="35">
        <f t="shared" si="3"/>
        <v>0</v>
      </c>
      <c r="K42" s="36">
        <v>74.5</v>
      </c>
      <c r="L42" s="52"/>
      <c r="M42" s="52"/>
      <c r="N42" s="38">
        <f t="shared" si="1"/>
        <v>107727</v>
      </c>
      <c r="O42" s="453" t="s">
        <v>35</v>
      </c>
      <c r="P42" s="423">
        <v>44256</v>
      </c>
      <c r="Q42" s="39"/>
      <c r="R42" s="40"/>
      <c r="S42" s="67"/>
      <c r="T42" s="67"/>
      <c r="U42" s="43"/>
      <c r="V42" s="44"/>
    </row>
    <row r="43" spans="1:24" ht="18" thickBot="1" x14ac:dyDescent="0.35">
      <c r="A43" s="450" t="s">
        <v>138</v>
      </c>
      <c r="B43" s="86" t="s">
        <v>56</v>
      </c>
      <c r="C43" s="452" t="s">
        <v>219</v>
      </c>
      <c r="D43" s="69"/>
      <c r="E43" s="47"/>
      <c r="F43" s="51">
        <v>324.60000000000002</v>
      </c>
      <c r="G43" s="456">
        <v>44237</v>
      </c>
      <c r="H43" s="90">
        <v>262</v>
      </c>
      <c r="I43" s="48">
        <v>324.60000000000002</v>
      </c>
      <c r="J43" s="35">
        <f t="shared" si="3"/>
        <v>0</v>
      </c>
      <c r="K43" s="36">
        <v>74.5</v>
      </c>
      <c r="L43" s="52"/>
      <c r="M43" s="52"/>
      <c r="N43" s="38">
        <f t="shared" si="1"/>
        <v>24182.7</v>
      </c>
      <c r="O43" s="556"/>
      <c r="P43" s="557"/>
      <c r="Q43" s="94"/>
      <c r="R43" s="40"/>
      <c r="S43" s="67"/>
      <c r="T43" s="67"/>
      <c r="U43" s="43"/>
      <c r="V43" s="44"/>
    </row>
    <row r="44" spans="1:24" ht="24" customHeight="1" x14ac:dyDescent="0.3">
      <c r="A44" s="938" t="s">
        <v>138</v>
      </c>
      <c r="B44" s="86" t="s">
        <v>56</v>
      </c>
      <c r="C44" s="954" t="s">
        <v>217</v>
      </c>
      <c r="D44" s="69"/>
      <c r="E44" s="47"/>
      <c r="F44" s="51">
        <v>961.2</v>
      </c>
      <c r="G44" s="940">
        <v>44242</v>
      </c>
      <c r="H44" s="956">
        <v>291</v>
      </c>
      <c r="I44" s="48">
        <v>961.2</v>
      </c>
      <c r="J44" s="35">
        <f t="shared" si="3"/>
        <v>0</v>
      </c>
      <c r="K44" s="36">
        <v>74.5</v>
      </c>
      <c r="L44" s="52"/>
      <c r="M44" s="52"/>
      <c r="N44" s="38">
        <f t="shared" si="1"/>
        <v>71609.400000000009</v>
      </c>
      <c r="O44" s="942" t="s">
        <v>35</v>
      </c>
      <c r="P44" s="952">
        <v>44277</v>
      </c>
      <c r="Q44" s="94"/>
      <c r="R44" s="40"/>
      <c r="S44" s="67"/>
      <c r="T44" s="67"/>
      <c r="U44" s="43"/>
      <c r="V44" s="44"/>
    </row>
    <row r="45" spans="1:24" ht="18" customHeight="1" thickBot="1" x14ac:dyDescent="0.35">
      <c r="A45" s="939"/>
      <c r="B45" s="292" t="s">
        <v>58</v>
      </c>
      <c r="C45" s="955"/>
      <c r="D45" s="293"/>
      <c r="E45" s="93"/>
      <c r="F45" s="51">
        <v>199.4</v>
      </c>
      <c r="G45" s="941"/>
      <c r="H45" s="957"/>
      <c r="I45" s="48">
        <v>199.4</v>
      </c>
      <c r="J45" s="35">
        <f t="shared" si="3"/>
        <v>0</v>
      </c>
      <c r="K45" s="36">
        <v>80</v>
      </c>
      <c r="L45" s="52"/>
      <c r="M45" s="52"/>
      <c r="N45" s="38">
        <f t="shared" si="1"/>
        <v>15952</v>
      </c>
      <c r="O45" s="943"/>
      <c r="P45" s="953"/>
      <c r="Q45" s="94"/>
      <c r="R45" s="40"/>
      <c r="S45" s="41"/>
      <c r="T45" s="42"/>
      <c r="U45" s="43"/>
      <c r="V45" s="44"/>
    </row>
    <row r="46" spans="1:24" ht="18" customHeight="1" thickBot="1" x14ac:dyDescent="0.35">
      <c r="A46" s="450" t="s">
        <v>138</v>
      </c>
      <c r="B46" s="292" t="s">
        <v>56</v>
      </c>
      <c r="C46" s="452" t="s">
        <v>218</v>
      </c>
      <c r="D46" s="293"/>
      <c r="E46" s="93"/>
      <c r="F46" s="51">
        <v>328.4</v>
      </c>
      <c r="G46" s="451">
        <v>44242</v>
      </c>
      <c r="H46" s="290">
        <v>289</v>
      </c>
      <c r="I46" s="48">
        <v>328.4</v>
      </c>
      <c r="J46" s="35">
        <f t="shared" si="3"/>
        <v>0</v>
      </c>
      <c r="K46" s="36">
        <v>74.5</v>
      </c>
      <c r="L46" s="52"/>
      <c r="M46" s="52"/>
      <c r="N46" s="38">
        <f t="shared" si="1"/>
        <v>24465.8</v>
      </c>
      <c r="O46" s="454" t="s">
        <v>35</v>
      </c>
      <c r="P46" s="455">
        <v>44277</v>
      </c>
      <c r="Q46" s="94"/>
      <c r="R46" s="40"/>
      <c r="S46" s="41"/>
      <c r="T46" s="42"/>
      <c r="U46" s="43"/>
      <c r="V46" s="44"/>
    </row>
    <row r="47" spans="1:24" ht="18.600000000000001" customHeight="1" thickBot="1" x14ac:dyDescent="0.35">
      <c r="A47" s="346" t="s">
        <v>138</v>
      </c>
      <c r="B47" s="292" t="s">
        <v>56</v>
      </c>
      <c r="C47" s="348" t="s">
        <v>174</v>
      </c>
      <c r="D47" s="293"/>
      <c r="E47" s="93"/>
      <c r="F47" s="51">
        <v>347.4</v>
      </c>
      <c r="G47" s="87">
        <v>44249</v>
      </c>
      <c r="H47" s="405">
        <v>279</v>
      </c>
      <c r="I47" s="48">
        <v>347.4</v>
      </c>
      <c r="J47" s="35">
        <f t="shared" si="3"/>
        <v>0</v>
      </c>
      <c r="K47" s="36">
        <v>74.5</v>
      </c>
      <c r="L47" s="52"/>
      <c r="M47" s="52"/>
      <c r="N47" s="38">
        <f t="shared" si="1"/>
        <v>25881.3</v>
      </c>
      <c r="O47" s="454" t="s">
        <v>35</v>
      </c>
      <c r="P47" s="455">
        <v>44256</v>
      </c>
      <c r="Q47" s="94"/>
      <c r="R47" s="40"/>
      <c r="S47" s="41"/>
      <c r="T47" s="42"/>
      <c r="U47" s="43"/>
      <c r="V47" s="44"/>
    </row>
    <row r="48" spans="1:24" ht="47.25" x14ac:dyDescent="0.3">
      <c r="A48" s="99" t="s">
        <v>138</v>
      </c>
      <c r="B48" s="86" t="s">
        <v>56</v>
      </c>
      <c r="C48" s="340" t="s">
        <v>225</v>
      </c>
      <c r="D48" s="91"/>
      <c r="E48" s="93"/>
      <c r="F48" s="51">
        <v>1637.8</v>
      </c>
      <c r="G48" s="49">
        <v>44249</v>
      </c>
      <c r="H48" s="295">
        <v>280</v>
      </c>
      <c r="I48" s="51">
        <v>1637.8</v>
      </c>
      <c r="J48" s="35">
        <f t="shared" si="3"/>
        <v>0</v>
      </c>
      <c r="K48" s="36">
        <v>74.5</v>
      </c>
      <c r="L48" s="52"/>
      <c r="M48" s="52"/>
      <c r="N48" s="38">
        <f t="shared" si="1"/>
        <v>122016.09999999999</v>
      </c>
      <c r="O48" s="446" t="s">
        <v>35</v>
      </c>
      <c r="P48" s="447">
        <v>44279</v>
      </c>
      <c r="Q48" s="94"/>
      <c r="R48" s="40"/>
      <c r="S48" s="41"/>
      <c r="T48" s="42"/>
      <c r="U48" s="43"/>
      <c r="V48" s="44"/>
    </row>
    <row r="49" spans="1:22" ht="27" customHeight="1" x14ac:dyDescent="0.3">
      <c r="A49" s="53" t="s">
        <v>138</v>
      </c>
      <c r="B49" s="86" t="s">
        <v>56</v>
      </c>
      <c r="C49" s="476" t="s">
        <v>279</v>
      </c>
      <c r="D49" s="91"/>
      <c r="E49" s="93"/>
      <c r="F49" s="51">
        <v>707.9</v>
      </c>
      <c r="G49" s="49">
        <v>44251</v>
      </c>
      <c r="H49" s="341">
        <v>313</v>
      </c>
      <c r="I49" s="51">
        <v>707.9</v>
      </c>
      <c r="J49" s="35">
        <f t="shared" si="3"/>
        <v>0</v>
      </c>
      <c r="K49" s="36">
        <v>74.5</v>
      </c>
      <c r="L49" s="52"/>
      <c r="M49" s="52"/>
      <c r="N49" s="38">
        <f t="shared" si="1"/>
        <v>52738.549999999996</v>
      </c>
      <c r="O49" s="355" t="s">
        <v>280</v>
      </c>
      <c r="P49" s="356">
        <v>44294</v>
      </c>
      <c r="Q49" s="94"/>
      <c r="R49" s="40"/>
      <c r="S49" s="41"/>
      <c r="T49" s="42"/>
      <c r="U49" s="43"/>
      <c r="V49" s="44"/>
    </row>
    <row r="50" spans="1:22" ht="18.75" customHeight="1" x14ac:dyDescent="0.3">
      <c r="A50" s="389"/>
      <c r="B50" s="86"/>
      <c r="C50" s="891"/>
      <c r="D50" s="91"/>
      <c r="E50" s="93"/>
      <c r="F50" s="51"/>
      <c r="G50" s="49"/>
      <c r="H50" s="403"/>
      <c r="I50" s="51"/>
      <c r="J50" s="35">
        <f t="shared" si="3"/>
        <v>0</v>
      </c>
      <c r="K50" s="36"/>
      <c r="L50" s="52"/>
      <c r="M50" s="52"/>
      <c r="N50" s="38">
        <f t="shared" si="1"/>
        <v>0</v>
      </c>
      <c r="O50" s="929"/>
      <c r="P50" s="897"/>
      <c r="Q50" s="94"/>
      <c r="R50" s="40"/>
      <c r="S50" s="41"/>
      <c r="T50" s="42"/>
      <c r="U50" s="43"/>
      <c r="V50" s="44"/>
    </row>
    <row r="51" spans="1:22" ht="18.75" customHeight="1" x14ac:dyDescent="0.3">
      <c r="A51" s="390"/>
      <c r="B51" s="86"/>
      <c r="C51" s="892"/>
      <c r="D51" s="91"/>
      <c r="E51" s="93"/>
      <c r="F51" s="51"/>
      <c r="G51" s="49"/>
      <c r="H51" s="392"/>
      <c r="I51" s="51"/>
      <c r="J51" s="35">
        <f t="shared" si="3"/>
        <v>0</v>
      </c>
      <c r="K51" s="36"/>
      <c r="L51" s="52"/>
      <c r="M51" s="52"/>
      <c r="N51" s="38">
        <f t="shared" si="1"/>
        <v>0</v>
      </c>
      <c r="O51" s="950"/>
      <c r="P51" s="951"/>
      <c r="Q51" s="94"/>
      <c r="R51" s="40"/>
      <c r="S51" s="41"/>
      <c r="T51" s="42"/>
      <c r="U51" s="43"/>
      <c r="V51" s="44"/>
    </row>
    <row r="52" spans="1:22" ht="18.75" x14ac:dyDescent="0.3">
      <c r="A52" s="53"/>
      <c r="B52" s="86"/>
      <c r="C52" s="91"/>
      <c r="D52" s="91"/>
      <c r="E52" s="93"/>
      <c r="F52" s="51"/>
      <c r="G52" s="49"/>
      <c r="H52" s="341"/>
      <c r="I52" s="51"/>
      <c r="J52" s="35">
        <f t="shared" si="3"/>
        <v>0</v>
      </c>
      <c r="K52" s="36"/>
      <c r="L52" s="52"/>
      <c r="M52" s="52"/>
      <c r="N52" s="38">
        <f t="shared" si="1"/>
        <v>0</v>
      </c>
      <c r="O52" s="156"/>
      <c r="P52" s="59"/>
      <c r="Q52" s="94"/>
      <c r="R52" s="40"/>
      <c r="S52" s="41"/>
      <c r="T52" s="42"/>
      <c r="U52" s="43"/>
      <c r="V52" s="44"/>
    </row>
    <row r="53" spans="1:22" ht="17.25" customHeight="1" x14ac:dyDescent="0.3">
      <c r="A53" s="53"/>
      <c r="B53" s="86"/>
      <c r="C53" s="95"/>
      <c r="D53" s="96"/>
      <c r="E53" s="97"/>
      <c r="F53" s="51"/>
      <c r="G53" s="49"/>
      <c r="H53" s="98"/>
      <c r="I53" s="51"/>
      <c r="J53" s="35">
        <f t="shared" si="3"/>
        <v>0</v>
      </c>
      <c r="K53" s="56"/>
      <c r="L53" s="52"/>
      <c r="M53" s="52"/>
      <c r="N53" s="38">
        <f t="shared" si="1"/>
        <v>0</v>
      </c>
      <c r="O53" s="156"/>
      <c r="P53" s="59"/>
      <c r="Q53" s="94"/>
      <c r="R53" s="40"/>
      <c r="S53" s="41"/>
      <c r="T53" s="42"/>
      <c r="U53" s="43"/>
      <c r="V53" s="44"/>
    </row>
    <row r="54" spans="1:22" ht="17.25" customHeight="1" x14ac:dyDescent="0.3">
      <c r="A54" s="99"/>
      <c r="B54" s="61"/>
      <c r="C54" s="100"/>
      <c r="D54" s="96"/>
      <c r="E54" s="97"/>
      <c r="F54" s="51"/>
      <c r="G54" s="49"/>
      <c r="H54" s="101"/>
      <c r="I54" s="51"/>
      <c r="J54" s="35">
        <f t="shared" si="3"/>
        <v>0</v>
      </c>
      <c r="K54" s="56"/>
      <c r="L54" s="52"/>
      <c r="M54" s="52"/>
      <c r="N54" s="38">
        <f t="shared" si="1"/>
        <v>0</v>
      </c>
      <c r="O54" s="156"/>
      <c r="P54" s="59"/>
      <c r="Q54" s="94"/>
      <c r="R54" s="40"/>
      <c r="S54" s="41"/>
      <c r="T54" s="42"/>
      <c r="U54" s="43"/>
      <c r="V54" s="44"/>
    </row>
    <row r="55" spans="1:22" ht="17.25" x14ac:dyDescent="0.3">
      <c r="A55" s="60" t="s">
        <v>52</v>
      </c>
      <c r="B55" s="61" t="s">
        <v>53</v>
      </c>
      <c r="C55" s="96"/>
      <c r="D55" s="96"/>
      <c r="E55" s="97"/>
      <c r="F55" s="51">
        <v>3600</v>
      </c>
      <c r="G55" s="49">
        <v>44230</v>
      </c>
      <c r="H55" s="50">
        <v>1231</v>
      </c>
      <c r="I55" s="51">
        <v>3600</v>
      </c>
      <c r="J55" s="35">
        <f t="shared" si="3"/>
        <v>0</v>
      </c>
      <c r="K55" s="56">
        <v>21</v>
      </c>
      <c r="L55" s="52"/>
      <c r="M55" s="52"/>
      <c r="N55" s="57">
        <f t="shared" si="1"/>
        <v>75600</v>
      </c>
      <c r="O55" s="343" t="s">
        <v>35</v>
      </c>
      <c r="P55" s="344">
        <v>44239</v>
      </c>
      <c r="Q55" s="39"/>
      <c r="R55" s="40"/>
      <c r="S55" s="41"/>
      <c r="T55" s="42"/>
      <c r="U55" s="43"/>
      <c r="V55" s="44"/>
    </row>
    <row r="56" spans="1:22" ht="17.25" x14ac:dyDescent="0.3">
      <c r="A56" s="60" t="s">
        <v>32</v>
      </c>
      <c r="B56" s="61" t="s">
        <v>33</v>
      </c>
      <c r="C56" s="96"/>
      <c r="D56" s="96"/>
      <c r="E56" s="97"/>
      <c r="F56" s="51">
        <v>1209</v>
      </c>
      <c r="G56" s="49">
        <v>44232</v>
      </c>
      <c r="H56" s="50" t="s">
        <v>111</v>
      </c>
      <c r="I56" s="51">
        <v>1209</v>
      </c>
      <c r="J56" s="35">
        <f t="shared" si="0"/>
        <v>0</v>
      </c>
      <c r="K56" s="56">
        <v>50</v>
      </c>
      <c r="L56" s="52"/>
      <c r="M56" s="52"/>
      <c r="N56" s="57">
        <f t="shared" si="1"/>
        <v>60450</v>
      </c>
      <c r="O56" s="156" t="s">
        <v>35</v>
      </c>
      <c r="P56" s="59">
        <v>44235</v>
      </c>
      <c r="Q56" s="39"/>
      <c r="R56" s="40"/>
      <c r="S56" s="41"/>
      <c r="T56" s="42"/>
      <c r="U56" s="43"/>
      <c r="V56" s="44"/>
    </row>
    <row r="57" spans="1:22" ht="17.25" x14ac:dyDescent="0.3">
      <c r="A57" s="45" t="s">
        <v>52</v>
      </c>
      <c r="B57" s="61" t="s">
        <v>53</v>
      </c>
      <c r="C57" s="96"/>
      <c r="D57" s="96"/>
      <c r="E57" s="97"/>
      <c r="F57" s="51">
        <v>1200</v>
      </c>
      <c r="G57" s="49">
        <v>44235</v>
      </c>
      <c r="H57" s="50">
        <v>1236</v>
      </c>
      <c r="I57" s="51">
        <v>1200</v>
      </c>
      <c r="J57" s="35">
        <f t="shared" si="0"/>
        <v>0</v>
      </c>
      <c r="K57" s="56">
        <v>21</v>
      </c>
      <c r="L57" s="52"/>
      <c r="M57" s="52"/>
      <c r="N57" s="57">
        <f t="shared" si="1"/>
        <v>25200</v>
      </c>
      <c r="O57" s="156" t="s">
        <v>35</v>
      </c>
      <c r="P57" s="59">
        <v>44250</v>
      </c>
      <c r="Q57" s="39"/>
      <c r="R57" s="40"/>
      <c r="S57" s="41"/>
      <c r="T57" s="42"/>
      <c r="U57" s="43"/>
      <c r="V57" s="44"/>
    </row>
    <row r="58" spans="1:22" ht="17.25" x14ac:dyDescent="0.3">
      <c r="A58" s="45" t="s">
        <v>165</v>
      </c>
      <c r="B58" s="71" t="s">
        <v>166</v>
      </c>
      <c r="C58" s="96" t="s">
        <v>175</v>
      </c>
      <c r="D58" s="96"/>
      <c r="E58" s="97"/>
      <c r="F58" s="51">
        <v>9016.5</v>
      </c>
      <c r="G58" s="49">
        <v>44246</v>
      </c>
      <c r="H58" s="50">
        <v>14465</v>
      </c>
      <c r="I58" s="51">
        <v>9016.5</v>
      </c>
      <c r="J58" s="35">
        <f t="shared" si="0"/>
        <v>0</v>
      </c>
      <c r="K58" s="56">
        <v>41</v>
      </c>
      <c r="L58" s="52"/>
      <c r="M58" s="52"/>
      <c r="N58" s="57">
        <f t="shared" si="1"/>
        <v>369676.5</v>
      </c>
      <c r="O58" s="359" t="s">
        <v>35</v>
      </c>
      <c r="P58" s="356">
        <v>44257</v>
      </c>
      <c r="Q58" s="39"/>
      <c r="R58" s="40"/>
      <c r="S58" s="41"/>
      <c r="T58" s="42"/>
      <c r="U58" s="43"/>
      <c r="V58" s="44"/>
    </row>
    <row r="59" spans="1:22" ht="17.25" x14ac:dyDescent="0.3">
      <c r="A59" s="45" t="s">
        <v>32</v>
      </c>
      <c r="B59" s="61" t="s">
        <v>33</v>
      </c>
      <c r="C59" s="96"/>
      <c r="D59" s="96"/>
      <c r="E59" s="97"/>
      <c r="F59" s="51">
        <v>1261</v>
      </c>
      <c r="G59" s="49">
        <v>44249</v>
      </c>
      <c r="H59" s="50" t="s">
        <v>136</v>
      </c>
      <c r="I59" s="51">
        <v>1261</v>
      </c>
      <c r="J59" s="35">
        <f t="shared" si="0"/>
        <v>0</v>
      </c>
      <c r="K59" s="56">
        <v>50</v>
      </c>
      <c r="L59" s="52"/>
      <c r="M59" s="52"/>
      <c r="N59" s="57">
        <f t="shared" si="1"/>
        <v>63050</v>
      </c>
      <c r="O59" s="156" t="s">
        <v>35</v>
      </c>
      <c r="P59" s="59">
        <v>44250</v>
      </c>
      <c r="Q59" s="39"/>
      <c r="R59" s="40"/>
      <c r="S59" s="41"/>
      <c r="T59" s="42"/>
      <c r="U59" s="43"/>
      <c r="V59" s="44"/>
    </row>
    <row r="60" spans="1:22" ht="17.25" x14ac:dyDescent="0.3">
      <c r="A60" s="45" t="s">
        <v>165</v>
      </c>
      <c r="B60" s="71" t="s">
        <v>166</v>
      </c>
      <c r="C60" s="96" t="s">
        <v>176</v>
      </c>
      <c r="D60" s="96"/>
      <c r="E60" s="97"/>
      <c r="F60" s="51">
        <v>9242</v>
      </c>
      <c r="G60" s="49">
        <v>44249</v>
      </c>
      <c r="H60" s="50">
        <v>14496</v>
      </c>
      <c r="I60" s="51">
        <v>9242</v>
      </c>
      <c r="J60" s="35">
        <f t="shared" si="0"/>
        <v>0</v>
      </c>
      <c r="K60" s="56">
        <v>41</v>
      </c>
      <c r="L60" s="52"/>
      <c r="M60" s="52"/>
      <c r="N60" s="57">
        <f t="shared" si="1"/>
        <v>378922</v>
      </c>
      <c r="O60" s="359" t="s">
        <v>35</v>
      </c>
      <c r="P60" s="356">
        <v>44260</v>
      </c>
      <c r="Q60" s="39"/>
      <c r="R60" s="40"/>
      <c r="S60" s="41"/>
      <c r="T60" s="42"/>
      <c r="U60" s="43"/>
      <c r="V60" s="44"/>
    </row>
    <row r="61" spans="1:22" ht="17.25" x14ac:dyDescent="0.25">
      <c r="A61" s="102" t="s">
        <v>237</v>
      </c>
      <c r="B61" s="58" t="s">
        <v>181</v>
      </c>
      <c r="C61" s="91" t="s">
        <v>238</v>
      </c>
      <c r="D61" s="91"/>
      <c r="E61" s="93"/>
      <c r="F61" s="51">
        <v>149.6</v>
      </c>
      <c r="G61" s="49">
        <v>44253</v>
      </c>
      <c r="H61" s="50">
        <v>32043</v>
      </c>
      <c r="I61" s="51">
        <v>149.6</v>
      </c>
      <c r="J61" s="35">
        <f t="shared" si="0"/>
        <v>0</v>
      </c>
      <c r="K61" s="56">
        <v>50</v>
      </c>
      <c r="L61" s="52"/>
      <c r="M61" s="52"/>
      <c r="N61" s="57">
        <f t="shared" si="1"/>
        <v>7480</v>
      </c>
      <c r="O61" s="156" t="s">
        <v>206</v>
      </c>
      <c r="P61" s="59">
        <v>44284</v>
      </c>
      <c r="Q61" s="39"/>
      <c r="R61" s="40"/>
      <c r="S61" s="41"/>
      <c r="T61" s="42"/>
      <c r="U61" s="43"/>
      <c r="V61" s="44"/>
    </row>
    <row r="62" spans="1:22" ht="17.25" x14ac:dyDescent="0.25">
      <c r="A62" s="102"/>
      <c r="B62" s="58"/>
      <c r="C62" s="96"/>
      <c r="D62" s="96"/>
      <c r="E62" s="97"/>
      <c r="F62" s="51"/>
      <c r="G62" s="49"/>
      <c r="H62" s="50"/>
      <c r="I62" s="51"/>
      <c r="J62" s="35">
        <f t="shared" si="0"/>
        <v>0</v>
      </c>
      <c r="K62" s="56"/>
      <c r="L62" s="52"/>
      <c r="M62" s="52"/>
      <c r="N62" s="57">
        <f t="shared" si="1"/>
        <v>0</v>
      </c>
      <c r="O62" s="156"/>
      <c r="P62" s="59"/>
      <c r="Q62" s="39"/>
      <c r="R62" s="40"/>
      <c r="S62" s="41"/>
      <c r="T62" s="42"/>
      <c r="U62" s="43"/>
      <c r="V62" s="44"/>
    </row>
    <row r="63" spans="1:22" ht="17.25" x14ac:dyDescent="0.25">
      <c r="A63" s="102"/>
      <c r="B63" s="58"/>
      <c r="C63" s="96"/>
      <c r="D63" s="96"/>
      <c r="E63" s="97"/>
      <c r="F63" s="51"/>
      <c r="G63" s="49"/>
      <c r="H63" s="50"/>
      <c r="I63" s="51"/>
      <c r="J63" s="35">
        <f t="shared" si="0"/>
        <v>0</v>
      </c>
      <c r="K63" s="56"/>
      <c r="L63" s="52"/>
      <c r="M63" s="52"/>
      <c r="N63" s="57">
        <f t="shared" si="1"/>
        <v>0</v>
      </c>
      <c r="O63" s="156"/>
      <c r="P63" s="59"/>
      <c r="Q63" s="39"/>
      <c r="R63" s="40"/>
      <c r="S63" s="41"/>
      <c r="T63" s="42"/>
      <c r="U63" s="43"/>
      <c r="V63" s="44"/>
    </row>
    <row r="64" spans="1:22" x14ac:dyDescent="0.25">
      <c r="A64" s="206"/>
      <c r="B64" s="207"/>
      <c r="H64" s="212"/>
      <c r="I64" s="210">
        <v>0</v>
      </c>
      <c r="J64" s="210">
        <f t="shared" ref="J64:J66" si="4">I64-F64</f>
        <v>0</v>
      </c>
      <c r="K64" s="213"/>
      <c r="L64" s="213"/>
      <c r="M64" s="213"/>
      <c r="N64" s="199">
        <f t="shared" ref="N64:N70" si="5">K64*I64</f>
        <v>0</v>
      </c>
      <c r="O64" s="303"/>
      <c r="P64" s="316"/>
      <c r="Q64" s="163"/>
      <c r="R64" s="200"/>
      <c r="S64" s="201"/>
      <c r="T64" s="202"/>
      <c r="U64" s="43"/>
      <c r="V64" s="44"/>
    </row>
    <row r="65" spans="1:24" x14ac:dyDescent="0.25">
      <c r="A65" s="206"/>
      <c r="B65" s="207"/>
      <c r="I65" s="210">
        <v>0</v>
      </c>
      <c r="J65" s="210">
        <f t="shared" si="4"/>
        <v>0</v>
      </c>
      <c r="K65" s="213"/>
      <c r="L65" s="213"/>
      <c r="M65" s="213"/>
      <c r="N65" s="199">
        <f t="shared" si="5"/>
        <v>0</v>
      </c>
      <c r="O65" s="303"/>
      <c r="P65" s="316"/>
      <c r="Q65" s="163"/>
      <c r="R65" s="200"/>
      <c r="S65" s="201"/>
      <c r="T65" s="202"/>
      <c r="U65" s="43"/>
      <c r="V65" s="44"/>
    </row>
    <row r="66" spans="1:24" ht="16.5" thickBot="1" x14ac:dyDescent="0.3">
      <c r="A66" s="206"/>
      <c r="B66" s="207"/>
      <c r="I66" s="215">
        <v>0</v>
      </c>
      <c r="J66" s="210">
        <f t="shared" si="4"/>
        <v>0</v>
      </c>
      <c r="K66" s="213"/>
      <c r="L66" s="213"/>
      <c r="M66" s="213"/>
      <c r="N66" s="199">
        <f t="shared" si="5"/>
        <v>0</v>
      </c>
      <c r="O66" s="303"/>
      <c r="P66" s="316"/>
      <c r="Q66" s="163"/>
      <c r="R66" s="200"/>
      <c r="S66" s="201"/>
      <c r="T66" s="202"/>
      <c r="U66" s="43"/>
      <c r="V66" s="44"/>
    </row>
    <row r="67" spans="1:24" ht="19.5" thickTop="1" x14ac:dyDescent="0.3">
      <c r="A67" s="206"/>
      <c r="B67" s="207"/>
      <c r="F67" s="922" t="s">
        <v>19</v>
      </c>
      <c r="G67" s="922"/>
      <c r="H67" s="923"/>
      <c r="I67" s="216">
        <f>SUM(I4:I66)</f>
        <v>496746.44999999995</v>
      </c>
      <c r="J67" s="217"/>
      <c r="K67" s="213"/>
      <c r="L67" s="218"/>
      <c r="M67" s="213"/>
      <c r="N67" s="199">
        <f t="shared" si="5"/>
        <v>0</v>
      </c>
      <c r="O67" s="303"/>
      <c r="P67" s="316"/>
      <c r="Q67" s="163"/>
      <c r="R67" s="200"/>
      <c r="S67" s="219"/>
      <c r="T67" s="166"/>
      <c r="U67" s="167"/>
      <c r="V67" s="44"/>
    </row>
    <row r="68" spans="1:24" ht="19.5" thickBot="1" x14ac:dyDescent="0.3">
      <c r="A68" s="220"/>
      <c r="B68" s="207"/>
      <c r="I68" s="221"/>
      <c r="J68" s="217"/>
      <c r="K68" s="213"/>
      <c r="L68" s="218"/>
      <c r="M68" s="213"/>
      <c r="N68" s="199">
        <f t="shared" si="5"/>
        <v>0</v>
      </c>
      <c r="O68" s="304"/>
      <c r="Q68" s="10"/>
      <c r="R68" s="222"/>
      <c r="S68" s="223"/>
      <c r="T68" s="224"/>
      <c r="V68" s="15"/>
    </row>
    <row r="69" spans="1:24" ht="16.5" thickTop="1" x14ac:dyDescent="0.25">
      <c r="A69" s="206"/>
      <c r="B69" s="207"/>
      <c r="J69" s="210"/>
      <c r="K69" s="213"/>
      <c r="L69" s="213"/>
      <c r="M69" s="213"/>
      <c r="N69" s="199">
        <f t="shared" si="5"/>
        <v>0</v>
      </c>
      <c r="O69" s="304"/>
      <c r="Q69" s="10"/>
      <c r="R69" s="222"/>
      <c r="S69" s="223"/>
      <c r="T69" s="224"/>
      <c r="V69" s="15"/>
    </row>
    <row r="70" spans="1:24" ht="16.5" thickBot="1" x14ac:dyDescent="0.3">
      <c r="A70" s="206"/>
      <c r="B70" s="207"/>
      <c r="J70" s="210"/>
      <c r="K70" s="226"/>
      <c r="N70" s="199">
        <f t="shared" si="5"/>
        <v>0</v>
      </c>
      <c r="O70" s="305"/>
      <c r="Q70" s="10"/>
      <c r="R70" s="222"/>
      <c r="S70" s="223"/>
      <c r="T70" s="227"/>
      <c r="V70" s="15"/>
    </row>
    <row r="71" spans="1:24" ht="17.25" thickTop="1" thickBot="1" x14ac:dyDescent="0.3">
      <c r="A71" s="206"/>
      <c r="H71" s="228"/>
      <c r="I71" s="229" t="s">
        <v>20</v>
      </c>
      <c r="J71" s="230"/>
      <c r="K71" s="230"/>
      <c r="L71" s="231">
        <f>SUM(L64:L70)</f>
        <v>0</v>
      </c>
      <c r="M71" s="232"/>
      <c r="N71" s="233">
        <f>SUM(N4:N70)</f>
        <v>28998397</v>
      </c>
      <c r="O71" s="306"/>
      <c r="Q71" s="234">
        <f>SUM(Q4:Q70)</f>
        <v>355832.0199999999</v>
      </c>
      <c r="R71" s="234">
        <f t="shared" ref="R71:X71" si="6">SUM(R4:R70)</f>
        <v>1062475.3</v>
      </c>
      <c r="S71" s="234">
        <f t="shared" si="6"/>
        <v>0</v>
      </c>
      <c r="T71" s="234">
        <f t="shared" si="6"/>
        <v>0</v>
      </c>
      <c r="U71" s="234">
        <f t="shared" si="6"/>
        <v>0</v>
      </c>
      <c r="V71" s="234">
        <f t="shared" si="6"/>
        <v>94656</v>
      </c>
      <c r="W71" s="234">
        <f t="shared" si="6"/>
        <v>0</v>
      </c>
      <c r="X71" s="234">
        <f t="shared" si="6"/>
        <v>67320</v>
      </c>
    </row>
    <row r="72" spans="1:24" x14ac:dyDescent="0.25">
      <c r="A72" s="206"/>
      <c r="H72" s="228"/>
      <c r="I72" s="239"/>
      <c r="J72" s="240"/>
      <c r="K72" s="241"/>
      <c r="L72" s="241"/>
      <c r="M72" s="241"/>
      <c r="N72" s="199"/>
      <c r="O72" s="306"/>
      <c r="R72" s="222"/>
      <c r="S72" s="243"/>
      <c r="U72" s="245"/>
      <c r="V72"/>
    </row>
    <row r="73" spans="1:24" ht="16.5" thickBot="1" x14ac:dyDescent="0.3">
      <c r="A73" s="206"/>
      <c r="H73" s="228"/>
      <c r="I73" s="239"/>
      <c r="J73" s="240"/>
      <c r="K73" s="241"/>
      <c r="L73" s="241"/>
      <c r="M73" s="241"/>
      <c r="N73" s="199"/>
      <c r="O73" s="306"/>
      <c r="R73" s="222"/>
      <c r="S73" s="243"/>
      <c r="U73" s="245"/>
      <c r="V73"/>
    </row>
    <row r="74" spans="1:24" ht="19.5" thickTop="1" x14ac:dyDescent="0.25">
      <c r="A74" s="206"/>
      <c r="I74" s="246" t="s">
        <v>21</v>
      </c>
      <c r="J74" s="247"/>
      <c r="K74" s="247"/>
      <c r="L74" s="248"/>
      <c r="M74" s="248"/>
      <c r="N74" s="249">
        <f>V71+S71+Q71+N71+L71</f>
        <v>29448885.02</v>
      </c>
      <c r="O74" s="307"/>
      <c r="R74" s="222"/>
      <c r="S74" s="243"/>
      <c r="U74" s="245"/>
      <c r="V74"/>
    </row>
    <row r="75" spans="1:24" ht="19.5" thickBot="1" x14ac:dyDescent="0.3">
      <c r="A75" s="250"/>
      <c r="I75" s="251"/>
      <c r="J75" s="252"/>
      <c r="K75" s="252"/>
      <c r="L75" s="253"/>
      <c r="M75" s="253"/>
      <c r="N75" s="254"/>
      <c r="O75" s="308"/>
      <c r="R75" s="222"/>
      <c r="S75" s="243"/>
      <c r="U75" s="245"/>
      <c r="V75"/>
    </row>
    <row r="76" spans="1:24" ht="16.5" thickTop="1" x14ac:dyDescent="0.25">
      <c r="A76" s="250"/>
      <c r="I76" s="239"/>
      <c r="J76" s="240"/>
      <c r="K76" s="241"/>
      <c r="L76" s="241"/>
      <c r="M76" s="241"/>
      <c r="N76" s="199"/>
      <c r="O76" s="306"/>
      <c r="R76" s="222"/>
      <c r="S76" s="243"/>
      <c r="U76" s="245"/>
      <c r="V76"/>
    </row>
    <row r="77" spans="1:24" x14ac:dyDescent="0.25">
      <c r="A77" s="206"/>
      <c r="I77" s="239"/>
      <c r="J77" s="240"/>
      <c r="K77" s="241"/>
      <c r="L77" s="241"/>
      <c r="M77" s="241"/>
      <c r="N77" s="199"/>
      <c r="O77" s="306"/>
      <c r="R77" s="222"/>
      <c r="S77" s="243"/>
      <c r="U77" s="245"/>
      <c r="V77"/>
    </row>
    <row r="78" spans="1:24" x14ac:dyDescent="0.25">
      <c r="A78" s="206"/>
      <c r="I78" s="239"/>
      <c r="J78" s="255"/>
      <c r="K78" s="241"/>
      <c r="L78" s="241"/>
      <c r="M78" s="241"/>
      <c r="N78" s="199"/>
      <c r="O78" s="309"/>
      <c r="R78" s="222"/>
      <c r="S78" s="243"/>
      <c r="U78" s="245"/>
      <c r="V78"/>
    </row>
    <row r="79" spans="1:24" x14ac:dyDescent="0.25">
      <c r="A79" s="250"/>
      <c r="N79" s="199"/>
      <c r="O79" s="310"/>
      <c r="R79" s="222"/>
      <c r="S79" s="243"/>
      <c r="U79" s="245"/>
      <c r="V79"/>
    </row>
    <row r="80" spans="1:24" x14ac:dyDescent="0.25">
      <c r="A80" s="250"/>
      <c r="O80" s="310"/>
      <c r="S80" s="243"/>
      <c r="U80" s="245"/>
      <c r="V80"/>
    </row>
    <row r="81" spans="1:22" x14ac:dyDescent="0.25">
      <c r="A81" s="206"/>
      <c r="B81" s="207"/>
      <c r="N81" s="199"/>
      <c r="O81" s="306"/>
      <c r="S81" s="243"/>
      <c r="U81" s="245"/>
      <c r="V81"/>
    </row>
    <row r="82" spans="1:22" x14ac:dyDescent="0.25">
      <c r="A82" s="250"/>
      <c r="B82" s="207"/>
      <c r="N82" s="199"/>
      <c r="O82" s="306"/>
      <c r="S82" s="243"/>
      <c r="U82" s="245"/>
      <c r="V82"/>
    </row>
    <row r="83" spans="1:22" x14ac:dyDescent="0.25">
      <c r="A83" s="206"/>
      <c r="B83" s="207"/>
      <c r="I83" s="239"/>
      <c r="J83" s="240"/>
      <c r="K83" s="241"/>
      <c r="L83" s="241"/>
      <c r="M83" s="241"/>
      <c r="N83" s="199"/>
      <c r="O83" s="306"/>
      <c r="S83" s="243"/>
      <c r="U83" s="245"/>
      <c r="V83"/>
    </row>
    <row r="84" spans="1:22" x14ac:dyDescent="0.25">
      <c r="A84" s="250"/>
      <c r="B84" s="207"/>
      <c r="I84" s="239"/>
      <c r="J84" s="240"/>
      <c r="K84" s="241"/>
      <c r="L84" s="241"/>
      <c r="M84" s="241"/>
      <c r="N84" s="199"/>
      <c r="O84" s="306"/>
      <c r="S84" s="243"/>
      <c r="U84" s="245"/>
      <c r="V84"/>
    </row>
    <row r="85" spans="1:22" x14ac:dyDescent="0.25">
      <c r="A85" s="206"/>
      <c r="B85" s="207"/>
      <c r="I85" s="258"/>
      <c r="J85" s="237"/>
      <c r="K85" s="237"/>
      <c r="N85" s="199"/>
      <c r="O85" s="306"/>
      <c r="S85" s="243"/>
      <c r="U85" s="245"/>
      <c r="V85"/>
    </row>
    <row r="86" spans="1:22" x14ac:dyDescent="0.25">
      <c r="A86" s="250"/>
      <c r="S86" s="243"/>
      <c r="U86" s="245"/>
      <c r="V86"/>
    </row>
    <row r="87" spans="1:22" x14ac:dyDescent="0.25">
      <c r="A87" s="206"/>
      <c r="S87" s="243"/>
      <c r="U87" s="245"/>
      <c r="V87"/>
    </row>
    <row r="88" spans="1:22" x14ac:dyDescent="0.25">
      <c r="A88" s="206"/>
      <c r="B88" s="259"/>
      <c r="C88" s="259"/>
      <c r="D88" s="259"/>
      <c r="E88" s="260"/>
      <c r="F88" s="261"/>
      <c r="G88"/>
      <c r="H88" s="262"/>
      <c r="I88" s="263"/>
      <c r="J88"/>
      <c r="K88"/>
      <c r="L88"/>
      <c r="M88"/>
      <c r="P88" s="318"/>
      <c r="Q88" s="243"/>
      <c r="S88" s="243"/>
      <c r="U88" s="245"/>
      <c r="V88"/>
    </row>
    <row r="89" spans="1:22" x14ac:dyDescent="0.25">
      <c r="A89" s="250"/>
      <c r="B89" s="259"/>
      <c r="C89" s="259"/>
      <c r="D89" s="259"/>
      <c r="E89" s="260"/>
      <c r="F89" s="261"/>
      <c r="G89"/>
      <c r="H89" s="262"/>
      <c r="I89" s="263"/>
      <c r="J89"/>
      <c r="K89"/>
      <c r="L89"/>
      <c r="M89"/>
      <c r="P89" s="318"/>
      <c r="Q89" s="243"/>
      <c r="S89" s="243"/>
      <c r="U89" s="245"/>
      <c r="V89"/>
    </row>
    <row r="90" spans="1:22" x14ac:dyDescent="0.25">
      <c r="A90" s="250"/>
      <c r="B90" s="259"/>
      <c r="C90" s="259"/>
      <c r="D90" s="259"/>
      <c r="E90" s="260"/>
      <c r="F90" s="261"/>
      <c r="G90"/>
      <c r="H90" s="262"/>
      <c r="I90" s="263"/>
      <c r="J90"/>
      <c r="K90"/>
      <c r="L90"/>
      <c r="M90"/>
      <c r="P90" s="318"/>
      <c r="Q90" s="243"/>
      <c r="S90" s="243"/>
      <c r="U90" s="245"/>
      <c r="V90"/>
    </row>
    <row r="91" spans="1:22" x14ac:dyDescent="0.25">
      <c r="A91" s="250"/>
      <c r="B91" s="259"/>
      <c r="C91" s="259"/>
      <c r="D91" s="259"/>
      <c r="E91" s="260"/>
      <c r="F91" s="261"/>
      <c r="G91"/>
      <c r="H91" s="262"/>
      <c r="I91" s="263"/>
      <c r="J91"/>
      <c r="K91"/>
      <c r="L91"/>
      <c r="M91"/>
      <c r="P91" s="318"/>
      <c r="Q91" s="243"/>
      <c r="S91" s="243"/>
      <c r="U91" s="245"/>
      <c r="V91"/>
    </row>
    <row r="92" spans="1:22" x14ac:dyDescent="0.25">
      <c r="A92" s="264"/>
      <c r="B92" s="259"/>
      <c r="C92" s="259"/>
      <c r="D92" s="259"/>
      <c r="E92" s="260"/>
      <c r="F92" s="261"/>
      <c r="G92"/>
      <c r="H92" s="262"/>
      <c r="I92" s="263"/>
      <c r="J92"/>
      <c r="K92"/>
      <c r="L92"/>
      <c r="M92"/>
      <c r="P92" s="318"/>
      <c r="Q92" s="243"/>
      <c r="S92" s="243"/>
      <c r="U92" s="245"/>
      <c r="V92"/>
    </row>
    <row r="93" spans="1:22" x14ac:dyDescent="0.25">
      <c r="A93" s="220"/>
      <c r="B93" s="259"/>
      <c r="C93" s="259"/>
      <c r="D93" s="259"/>
      <c r="E93" s="260"/>
      <c r="F93" s="261"/>
      <c r="G93"/>
      <c r="H93" s="262"/>
      <c r="I93" s="263"/>
      <c r="J93"/>
      <c r="K93"/>
      <c r="L93"/>
      <c r="M93"/>
      <c r="P93" s="318"/>
      <c r="Q93" s="243"/>
      <c r="S93" s="243"/>
      <c r="U93" s="245"/>
      <c r="V93"/>
    </row>
    <row r="94" spans="1:22" x14ac:dyDescent="0.25">
      <c r="A94" s="206"/>
      <c r="B94" s="259"/>
      <c r="C94" s="259"/>
      <c r="D94" s="259"/>
      <c r="E94" s="260"/>
      <c r="F94" s="261"/>
      <c r="G94"/>
      <c r="H94" s="262"/>
      <c r="I94" s="263"/>
      <c r="J94"/>
      <c r="K94"/>
      <c r="L94"/>
      <c r="M94"/>
      <c r="P94" s="318"/>
      <c r="Q94" s="243"/>
      <c r="S94" s="243"/>
      <c r="U94" s="245"/>
      <c r="V94"/>
    </row>
    <row r="95" spans="1:22" x14ac:dyDescent="0.25">
      <c r="A95" s="206"/>
      <c r="B95" s="259"/>
      <c r="C95" s="259"/>
      <c r="D95" s="259"/>
      <c r="E95" s="260"/>
      <c r="F95" s="261"/>
      <c r="G95"/>
      <c r="H95" s="262"/>
      <c r="I95" s="263"/>
      <c r="J95"/>
      <c r="K95"/>
      <c r="L95"/>
      <c r="M95"/>
      <c r="P95" s="318"/>
      <c r="Q95" s="243"/>
      <c r="S95" s="243"/>
      <c r="U95" s="245"/>
      <c r="V95"/>
    </row>
    <row r="96" spans="1:22" x14ac:dyDescent="0.25">
      <c r="A96" s="206"/>
      <c r="B96" s="259"/>
      <c r="C96" s="259"/>
      <c r="D96" s="259"/>
      <c r="E96" s="260"/>
      <c r="F96" s="261"/>
      <c r="G96"/>
      <c r="H96" s="262"/>
      <c r="I96" s="263"/>
      <c r="J96"/>
      <c r="K96"/>
      <c r="L96"/>
      <c r="M96"/>
      <c r="P96" s="318"/>
      <c r="Q96" s="243"/>
      <c r="S96" s="243"/>
      <c r="U96" s="245"/>
      <c r="V96"/>
    </row>
    <row r="97" spans="1:22" x14ac:dyDescent="0.25">
      <c r="A97" s="206"/>
      <c r="B97" s="259"/>
      <c r="C97" s="259"/>
      <c r="D97" s="259"/>
      <c r="E97" s="260"/>
      <c r="F97" s="261"/>
      <c r="G97"/>
      <c r="H97" s="262"/>
      <c r="I97" s="263"/>
      <c r="J97"/>
      <c r="K97"/>
      <c r="L97"/>
      <c r="M97"/>
      <c r="P97" s="318"/>
      <c r="Q97" s="243"/>
      <c r="S97" s="243"/>
      <c r="U97" s="245"/>
      <c r="V97"/>
    </row>
    <row r="98" spans="1:22" x14ac:dyDescent="0.25">
      <c r="A98" s="206"/>
      <c r="B98" s="259"/>
      <c r="C98" s="259"/>
      <c r="D98" s="259"/>
      <c r="E98" s="260"/>
      <c r="F98" s="261"/>
      <c r="G98"/>
      <c r="H98" s="262"/>
      <c r="I98" s="263"/>
      <c r="J98"/>
      <c r="K98"/>
      <c r="L98"/>
      <c r="M98"/>
      <c r="P98" s="318"/>
      <c r="Q98" s="243"/>
      <c r="S98" s="243"/>
      <c r="U98" s="245"/>
      <c r="V98"/>
    </row>
    <row r="99" spans="1:22" x14ac:dyDescent="0.25">
      <c r="A99" s="206"/>
      <c r="B99" s="259"/>
      <c r="C99" s="259"/>
      <c r="D99" s="259"/>
      <c r="E99" s="260"/>
      <c r="F99" s="261"/>
      <c r="G99"/>
      <c r="H99" s="262"/>
      <c r="I99" s="263"/>
      <c r="J99"/>
      <c r="K99"/>
      <c r="L99"/>
      <c r="M99"/>
      <c r="P99" s="318"/>
      <c r="Q99" s="243"/>
      <c r="S99" s="243"/>
      <c r="U99" s="245"/>
      <c r="V99"/>
    </row>
    <row r="100" spans="1:22" x14ac:dyDescent="0.25">
      <c r="A100" s="206"/>
      <c r="B100" s="259"/>
      <c r="C100" s="259"/>
      <c r="D100" s="259"/>
      <c r="E100" s="260"/>
      <c r="F100" s="261"/>
      <c r="G100"/>
      <c r="H100" s="262"/>
      <c r="I100" s="263"/>
      <c r="J100"/>
      <c r="K100"/>
      <c r="L100"/>
      <c r="M100"/>
      <c r="P100" s="318"/>
      <c r="Q100" s="243"/>
      <c r="S100" s="243"/>
      <c r="U100" s="245"/>
      <c r="V100"/>
    </row>
  </sheetData>
  <mergeCells count="17">
    <mergeCell ref="F67:H67"/>
    <mergeCell ref="C50:C51"/>
    <mergeCell ref="O50:O51"/>
    <mergeCell ref="P50:P51"/>
    <mergeCell ref="P44:P45"/>
    <mergeCell ref="C44:C45"/>
    <mergeCell ref="H44:H45"/>
    <mergeCell ref="A44:A45"/>
    <mergeCell ref="G44:G45"/>
    <mergeCell ref="O44:O45"/>
    <mergeCell ref="W1:X1"/>
    <mergeCell ref="C38:C39"/>
    <mergeCell ref="A1:J2"/>
    <mergeCell ref="O38:O39"/>
    <mergeCell ref="P38:P39"/>
    <mergeCell ref="A38:A39"/>
    <mergeCell ref="H38:H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X255"/>
  <sheetViews>
    <sheetView workbookViewId="0">
      <pane xSplit="7" ySplit="2" topLeftCell="U3" activePane="bottomRight" state="frozen"/>
      <selection pane="topRight" activeCell="H1" sqref="H1"/>
      <selection pane="bottomLeft" activeCell="A3" sqref="A3"/>
      <selection pane="bottomRight" activeCell="V8" sqref="V8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customWidth="1"/>
    <col min="4" max="4" width="11" style="208" customWidth="1"/>
    <col min="5" max="5" width="22.140625" style="209" customWidth="1"/>
    <col min="6" max="6" width="14.140625" style="531" customWidth="1"/>
    <col min="7" max="7" width="14.140625" style="532" bestFit="1" customWidth="1"/>
    <col min="8" max="8" width="13.28515625" style="534" customWidth="1"/>
    <col min="9" max="9" width="16.28515625" style="531" customWidth="1"/>
    <col min="10" max="10" width="11.42578125" style="256"/>
    <col min="11" max="11" width="12.42578125" style="9" bestFit="1" customWidth="1"/>
    <col min="12" max="13" width="8.1406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901" t="s">
        <v>160</v>
      </c>
      <c r="B1" s="901"/>
      <c r="C1" s="901"/>
      <c r="D1" s="901"/>
      <c r="E1" s="901"/>
      <c r="F1" s="901"/>
      <c r="G1" s="901"/>
      <c r="H1" s="901"/>
      <c r="I1" s="901"/>
      <c r="J1" s="901"/>
      <c r="K1" s="1"/>
      <c r="L1" s="1"/>
      <c r="M1" s="1"/>
      <c r="N1" s="1"/>
      <c r="O1" s="2">
        <v>1</v>
      </c>
      <c r="Q1" s="3" t="s">
        <v>0</v>
      </c>
      <c r="R1" s="4" t="s">
        <v>1</v>
      </c>
      <c r="S1" s="5"/>
      <c r="T1" s="6"/>
      <c r="U1" s="7" t="s">
        <v>2</v>
      </c>
      <c r="V1" s="8" t="s">
        <v>3</v>
      </c>
      <c r="W1" s="899" t="s">
        <v>99</v>
      </c>
      <c r="X1" s="900"/>
    </row>
    <row r="2" spans="1:24" thickBot="1" x14ac:dyDescent="0.3">
      <c r="A2" s="901"/>
      <c r="B2" s="901"/>
      <c r="C2" s="901"/>
      <c r="D2" s="901"/>
      <c r="E2" s="901"/>
      <c r="F2" s="901"/>
      <c r="G2" s="901"/>
      <c r="H2" s="901"/>
      <c r="I2" s="901"/>
      <c r="J2" s="901"/>
      <c r="Q2" s="10"/>
      <c r="R2" s="11"/>
      <c r="S2" s="12"/>
      <c r="T2" s="13"/>
      <c r="U2" s="14"/>
      <c r="V2" s="15"/>
      <c r="W2" s="385"/>
      <c r="X2" s="386"/>
    </row>
    <row r="3" spans="1:24" ht="49.5" thickTop="1" thickBot="1" x14ac:dyDescent="0.35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520" t="s">
        <v>12</v>
      </c>
      <c r="J3" s="24" t="s">
        <v>13</v>
      </c>
      <c r="K3" s="25" t="s">
        <v>23</v>
      </c>
      <c r="L3" s="26" t="s">
        <v>14</v>
      </c>
      <c r="M3" s="26"/>
      <c r="N3" s="17" t="s">
        <v>15</v>
      </c>
      <c r="O3" s="27" t="s">
        <v>16</v>
      </c>
      <c r="P3" s="28" t="s">
        <v>10</v>
      </c>
      <c r="Q3" s="10"/>
      <c r="R3" s="29"/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18" thickTop="1" x14ac:dyDescent="0.3">
      <c r="A4" s="266" t="s">
        <v>150</v>
      </c>
      <c r="B4" s="267" t="s">
        <v>30</v>
      </c>
      <c r="C4" s="268" t="s">
        <v>247</v>
      </c>
      <c r="D4" s="32">
        <v>42.5</v>
      </c>
      <c r="E4" s="269">
        <f>D4*F4</f>
        <v>1005550</v>
      </c>
      <c r="F4" s="521">
        <v>23660</v>
      </c>
      <c r="G4" s="271">
        <v>44257</v>
      </c>
      <c r="H4" s="33" t="s">
        <v>239</v>
      </c>
      <c r="I4" s="522">
        <v>23790</v>
      </c>
      <c r="J4" s="35">
        <f t="shared" ref="J4:J113" si="0">I4-F4</f>
        <v>130</v>
      </c>
      <c r="K4" s="36">
        <v>29.9</v>
      </c>
      <c r="L4" s="37"/>
      <c r="M4" s="37"/>
      <c r="N4" s="38">
        <f t="shared" ref="N4:N117" si="1">K4*I4</f>
        <v>711321</v>
      </c>
      <c r="O4" s="156" t="s">
        <v>206</v>
      </c>
      <c r="P4" s="59">
        <v>44284</v>
      </c>
      <c r="Q4" s="39">
        <v>18379.04</v>
      </c>
      <c r="R4" s="40">
        <v>44284</v>
      </c>
      <c r="S4" s="41"/>
      <c r="T4" s="42"/>
      <c r="U4" s="43" t="s">
        <v>319</v>
      </c>
      <c r="V4" s="44">
        <v>5568</v>
      </c>
      <c r="W4" s="378" t="s">
        <v>246</v>
      </c>
      <c r="X4" s="379">
        <v>3960</v>
      </c>
    </row>
    <row r="5" spans="1:24" ht="17.25" x14ac:dyDescent="0.3">
      <c r="A5" s="272" t="s">
        <v>161</v>
      </c>
      <c r="B5" s="273" t="s">
        <v>28</v>
      </c>
      <c r="C5" s="274" t="s">
        <v>247</v>
      </c>
      <c r="D5" s="47">
        <v>0</v>
      </c>
      <c r="E5" s="462">
        <f>D5*F5</f>
        <v>0</v>
      </c>
      <c r="F5" s="523">
        <v>0</v>
      </c>
      <c r="G5" s="276">
        <v>44257</v>
      </c>
      <c r="H5" s="50" t="s">
        <v>235</v>
      </c>
      <c r="I5" s="519">
        <v>5725</v>
      </c>
      <c r="J5" s="35">
        <f t="shared" si="0"/>
        <v>5725</v>
      </c>
      <c r="K5" s="36">
        <v>29.9</v>
      </c>
      <c r="L5" s="52"/>
      <c r="M5" s="52"/>
      <c r="N5" s="38">
        <f t="shared" si="1"/>
        <v>171177.5</v>
      </c>
      <c r="O5" s="156" t="s">
        <v>206</v>
      </c>
      <c r="P5" s="59">
        <v>44280</v>
      </c>
      <c r="Q5" s="39">
        <v>4582</v>
      </c>
      <c r="R5" s="40">
        <v>44280</v>
      </c>
      <c r="S5" s="41"/>
      <c r="T5" s="42"/>
      <c r="U5" s="43" t="s">
        <v>319</v>
      </c>
      <c r="V5" s="44">
        <v>0</v>
      </c>
      <c r="W5" s="378" t="s">
        <v>246</v>
      </c>
      <c r="X5" s="379">
        <v>0</v>
      </c>
    </row>
    <row r="6" spans="1:24" ht="17.25" x14ac:dyDescent="0.3">
      <c r="A6" s="272" t="s">
        <v>150</v>
      </c>
      <c r="B6" s="273" t="s">
        <v>30</v>
      </c>
      <c r="C6" s="274" t="s">
        <v>248</v>
      </c>
      <c r="D6" s="47">
        <v>42.5</v>
      </c>
      <c r="E6" s="462">
        <f t="shared" ref="E6:E46" si="2">D6*F6</f>
        <v>923525</v>
      </c>
      <c r="F6" s="523">
        <v>21730</v>
      </c>
      <c r="G6" s="276">
        <v>44259</v>
      </c>
      <c r="H6" s="50" t="s">
        <v>234</v>
      </c>
      <c r="I6" s="519">
        <v>21920</v>
      </c>
      <c r="J6" s="35">
        <f t="shared" si="0"/>
        <v>190</v>
      </c>
      <c r="K6" s="36">
        <v>30.5</v>
      </c>
      <c r="L6" s="52"/>
      <c r="M6" s="52"/>
      <c r="N6" s="38">
        <f t="shared" si="1"/>
        <v>668560</v>
      </c>
      <c r="O6" s="156" t="s">
        <v>224</v>
      </c>
      <c r="P6" s="59">
        <v>44284</v>
      </c>
      <c r="Q6" s="39">
        <v>18379.04</v>
      </c>
      <c r="R6" s="40">
        <v>44284</v>
      </c>
      <c r="S6" s="41"/>
      <c r="T6" s="42"/>
      <c r="U6" s="43" t="s">
        <v>319</v>
      </c>
      <c r="V6" s="44">
        <v>5568</v>
      </c>
      <c r="W6" s="43" t="s">
        <v>246</v>
      </c>
      <c r="X6" s="361">
        <v>3960</v>
      </c>
    </row>
    <row r="7" spans="1:24" ht="17.25" x14ac:dyDescent="0.3">
      <c r="A7" s="272" t="s">
        <v>162</v>
      </c>
      <c r="B7" s="273" t="s">
        <v>28</v>
      </c>
      <c r="C7" s="274" t="s">
        <v>248</v>
      </c>
      <c r="D7" s="47">
        <v>0</v>
      </c>
      <c r="E7" s="462">
        <f t="shared" si="2"/>
        <v>0</v>
      </c>
      <c r="F7" s="523">
        <v>0</v>
      </c>
      <c r="G7" s="276">
        <v>44259</v>
      </c>
      <c r="H7" s="50" t="s">
        <v>241</v>
      </c>
      <c r="I7" s="519">
        <v>5660</v>
      </c>
      <c r="J7" s="35">
        <f t="shared" si="0"/>
        <v>5660</v>
      </c>
      <c r="K7" s="36">
        <v>30.5</v>
      </c>
      <c r="L7" s="52"/>
      <c r="M7" s="52"/>
      <c r="N7" s="38">
        <f t="shared" si="1"/>
        <v>172630</v>
      </c>
      <c r="O7" s="156" t="s">
        <v>224</v>
      </c>
      <c r="P7" s="59">
        <v>44285</v>
      </c>
      <c r="Q7" s="39">
        <v>4582</v>
      </c>
      <c r="R7" s="40">
        <v>44285</v>
      </c>
      <c r="S7" s="41"/>
      <c r="T7" s="42"/>
      <c r="U7" s="43" t="s">
        <v>319</v>
      </c>
      <c r="V7" s="44">
        <v>0</v>
      </c>
      <c r="W7" s="43" t="s">
        <v>246</v>
      </c>
      <c r="X7" s="361">
        <v>0</v>
      </c>
    </row>
    <row r="8" spans="1:24" ht="17.25" x14ac:dyDescent="0.3">
      <c r="A8" s="272" t="s">
        <v>150</v>
      </c>
      <c r="B8" s="273" t="s">
        <v>30</v>
      </c>
      <c r="C8" s="274" t="s">
        <v>249</v>
      </c>
      <c r="D8" s="47">
        <v>42.5</v>
      </c>
      <c r="E8" s="462">
        <f t="shared" si="2"/>
        <v>899300</v>
      </c>
      <c r="F8" s="523">
        <v>21160</v>
      </c>
      <c r="G8" s="276">
        <v>44260</v>
      </c>
      <c r="H8" s="50" t="s">
        <v>242</v>
      </c>
      <c r="I8" s="519">
        <v>21200</v>
      </c>
      <c r="J8" s="35">
        <f t="shared" si="0"/>
        <v>40</v>
      </c>
      <c r="K8" s="36">
        <v>30.5</v>
      </c>
      <c r="L8" s="52"/>
      <c r="M8" s="52"/>
      <c r="N8" s="38">
        <f t="shared" si="1"/>
        <v>646600</v>
      </c>
      <c r="O8" s="156" t="s">
        <v>224</v>
      </c>
      <c r="P8" s="59">
        <v>44285</v>
      </c>
      <c r="Q8" s="39">
        <v>18379.04</v>
      </c>
      <c r="R8" s="40">
        <v>44285</v>
      </c>
      <c r="S8" s="41"/>
      <c r="T8" s="42"/>
      <c r="U8" s="43" t="s">
        <v>319</v>
      </c>
      <c r="V8" s="44">
        <v>5568</v>
      </c>
      <c r="W8" s="43" t="s">
        <v>246</v>
      </c>
      <c r="X8" s="361">
        <v>3960</v>
      </c>
    </row>
    <row r="9" spans="1:24" ht="17.25" x14ac:dyDescent="0.3">
      <c r="A9" s="277" t="s">
        <v>95</v>
      </c>
      <c r="B9" s="273" t="s">
        <v>124</v>
      </c>
      <c r="C9" s="274" t="s">
        <v>249</v>
      </c>
      <c r="D9" s="47">
        <v>0</v>
      </c>
      <c r="E9" s="462">
        <f t="shared" si="2"/>
        <v>0</v>
      </c>
      <c r="F9" s="523">
        <v>0</v>
      </c>
      <c r="G9" s="276">
        <v>44260</v>
      </c>
      <c r="H9" s="50" t="s">
        <v>240</v>
      </c>
      <c r="I9" s="519">
        <v>5535</v>
      </c>
      <c r="J9" s="35">
        <f t="shared" si="0"/>
        <v>5535</v>
      </c>
      <c r="K9" s="36">
        <v>30.5</v>
      </c>
      <c r="L9" s="52"/>
      <c r="M9" s="52"/>
      <c r="N9" s="38">
        <f t="shared" si="1"/>
        <v>168817.5</v>
      </c>
      <c r="O9" s="156" t="s">
        <v>224</v>
      </c>
      <c r="P9" s="59">
        <v>44285</v>
      </c>
      <c r="Q9" s="39">
        <v>4582</v>
      </c>
      <c r="R9" s="40">
        <v>44285</v>
      </c>
      <c r="S9" s="41"/>
      <c r="T9" s="42"/>
      <c r="U9" s="43" t="s">
        <v>319</v>
      </c>
      <c r="V9" s="44">
        <v>0</v>
      </c>
      <c r="W9" s="43" t="s">
        <v>246</v>
      </c>
      <c r="X9" s="361">
        <v>0</v>
      </c>
    </row>
    <row r="10" spans="1:24" ht="17.25" x14ac:dyDescent="0.3">
      <c r="A10" s="277" t="s">
        <v>150</v>
      </c>
      <c r="B10" s="273" t="s">
        <v>30</v>
      </c>
      <c r="C10" s="274" t="s">
        <v>250</v>
      </c>
      <c r="D10" s="54">
        <v>43.5</v>
      </c>
      <c r="E10" s="462">
        <f t="shared" si="2"/>
        <v>956565</v>
      </c>
      <c r="F10" s="523">
        <v>21990</v>
      </c>
      <c r="G10" s="276">
        <v>44262</v>
      </c>
      <c r="H10" s="50" t="s">
        <v>243</v>
      </c>
      <c r="I10" s="519">
        <v>22770</v>
      </c>
      <c r="J10" s="35">
        <f t="shared" si="0"/>
        <v>780</v>
      </c>
      <c r="K10" s="36">
        <v>30.5</v>
      </c>
      <c r="L10" s="52"/>
      <c r="M10" s="52"/>
      <c r="N10" s="38">
        <f t="shared" si="1"/>
        <v>694485</v>
      </c>
      <c r="O10" s="156" t="s">
        <v>224</v>
      </c>
      <c r="P10" s="59">
        <v>44286</v>
      </c>
      <c r="Q10" s="39">
        <v>18379.04</v>
      </c>
      <c r="R10" s="40">
        <v>44286</v>
      </c>
      <c r="S10" s="41"/>
      <c r="T10" s="42"/>
      <c r="U10" s="43" t="s">
        <v>319</v>
      </c>
      <c r="V10" s="44">
        <v>5568</v>
      </c>
      <c r="W10" s="43" t="s">
        <v>246</v>
      </c>
      <c r="X10" s="361">
        <v>3960</v>
      </c>
    </row>
    <row r="11" spans="1:24" ht="17.25" x14ac:dyDescent="0.3">
      <c r="A11" s="277" t="s">
        <v>37</v>
      </c>
      <c r="B11" s="273" t="s">
        <v>28</v>
      </c>
      <c r="C11" s="274" t="s">
        <v>250</v>
      </c>
      <c r="D11" s="47">
        <v>0</v>
      </c>
      <c r="E11" s="462">
        <f t="shared" si="2"/>
        <v>0</v>
      </c>
      <c r="F11" s="523">
        <v>0</v>
      </c>
      <c r="G11" s="276">
        <v>44262</v>
      </c>
      <c r="H11" s="55" t="s">
        <v>244</v>
      </c>
      <c r="I11" s="519">
        <v>5340</v>
      </c>
      <c r="J11" s="35">
        <f t="shared" si="0"/>
        <v>5340</v>
      </c>
      <c r="K11" s="36">
        <v>30.5</v>
      </c>
      <c r="L11" s="52"/>
      <c r="M11" s="52"/>
      <c r="N11" s="38">
        <f t="shared" si="1"/>
        <v>162870</v>
      </c>
      <c r="O11" s="156" t="s">
        <v>224</v>
      </c>
      <c r="P11" s="59">
        <v>44286</v>
      </c>
      <c r="Q11" s="39">
        <v>4582</v>
      </c>
      <c r="R11" s="40">
        <v>44286</v>
      </c>
      <c r="S11" s="41"/>
      <c r="T11" s="42"/>
      <c r="U11" s="43" t="s">
        <v>319</v>
      </c>
      <c r="V11" s="44">
        <v>0</v>
      </c>
      <c r="W11" s="43" t="s">
        <v>246</v>
      </c>
      <c r="X11" s="361">
        <v>0</v>
      </c>
    </row>
    <row r="12" spans="1:24" ht="17.25" x14ac:dyDescent="0.3">
      <c r="A12" s="277" t="s">
        <v>150</v>
      </c>
      <c r="B12" s="273" t="s">
        <v>30</v>
      </c>
      <c r="C12" s="274" t="s">
        <v>251</v>
      </c>
      <c r="D12" s="47">
        <v>43.5</v>
      </c>
      <c r="E12" s="462">
        <f t="shared" si="2"/>
        <v>1008765</v>
      </c>
      <c r="F12" s="523">
        <v>23190</v>
      </c>
      <c r="G12" s="276">
        <v>44264</v>
      </c>
      <c r="H12" s="55" t="s">
        <v>245</v>
      </c>
      <c r="I12" s="519">
        <v>23850</v>
      </c>
      <c r="J12" s="35">
        <f t="shared" si="0"/>
        <v>660</v>
      </c>
      <c r="K12" s="36">
        <v>30.5</v>
      </c>
      <c r="L12" s="52"/>
      <c r="M12" s="52"/>
      <c r="N12" s="38">
        <f t="shared" si="1"/>
        <v>727425</v>
      </c>
      <c r="O12" s="156" t="s">
        <v>224</v>
      </c>
      <c r="P12" s="59">
        <v>44286</v>
      </c>
      <c r="Q12" s="39">
        <v>18379.04</v>
      </c>
      <c r="R12" s="40">
        <v>44286</v>
      </c>
      <c r="S12" s="41"/>
      <c r="T12" s="42"/>
      <c r="U12" s="43" t="s">
        <v>319</v>
      </c>
      <c r="V12" s="44">
        <v>5568</v>
      </c>
      <c r="W12" s="43" t="s">
        <v>246</v>
      </c>
      <c r="X12" s="361">
        <v>3960</v>
      </c>
    </row>
    <row r="13" spans="1:24" ht="17.25" x14ac:dyDescent="0.3">
      <c r="A13" s="277" t="s">
        <v>161</v>
      </c>
      <c r="B13" s="273" t="s">
        <v>28</v>
      </c>
      <c r="C13" s="274" t="s">
        <v>251</v>
      </c>
      <c r="D13" s="47">
        <v>0</v>
      </c>
      <c r="E13" s="462">
        <f t="shared" si="2"/>
        <v>0</v>
      </c>
      <c r="F13" s="523">
        <v>0</v>
      </c>
      <c r="G13" s="276">
        <v>44264</v>
      </c>
      <c r="H13" s="354" t="s">
        <v>274</v>
      </c>
      <c r="I13" s="519">
        <v>5540</v>
      </c>
      <c r="J13" s="35">
        <f t="shared" si="0"/>
        <v>5540</v>
      </c>
      <c r="K13" s="36">
        <v>30.5</v>
      </c>
      <c r="L13" s="52"/>
      <c r="M13" s="52"/>
      <c r="N13" s="38">
        <f t="shared" si="1"/>
        <v>168970</v>
      </c>
      <c r="O13" s="355" t="s">
        <v>224</v>
      </c>
      <c r="P13" s="356">
        <v>44291</v>
      </c>
      <c r="Q13" s="357">
        <v>4582</v>
      </c>
      <c r="R13" s="358">
        <v>44291</v>
      </c>
      <c r="S13" s="41"/>
      <c r="T13" s="42"/>
      <c r="U13" s="43" t="s">
        <v>319</v>
      </c>
      <c r="V13" s="44">
        <v>0</v>
      </c>
      <c r="W13" s="43" t="s">
        <v>246</v>
      </c>
      <c r="X13" s="361">
        <v>0</v>
      </c>
    </row>
    <row r="14" spans="1:24" ht="17.25" x14ac:dyDescent="0.3">
      <c r="A14" s="277" t="s">
        <v>150</v>
      </c>
      <c r="B14" s="273" t="s">
        <v>30</v>
      </c>
      <c r="C14" s="274" t="s">
        <v>252</v>
      </c>
      <c r="D14" s="47">
        <v>45.5</v>
      </c>
      <c r="E14" s="462">
        <f t="shared" si="2"/>
        <v>977795</v>
      </c>
      <c r="F14" s="523">
        <v>21490</v>
      </c>
      <c r="G14" s="276">
        <v>44266</v>
      </c>
      <c r="H14" s="354" t="s">
        <v>278</v>
      </c>
      <c r="I14" s="519">
        <v>21870</v>
      </c>
      <c r="J14" s="35">
        <f t="shared" si="0"/>
        <v>380</v>
      </c>
      <c r="K14" s="36">
        <v>31.5</v>
      </c>
      <c r="L14" s="52"/>
      <c r="M14" s="52"/>
      <c r="N14" s="38">
        <f t="shared" si="1"/>
        <v>688905</v>
      </c>
      <c r="O14" s="355" t="s">
        <v>224</v>
      </c>
      <c r="P14" s="356">
        <v>44292</v>
      </c>
      <c r="Q14" s="357">
        <v>18379.04</v>
      </c>
      <c r="R14" s="358">
        <v>44292</v>
      </c>
      <c r="S14" s="41"/>
      <c r="T14" s="42"/>
      <c r="U14" s="43" t="s">
        <v>319</v>
      </c>
      <c r="V14" s="44">
        <v>5568</v>
      </c>
      <c r="W14" s="43" t="s">
        <v>246</v>
      </c>
      <c r="X14" s="361">
        <v>3960</v>
      </c>
    </row>
    <row r="15" spans="1:24" ht="17.25" x14ac:dyDescent="0.3">
      <c r="A15" s="277" t="s">
        <v>161</v>
      </c>
      <c r="B15" s="273" t="s">
        <v>124</v>
      </c>
      <c r="C15" s="274" t="s">
        <v>252</v>
      </c>
      <c r="D15" s="47">
        <v>0</v>
      </c>
      <c r="E15" s="462">
        <f t="shared" si="2"/>
        <v>0</v>
      </c>
      <c r="F15" s="523">
        <v>0</v>
      </c>
      <c r="G15" s="276">
        <v>44266</v>
      </c>
      <c r="H15" s="354" t="s">
        <v>276</v>
      </c>
      <c r="I15" s="519">
        <v>5470</v>
      </c>
      <c r="J15" s="35">
        <f t="shared" si="0"/>
        <v>5470</v>
      </c>
      <c r="K15" s="36">
        <v>31.5</v>
      </c>
      <c r="L15" s="52"/>
      <c r="M15" s="52"/>
      <c r="N15" s="38">
        <f t="shared" si="1"/>
        <v>172305</v>
      </c>
      <c r="O15" s="355" t="s">
        <v>277</v>
      </c>
      <c r="P15" s="356">
        <v>44292</v>
      </c>
      <c r="Q15" s="357">
        <v>4582</v>
      </c>
      <c r="R15" s="358">
        <v>44292</v>
      </c>
      <c r="S15" s="41"/>
      <c r="T15" s="42"/>
      <c r="U15" s="43" t="s">
        <v>319</v>
      </c>
      <c r="V15" s="44">
        <v>0</v>
      </c>
      <c r="W15" s="43" t="s">
        <v>246</v>
      </c>
      <c r="X15" s="361">
        <v>0</v>
      </c>
    </row>
    <row r="16" spans="1:24" ht="17.25" x14ac:dyDescent="0.3">
      <c r="A16" s="285" t="s">
        <v>125</v>
      </c>
      <c r="B16" s="273" t="s">
        <v>30</v>
      </c>
      <c r="C16" s="274" t="s">
        <v>253</v>
      </c>
      <c r="D16" s="47">
        <v>45.5</v>
      </c>
      <c r="E16" s="462">
        <f t="shared" si="2"/>
        <v>960960</v>
      </c>
      <c r="F16" s="523">
        <v>21120</v>
      </c>
      <c r="G16" s="276">
        <v>44267</v>
      </c>
      <c r="H16" s="353" t="s">
        <v>281</v>
      </c>
      <c r="I16" s="519">
        <v>21370</v>
      </c>
      <c r="J16" s="35">
        <f t="shared" si="0"/>
        <v>250</v>
      </c>
      <c r="K16" s="56">
        <v>32.5</v>
      </c>
      <c r="L16" s="52"/>
      <c r="M16" s="52"/>
      <c r="N16" s="57">
        <f t="shared" si="1"/>
        <v>694525</v>
      </c>
      <c r="O16" s="355" t="s">
        <v>224</v>
      </c>
      <c r="P16" s="356">
        <v>44292</v>
      </c>
      <c r="Q16" s="357">
        <v>18379.04</v>
      </c>
      <c r="R16" s="358">
        <v>44292</v>
      </c>
      <c r="S16" s="41"/>
      <c r="T16" s="42"/>
      <c r="U16" s="43" t="s">
        <v>319</v>
      </c>
      <c r="V16" s="44">
        <v>5568</v>
      </c>
      <c r="W16" s="43" t="s">
        <v>246</v>
      </c>
      <c r="X16" s="361">
        <v>3960</v>
      </c>
    </row>
    <row r="17" spans="1:24" ht="17.25" x14ac:dyDescent="0.3">
      <c r="A17" s="279" t="s">
        <v>45</v>
      </c>
      <c r="B17" s="273" t="s">
        <v>191</v>
      </c>
      <c r="C17" s="274" t="s">
        <v>253</v>
      </c>
      <c r="D17" s="47">
        <v>0</v>
      </c>
      <c r="E17" s="462">
        <f t="shared" si="2"/>
        <v>0</v>
      </c>
      <c r="F17" s="523">
        <v>0</v>
      </c>
      <c r="G17" s="276">
        <v>44267</v>
      </c>
      <c r="H17" s="353" t="s">
        <v>275</v>
      </c>
      <c r="I17" s="519">
        <v>5405</v>
      </c>
      <c r="J17" s="35">
        <f t="shared" si="0"/>
        <v>5405</v>
      </c>
      <c r="K17" s="56">
        <v>32.5</v>
      </c>
      <c r="L17" s="52"/>
      <c r="M17" s="52"/>
      <c r="N17" s="57">
        <f t="shared" si="1"/>
        <v>175662.5</v>
      </c>
      <c r="O17" s="355" t="s">
        <v>224</v>
      </c>
      <c r="P17" s="356">
        <v>44292</v>
      </c>
      <c r="Q17" s="357">
        <v>4490.3599999999997</v>
      </c>
      <c r="R17" s="358">
        <v>44292</v>
      </c>
      <c r="S17" s="41"/>
      <c r="T17" s="42"/>
      <c r="U17" s="43" t="s">
        <v>319</v>
      </c>
      <c r="V17" s="44">
        <v>0</v>
      </c>
      <c r="W17" s="43" t="s">
        <v>246</v>
      </c>
      <c r="X17" s="361">
        <v>0</v>
      </c>
    </row>
    <row r="18" spans="1:24" ht="17.25" x14ac:dyDescent="0.3">
      <c r="A18" s="279" t="s">
        <v>193</v>
      </c>
      <c r="B18" s="273" t="s">
        <v>25</v>
      </c>
      <c r="C18" s="274" t="s">
        <v>254</v>
      </c>
      <c r="D18" s="47">
        <v>45.5</v>
      </c>
      <c r="E18" s="462">
        <f t="shared" si="2"/>
        <v>1043315</v>
      </c>
      <c r="F18" s="523">
        <v>22930</v>
      </c>
      <c r="G18" s="276">
        <v>44269</v>
      </c>
      <c r="H18" s="353" t="s">
        <v>285</v>
      </c>
      <c r="I18" s="519">
        <v>23400</v>
      </c>
      <c r="J18" s="35">
        <f t="shared" si="0"/>
        <v>470</v>
      </c>
      <c r="K18" s="56">
        <v>32.5</v>
      </c>
      <c r="L18" s="52"/>
      <c r="M18" s="52"/>
      <c r="N18" s="57">
        <f t="shared" si="1"/>
        <v>760500</v>
      </c>
      <c r="O18" s="355" t="s">
        <v>224</v>
      </c>
      <c r="P18" s="356">
        <v>44292</v>
      </c>
      <c r="Q18" s="472">
        <v>20112</v>
      </c>
      <c r="R18" s="473">
        <v>44274</v>
      </c>
      <c r="S18" s="41"/>
      <c r="T18" s="42"/>
      <c r="U18" s="43" t="s">
        <v>319</v>
      </c>
      <c r="V18" s="44">
        <v>5568</v>
      </c>
      <c r="W18" s="43" t="s">
        <v>246</v>
      </c>
      <c r="X18" s="361">
        <v>3960</v>
      </c>
    </row>
    <row r="19" spans="1:24" ht="17.25" x14ac:dyDescent="0.3">
      <c r="A19" s="279" t="s">
        <v>161</v>
      </c>
      <c r="B19" s="273" t="s">
        <v>124</v>
      </c>
      <c r="C19" s="274" t="s">
        <v>254</v>
      </c>
      <c r="D19" s="47">
        <v>0</v>
      </c>
      <c r="E19" s="462">
        <f t="shared" si="2"/>
        <v>0</v>
      </c>
      <c r="F19" s="523">
        <v>0</v>
      </c>
      <c r="G19" s="276">
        <v>44269</v>
      </c>
      <c r="H19" s="353" t="s">
        <v>286</v>
      </c>
      <c r="I19" s="519">
        <v>5320</v>
      </c>
      <c r="J19" s="35">
        <f t="shared" si="0"/>
        <v>5320</v>
      </c>
      <c r="K19" s="56">
        <v>32.5</v>
      </c>
      <c r="L19" s="52"/>
      <c r="M19" s="52"/>
      <c r="N19" s="57">
        <f t="shared" si="1"/>
        <v>172900</v>
      </c>
      <c r="O19" s="355" t="s">
        <v>224</v>
      </c>
      <c r="P19" s="356">
        <v>44292</v>
      </c>
      <c r="Q19" s="472">
        <v>5028</v>
      </c>
      <c r="R19" s="473">
        <v>44274</v>
      </c>
      <c r="S19" s="41"/>
      <c r="T19" s="42"/>
      <c r="U19" s="43" t="s">
        <v>319</v>
      </c>
      <c r="V19" s="44"/>
      <c r="W19" s="43" t="s">
        <v>246</v>
      </c>
      <c r="X19" s="361">
        <v>0</v>
      </c>
    </row>
    <row r="20" spans="1:24" ht="17.25" x14ac:dyDescent="0.3">
      <c r="A20" s="279" t="s">
        <v>150</v>
      </c>
      <c r="B20" s="273" t="s">
        <v>25</v>
      </c>
      <c r="C20" s="274" t="s">
        <v>255</v>
      </c>
      <c r="D20" s="47">
        <v>46</v>
      </c>
      <c r="E20" s="462">
        <f t="shared" si="2"/>
        <v>949440</v>
      </c>
      <c r="F20" s="523">
        <v>20640</v>
      </c>
      <c r="G20" s="276">
        <v>44271</v>
      </c>
      <c r="H20" s="353" t="s">
        <v>287</v>
      </c>
      <c r="I20" s="519">
        <v>20900</v>
      </c>
      <c r="J20" s="35">
        <f t="shared" si="0"/>
        <v>260</v>
      </c>
      <c r="K20" s="56">
        <v>32.5</v>
      </c>
      <c r="L20" s="52"/>
      <c r="M20" s="52"/>
      <c r="N20" s="57">
        <f t="shared" si="1"/>
        <v>679250</v>
      </c>
      <c r="O20" s="355" t="s">
        <v>224</v>
      </c>
      <c r="P20" s="356">
        <v>44293</v>
      </c>
      <c r="Q20" s="472">
        <v>20112</v>
      </c>
      <c r="R20" s="473">
        <v>44274</v>
      </c>
      <c r="S20" s="41"/>
      <c r="T20" s="42"/>
      <c r="U20" s="551" t="s">
        <v>326</v>
      </c>
      <c r="V20" s="552">
        <v>5568</v>
      </c>
      <c r="W20" s="43" t="s">
        <v>246</v>
      </c>
      <c r="X20" s="361">
        <v>3960</v>
      </c>
    </row>
    <row r="21" spans="1:24" ht="17.25" x14ac:dyDescent="0.3">
      <c r="A21" s="280" t="s">
        <v>37</v>
      </c>
      <c r="B21" s="273" t="s">
        <v>124</v>
      </c>
      <c r="C21" s="274" t="s">
        <v>255</v>
      </c>
      <c r="D21" s="47">
        <v>0</v>
      </c>
      <c r="E21" s="462">
        <f t="shared" si="2"/>
        <v>0</v>
      </c>
      <c r="F21" s="523">
        <v>0</v>
      </c>
      <c r="G21" s="276">
        <v>44271</v>
      </c>
      <c r="H21" s="353" t="s">
        <v>288</v>
      </c>
      <c r="I21" s="519">
        <v>5250</v>
      </c>
      <c r="J21" s="35">
        <f t="shared" si="0"/>
        <v>5250</v>
      </c>
      <c r="K21" s="56">
        <v>32.5</v>
      </c>
      <c r="L21" s="52"/>
      <c r="M21" s="52"/>
      <c r="N21" s="57">
        <f t="shared" si="1"/>
        <v>170625</v>
      </c>
      <c r="O21" s="355" t="s">
        <v>277</v>
      </c>
      <c r="P21" s="356">
        <v>44293</v>
      </c>
      <c r="Q21" s="472">
        <v>5028</v>
      </c>
      <c r="R21" s="473">
        <v>44274</v>
      </c>
      <c r="S21" s="41"/>
      <c r="T21" s="42"/>
      <c r="U21" s="551" t="s">
        <v>326</v>
      </c>
      <c r="V21" s="552">
        <v>0</v>
      </c>
      <c r="W21" s="43" t="s">
        <v>246</v>
      </c>
      <c r="X21" s="361">
        <v>0</v>
      </c>
    </row>
    <row r="22" spans="1:24" ht="31.5" x14ac:dyDescent="0.3">
      <c r="A22" s="281" t="s">
        <v>194</v>
      </c>
      <c r="B22" s="273" t="s">
        <v>30</v>
      </c>
      <c r="C22" s="274" t="s">
        <v>256</v>
      </c>
      <c r="D22" s="47">
        <v>46</v>
      </c>
      <c r="E22" s="462">
        <f t="shared" si="2"/>
        <v>1000960</v>
      </c>
      <c r="F22" s="523">
        <v>21760</v>
      </c>
      <c r="G22" s="276">
        <v>44273</v>
      </c>
      <c r="H22" s="353" t="s">
        <v>289</v>
      </c>
      <c r="I22" s="519">
        <f>21670-108.35</f>
        <v>21561.65</v>
      </c>
      <c r="J22" s="35">
        <f t="shared" si="0"/>
        <v>-198.34999999999854</v>
      </c>
      <c r="K22" s="56">
        <v>33</v>
      </c>
      <c r="L22" s="52"/>
      <c r="M22" s="52"/>
      <c r="N22" s="57">
        <f t="shared" si="1"/>
        <v>711534.45000000007</v>
      </c>
      <c r="O22" s="355" t="s">
        <v>224</v>
      </c>
      <c r="P22" s="356">
        <v>44294</v>
      </c>
      <c r="Q22" s="472">
        <v>20112</v>
      </c>
      <c r="R22" s="473">
        <v>44274</v>
      </c>
      <c r="S22" s="41"/>
      <c r="T22" s="42"/>
      <c r="U22" s="551" t="s">
        <v>326</v>
      </c>
      <c r="V22" s="552">
        <v>5568</v>
      </c>
      <c r="W22" s="43" t="s">
        <v>246</v>
      </c>
      <c r="X22" s="361">
        <v>3960</v>
      </c>
    </row>
    <row r="23" spans="1:24" ht="31.5" x14ac:dyDescent="0.3">
      <c r="A23" s="417" t="s">
        <v>37</v>
      </c>
      <c r="B23" s="273" t="s">
        <v>28</v>
      </c>
      <c r="C23" s="274" t="s">
        <v>256</v>
      </c>
      <c r="D23" s="47">
        <v>0</v>
      </c>
      <c r="E23" s="462">
        <f t="shared" si="2"/>
        <v>0</v>
      </c>
      <c r="F23" s="523">
        <v>0</v>
      </c>
      <c r="G23" s="276">
        <v>44273</v>
      </c>
      <c r="H23" s="353" t="s">
        <v>290</v>
      </c>
      <c r="I23" s="519">
        <v>6110</v>
      </c>
      <c r="J23" s="35">
        <v>0</v>
      </c>
      <c r="K23" s="56">
        <v>33</v>
      </c>
      <c r="L23" s="52"/>
      <c r="M23" s="52"/>
      <c r="N23" s="62">
        <f t="shared" si="1"/>
        <v>201630</v>
      </c>
      <c r="O23" s="359" t="s">
        <v>224</v>
      </c>
      <c r="P23" s="356">
        <v>44295</v>
      </c>
      <c r="Q23" s="472">
        <v>5028</v>
      </c>
      <c r="R23" s="473">
        <v>44274</v>
      </c>
      <c r="S23" s="65"/>
      <c r="T23" s="65"/>
      <c r="U23" s="551" t="s">
        <v>326</v>
      </c>
      <c r="V23" s="552">
        <v>0</v>
      </c>
      <c r="W23" s="43" t="s">
        <v>246</v>
      </c>
      <c r="X23" s="361">
        <v>0</v>
      </c>
    </row>
    <row r="24" spans="1:24" ht="17.25" x14ac:dyDescent="0.3">
      <c r="A24" s="282" t="s">
        <v>24</v>
      </c>
      <c r="B24" s="273" t="s">
        <v>195</v>
      </c>
      <c r="C24" s="274" t="s">
        <v>256</v>
      </c>
      <c r="D24" s="47">
        <v>46</v>
      </c>
      <c r="E24" s="462">
        <f t="shared" si="2"/>
        <v>970140</v>
      </c>
      <c r="F24" s="523">
        <v>21090</v>
      </c>
      <c r="G24" s="276">
        <v>44273</v>
      </c>
      <c r="H24" s="353">
        <v>32332</v>
      </c>
      <c r="I24" s="519">
        <v>21090</v>
      </c>
      <c r="J24" s="35">
        <f t="shared" ref="J24:J60" si="3">I24-F24</f>
        <v>0</v>
      </c>
      <c r="K24" s="56">
        <v>44.7</v>
      </c>
      <c r="L24" s="52"/>
      <c r="M24" s="52"/>
      <c r="N24" s="57">
        <f t="shared" si="1"/>
        <v>942723.00000000012</v>
      </c>
      <c r="O24" s="355" t="s">
        <v>224</v>
      </c>
      <c r="P24" s="356">
        <v>44295</v>
      </c>
      <c r="Q24" s="479">
        <v>0</v>
      </c>
      <c r="R24" s="480"/>
      <c r="S24" s="41"/>
      <c r="T24" s="42"/>
      <c r="U24" s="551" t="s">
        <v>59</v>
      </c>
      <c r="V24" s="552">
        <v>0</v>
      </c>
      <c r="W24" s="43" t="s">
        <v>59</v>
      </c>
      <c r="X24" s="361">
        <v>0</v>
      </c>
    </row>
    <row r="25" spans="1:24" ht="17.25" x14ac:dyDescent="0.3">
      <c r="A25" s="281" t="s">
        <v>196</v>
      </c>
      <c r="B25" s="273" t="s">
        <v>30</v>
      </c>
      <c r="C25" s="274" t="s">
        <v>257</v>
      </c>
      <c r="D25" s="47">
        <v>46</v>
      </c>
      <c r="E25" s="462">
        <f t="shared" si="2"/>
        <v>1052480</v>
      </c>
      <c r="F25" s="523">
        <v>22880</v>
      </c>
      <c r="G25" s="276">
        <v>44274</v>
      </c>
      <c r="H25" s="353" t="s">
        <v>291</v>
      </c>
      <c r="I25" s="519">
        <v>23230</v>
      </c>
      <c r="J25" s="35">
        <f t="shared" si="3"/>
        <v>350</v>
      </c>
      <c r="K25" s="56">
        <v>33.5</v>
      </c>
      <c r="L25" s="52"/>
      <c r="M25" s="52"/>
      <c r="N25" s="57">
        <f t="shared" si="1"/>
        <v>778205</v>
      </c>
      <c r="O25" s="355" t="s">
        <v>206</v>
      </c>
      <c r="P25" s="356">
        <v>44298</v>
      </c>
      <c r="Q25" s="472">
        <v>20112</v>
      </c>
      <c r="R25" s="473">
        <v>44274</v>
      </c>
      <c r="S25" s="41"/>
      <c r="T25" s="42"/>
      <c r="U25" s="551" t="s">
        <v>326</v>
      </c>
      <c r="V25" s="552">
        <v>5568</v>
      </c>
      <c r="W25" s="43" t="s">
        <v>246</v>
      </c>
      <c r="X25" s="361">
        <v>3960</v>
      </c>
    </row>
    <row r="26" spans="1:24" ht="17.25" x14ac:dyDescent="0.3">
      <c r="A26" s="281" t="s">
        <v>161</v>
      </c>
      <c r="B26" s="273" t="s">
        <v>124</v>
      </c>
      <c r="C26" s="274" t="s">
        <v>257</v>
      </c>
      <c r="D26" s="47">
        <v>0</v>
      </c>
      <c r="E26" s="462">
        <f t="shared" si="2"/>
        <v>0</v>
      </c>
      <c r="F26" s="523">
        <v>0</v>
      </c>
      <c r="G26" s="276">
        <v>44274</v>
      </c>
      <c r="H26" s="353" t="s">
        <v>292</v>
      </c>
      <c r="I26" s="519">
        <v>5410</v>
      </c>
      <c r="J26" s="35">
        <f t="shared" si="3"/>
        <v>5410</v>
      </c>
      <c r="K26" s="56">
        <v>33.5</v>
      </c>
      <c r="L26" s="52"/>
      <c r="M26" s="52"/>
      <c r="N26" s="57">
        <f t="shared" si="1"/>
        <v>181235</v>
      </c>
      <c r="O26" s="355" t="s">
        <v>206</v>
      </c>
      <c r="P26" s="356">
        <v>44298</v>
      </c>
      <c r="Q26" s="472">
        <v>5028</v>
      </c>
      <c r="R26" s="473">
        <v>44274</v>
      </c>
      <c r="S26" s="67"/>
      <c r="T26" s="67"/>
      <c r="U26" s="551" t="s">
        <v>326</v>
      </c>
      <c r="V26" s="552">
        <v>0</v>
      </c>
      <c r="W26" s="43" t="s">
        <v>246</v>
      </c>
      <c r="X26" s="361">
        <v>0</v>
      </c>
    </row>
    <row r="27" spans="1:24" ht="17.25" x14ac:dyDescent="0.3">
      <c r="A27" s="281" t="s">
        <v>213</v>
      </c>
      <c r="B27" s="273" t="s">
        <v>214</v>
      </c>
      <c r="C27" s="274" t="s">
        <v>258</v>
      </c>
      <c r="D27" s="47">
        <v>48</v>
      </c>
      <c r="E27" s="462">
        <f t="shared" si="2"/>
        <v>1067520</v>
      </c>
      <c r="F27" s="523">
        <v>22240</v>
      </c>
      <c r="G27" s="276">
        <v>44276</v>
      </c>
      <c r="H27" s="353" t="s">
        <v>293</v>
      </c>
      <c r="I27" s="519">
        <v>21655</v>
      </c>
      <c r="J27" s="35">
        <f t="shared" si="3"/>
        <v>-585</v>
      </c>
      <c r="K27" s="56">
        <v>34.5</v>
      </c>
      <c r="L27" s="52"/>
      <c r="M27" s="52"/>
      <c r="N27" s="57">
        <f t="shared" si="1"/>
        <v>747097.5</v>
      </c>
      <c r="O27" s="355" t="s">
        <v>294</v>
      </c>
      <c r="P27" s="356">
        <v>44299</v>
      </c>
      <c r="Q27" s="474">
        <v>20112</v>
      </c>
      <c r="R27" s="475">
        <v>44282</v>
      </c>
      <c r="S27" s="67"/>
      <c r="T27" s="67"/>
      <c r="U27" s="551" t="s">
        <v>326</v>
      </c>
      <c r="V27" s="552">
        <v>5568</v>
      </c>
      <c r="W27" s="43" t="s">
        <v>246</v>
      </c>
      <c r="X27" s="361">
        <v>3960</v>
      </c>
    </row>
    <row r="28" spans="1:24" ht="17.25" x14ac:dyDescent="0.3">
      <c r="A28" s="272" t="s">
        <v>68</v>
      </c>
      <c r="B28" s="283" t="s">
        <v>215</v>
      </c>
      <c r="C28" s="274" t="s">
        <v>258</v>
      </c>
      <c r="D28" s="47">
        <v>0</v>
      </c>
      <c r="E28" s="462">
        <f t="shared" si="2"/>
        <v>0</v>
      </c>
      <c r="F28" s="523">
        <v>0</v>
      </c>
      <c r="G28" s="276">
        <v>44276</v>
      </c>
      <c r="H28" s="353" t="s">
        <v>295</v>
      </c>
      <c r="I28" s="519">
        <v>6310</v>
      </c>
      <c r="J28" s="35">
        <f t="shared" si="3"/>
        <v>6310</v>
      </c>
      <c r="K28" s="56">
        <v>34.5</v>
      </c>
      <c r="L28" s="52"/>
      <c r="M28" s="52"/>
      <c r="N28" s="57">
        <f t="shared" si="1"/>
        <v>217695</v>
      </c>
      <c r="O28" s="355" t="s">
        <v>206</v>
      </c>
      <c r="P28" s="356">
        <v>44299</v>
      </c>
      <c r="Q28" s="474">
        <v>5028</v>
      </c>
      <c r="R28" s="475">
        <v>44282</v>
      </c>
      <c r="S28" s="67"/>
      <c r="T28" s="67"/>
      <c r="U28" s="551" t="s">
        <v>326</v>
      </c>
      <c r="V28" s="552">
        <v>0</v>
      </c>
      <c r="W28" s="43" t="s">
        <v>246</v>
      </c>
      <c r="X28" s="361">
        <v>0</v>
      </c>
    </row>
    <row r="29" spans="1:24" ht="17.25" x14ac:dyDescent="0.3">
      <c r="A29" s="461" t="s">
        <v>24</v>
      </c>
      <c r="B29" s="283" t="s">
        <v>122</v>
      </c>
      <c r="C29" s="274" t="s">
        <v>261</v>
      </c>
      <c r="D29" s="47">
        <v>48</v>
      </c>
      <c r="E29" s="462">
        <f t="shared" si="2"/>
        <v>1023360</v>
      </c>
      <c r="F29" s="523">
        <v>21320</v>
      </c>
      <c r="G29" s="276">
        <v>44277</v>
      </c>
      <c r="H29" s="353">
        <v>32379</v>
      </c>
      <c r="I29" s="519">
        <v>21320</v>
      </c>
      <c r="J29" s="35">
        <f t="shared" si="3"/>
        <v>0</v>
      </c>
      <c r="K29" s="56">
        <v>46.8</v>
      </c>
      <c r="L29" s="52"/>
      <c r="M29" s="52"/>
      <c r="N29" s="57">
        <f t="shared" si="1"/>
        <v>997775.99999999988</v>
      </c>
      <c r="O29" s="355" t="s">
        <v>224</v>
      </c>
      <c r="P29" s="356">
        <v>44301</v>
      </c>
      <c r="Q29" s="458">
        <v>0</v>
      </c>
      <c r="R29" s="459"/>
      <c r="S29" s="67"/>
      <c r="T29" s="67"/>
      <c r="U29" s="551" t="s">
        <v>59</v>
      </c>
      <c r="V29" s="552">
        <v>0</v>
      </c>
      <c r="W29" s="43" t="s">
        <v>59</v>
      </c>
      <c r="X29" s="361">
        <v>0</v>
      </c>
    </row>
    <row r="30" spans="1:24" ht="17.25" x14ac:dyDescent="0.3">
      <c r="A30" s="277" t="s">
        <v>229</v>
      </c>
      <c r="B30" s="283" t="s">
        <v>30</v>
      </c>
      <c r="C30" s="274" t="s">
        <v>259</v>
      </c>
      <c r="D30" s="47">
        <v>48</v>
      </c>
      <c r="E30" s="462">
        <f t="shared" si="2"/>
        <v>1103520</v>
      </c>
      <c r="F30" s="523">
        <v>22990</v>
      </c>
      <c r="G30" s="276">
        <v>44278</v>
      </c>
      <c r="H30" s="353" t="s">
        <v>302</v>
      </c>
      <c r="I30" s="519">
        <v>23560</v>
      </c>
      <c r="J30" s="35">
        <f t="shared" si="3"/>
        <v>570</v>
      </c>
      <c r="K30" s="56">
        <v>34.5</v>
      </c>
      <c r="L30" s="52"/>
      <c r="M30" s="52"/>
      <c r="N30" s="57">
        <f t="shared" si="1"/>
        <v>812820</v>
      </c>
      <c r="O30" s="355" t="s">
        <v>224</v>
      </c>
      <c r="P30" s="356">
        <v>44300</v>
      </c>
      <c r="Q30" s="474">
        <v>20112</v>
      </c>
      <c r="R30" s="475">
        <v>44282</v>
      </c>
      <c r="S30" s="67"/>
      <c r="T30" s="67"/>
      <c r="U30" s="551" t="s">
        <v>326</v>
      </c>
      <c r="V30" s="552">
        <v>5568</v>
      </c>
      <c r="W30" s="43" t="s">
        <v>246</v>
      </c>
      <c r="X30" s="361">
        <v>3960</v>
      </c>
    </row>
    <row r="31" spans="1:24" ht="17.25" x14ac:dyDescent="0.3">
      <c r="A31" s="277" t="s">
        <v>161</v>
      </c>
      <c r="B31" s="283" t="s">
        <v>124</v>
      </c>
      <c r="C31" s="274" t="s">
        <v>259</v>
      </c>
      <c r="D31" s="47">
        <v>0</v>
      </c>
      <c r="E31" s="462">
        <f t="shared" si="2"/>
        <v>0</v>
      </c>
      <c r="F31" s="523">
        <v>0</v>
      </c>
      <c r="G31" s="276">
        <v>44278</v>
      </c>
      <c r="H31" s="353" t="s">
        <v>300</v>
      </c>
      <c r="I31" s="519">
        <v>5535</v>
      </c>
      <c r="J31" s="35">
        <f t="shared" si="3"/>
        <v>5535</v>
      </c>
      <c r="K31" s="56">
        <v>34.5</v>
      </c>
      <c r="L31" s="52"/>
      <c r="M31" s="52"/>
      <c r="N31" s="57">
        <f t="shared" si="1"/>
        <v>190957.5</v>
      </c>
      <c r="O31" s="355" t="s">
        <v>224</v>
      </c>
      <c r="P31" s="356">
        <v>44300</v>
      </c>
      <c r="Q31" s="474">
        <v>5028</v>
      </c>
      <c r="R31" s="475">
        <v>44282</v>
      </c>
      <c r="S31" s="67"/>
      <c r="T31" s="67"/>
      <c r="U31" s="551" t="s">
        <v>326</v>
      </c>
      <c r="V31" s="552">
        <v>0</v>
      </c>
      <c r="W31" s="43" t="s">
        <v>246</v>
      </c>
      <c r="X31" s="361">
        <v>0</v>
      </c>
    </row>
    <row r="32" spans="1:24" ht="17.25" x14ac:dyDescent="0.3">
      <c r="A32" s="460" t="s">
        <v>24</v>
      </c>
      <c r="B32" s="283" t="s">
        <v>230</v>
      </c>
      <c r="C32" s="274" t="s">
        <v>260</v>
      </c>
      <c r="D32" s="47">
        <v>48</v>
      </c>
      <c r="E32" s="462">
        <f t="shared" si="2"/>
        <v>1015200</v>
      </c>
      <c r="F32" s="523">
        <v>21150</v>
      </c>
      <c r="G32" s="276">
        <v>44279</v>
      </c>
      <c r="H32" s="353">
        <v>32399</v>
      </c>
      <c r="I32" s="519">
        <v>21150</v>
      </c>
      <c r="J32" s="35">
        <f t="shared" si="3"/>
        <v>0</v>
      </c>
      <c r="K32" s="56">
        <v>46.8</v>
      </c>
      <c r="L32" s="52"/>
      <c r="M32" s="52"/>
      <c r="N32" s="57">
        <f t="shared" si="1"/>
        <v>989819.99999999988</v>
      </c>
      <c r="O32" s="355" t="s">
        <v>35</v>
      </c>
      <c r="P32" s="356">
        <v>44312</v>
      </c>
      <c r="Q32" s="458">
        <v>0</v>
      </c>
      <c r="R32" s="459"/>
      <c r="S32" s="67"/>
      <c r="T32" s="67"/>
      <c r="U32" s="551" t="s">
        <v>59</v>
      </c>
      <c r="V32" s="552">
        <v>0</v>
      </c>
      <c r="W32" s="43" t="s">
        <v>59</v>
      </c>
      <c r="X32" s="361">
        <v>0</v>
      </c>
    </row>
    <row r="33" spans="1:24" ht="17.25" x14ac:dyDescent="0.3">
      <c r="A33" s="281" t="s">
        <v>231</v>
      </c>
      <c r="B33" s="283" t="s">
        <v>30</v>
      </c>
      <c r="C33" s="274" t="s">
        <v>262</v>
      </c>
      <c r="D33" s="47">
        <v>48</v>
      </c>
      <c r="E33" s="462">
        <f t="shared" si="2"/>
        <v>1092960</v>
      </c>
      <c r="F33" s="523">
        <v>22770</v>
      </c>
      <c r="G33" s="276">
        <v>44280</v>
      </c>
      <c r="H33" s="353" t="s">
        <v>304</v>
      </c>
      <c r="I33" s="519">
        <v>23400</v>
      </c>
      <c r="J33" s="35">
        <f t="shared" si="3"/>
        <v>630</v>
      </c>
      <c r="K33" s="56">
        <v>34.5</v>
      </c>
      <c r="L33" s="52"/>
      <c r="M33" s="52"/>
      <c r="N33" s="57">
        <f t="shared" si="1"/>
        <v>807300</v>
      </c>
      <c r="O33" s="355" t="s">
        <v>35</v>
      </c>
      <c r="P33" s="356">
        <v>44305</v>
      </c>
      <c r="Q33" s="474">
        <v>20112</v>
      </c>
      <c r="R33" s="475">
        <v>44282</v>
      </c>
      <c r="S33" s="67"/>
      <c r="T33" s="67"/>
      <c r="U33" s="551" t="s">
        <v>326</v>
      </c>
      <c r="V33" s="552">
        <v>5568</v>
      </c>
      <c r="W33" s="43" t="s">
        <v>246</v>
      </c>
      <c r="X33" s="361">
        <v>3960</v>
      </c>
    </row>
    <row r="34" spans="1:24" ht="17.25" x14ac:dyDescent="0.3">
      <c r="A34" s="281" t="s">
        <v>161</v>
      </c>
      <c r="B34" s="283" t="s">
        <v>124</v>
      </c>
      <c r="C34" s="274" t="s">
        <v>262</v>
      </c>
      <c r="D34" s="47">
        <v>0</v>
      </c>
      <c r="E34" s="462">
        <f t="shared" si="2"/>
        <v>0</v>
      </c>
      <c r="F34" s="523">
        <v>0</v>
      </c>
      <c r="G34" s="276">
        <v>44280</v>
      </c>
      <c r="H34" s="353" t="s">
        <v>303</v>
      </c>
      <c r="I34" s="519">
        <v>5280</v>
      </c>
      <c r="J34" s="35">
        <f t="shared" si="3"/>
        <v>5280</v>
      </c>
      <c r="K34" s="56">
        <v>34.5</v>
      </c>
      <c r="L34" s="52"/>
      <c r="M34" s="52"/>
      <c r="N34" s="57">
        <f t="shared" si="1"/>
        <v>182160</v>
      </c>
      <c r="O34" s="355" t="s">
        <v>35</v>
      </c>
      <c r="P34" s="356">
        <v>44305</v>
      </c>
      <c r="Q34" s="474">
        <v>5028</v>
      </c>
      <c r="R34" s="475">
        <v>44282</v>
      </c>
      <c r="S34" s="67"/>
      <c r="T34" s="67"/>
      <c r="U34" s="551" t="s">
        <v>326</v>
      </c>
      <c r="V34" s="552">
        <v>0</v>
      </c>
      <c r="W34" s="43" t="s">
        <v>246</v>
      </c>
      <c r="X34" s="361">
        <v>0</v>
      </c>
    </row>
    <row r="35" spans="1:24" ht="17.25" x14ac:dyDescent="0.3">
      <c r="A35" s="272" t="s">
        <v>231</v>
      </c>
      <c r="B35" s="283" t="s">
        <v>30</v>
      </c>
      <c r="C35" s="274" t="s">
        <v>263</v>
      </c>
      <c r="D35" s="47">
        <v>48</v>
      </c>
      <c r="E35" s="462">
        <f t="shared" si="2"/>
        <v>1074720</v>
      </c>
      <c r="F35" s="523">
        <v>22390</v>
      </c>
      <c r="G35" s="276">
        <v>44281</v>
      </c>
      <c r="H35" s="353" t="s">
        <v>312</v>
      </c>
      <c r="I35" s="519">
        <v>22780</v>
      </c>
      <c r="J35" s="35">
        <f t="shared" si="3"/>
        <v>390</v>
      </c>
      <c r="K35" s="56">
        <v>34.5</v>
      </c>
      <c r="L35" s="52"/>
      <c r="M35" s="52"/>
      <c r="N35" s="57">
        <f t="shared" si="1"/>
        <v>785910</v>
      </c>
      <c r="O35" s="355" t="s">
        <v>35</v>
      </c>
      <c r="P35" s="356">
        <v>44306</v>
      </c>
      <c r="Q35" s="474">
        <v>20112</v>
      </c>
      <c r="R35" s="475">
        <v>44282</v>
      </c>
      <c r="S35" s="67"/>
      <c r="T35" s="67"/>
      <c r="U35" s="551" t="s">
        <v>326</v>
      </c>
      <c r="V35" s="552">
        <v>5568</v>
      </c>
      <c r="W35" s="43" t="s">
        <v>246</v>
      </c>
      <c r="X35" s="361">
        <v>3960</v>
      </c>
    </row>
    <row r="36" spans="1:24" ht="17.25" x14ac:dyDescent="0.3">
      <c r="A36" s="277" t="s">
        <v>68</v>
      </c>
      <c r="B36" s="283" t="s">
        <v>124</v>
      </c>
      <c r="C36" s="274" t="s">
        <v>263</v>
      </c>
      <c r="D36" s="47">
        <v>0</v>
      </c>
      <c r="E36" s="462">
        <f t="shared" si="2"/>
        <v>0</v>
      </c>
      <c r="F36" s="523">
        <v>0</v>
      </c>
      <c r="G36" s="276">
        <v>44281</v>
      </c>
      <c r="H36" s="353" t="s">
        <v>301</v>
      </c>
      <c r="I36" s="519">
        <v>5410</v>
      </c>
      <c r="J36" s="35">
        <f t="shared" si="3"/>
        <v>5410</v>
      </c>
      <c r="K36" s="56">
        <v>34.5</v>
      </c>
      <c r="L36" s="52"/>
      <c r="M36" s="52"/>
      <c r="N36" s="57">
        <f t="shared" si="1"/>
        <v>186645</v>
      </c>
      <c r="O36" s="355" t="s">
        <v>224</v>
      </c>
      <c r="P36" s="356">
        <v>44305</v>
      </c>
      <c r="Q36" s="474">
        <v>5028</v>
      </c>
      <c r="R36" s="475">
        <v>44282</v>
      </c>
      <c r="S36" s="67"/>
      <c r="T36" s="67"/>
      <c r="U36" s="551" t="s">
        <v>326</v>
      </c>
      <c r="V36" s="552">
        <v>0</v>
      </c>
      <c r="W36" s="43" t="s">
        <v>246</v>
      </c>
      <c r="X36" s="361">
        <v>0</v>
      </c>
    </row>
    <row r="37" spans="1:24" ht="17.25" x14ac:dyDescent="0.3">
      <c r="A37" s="277" t="s">
        <v>231</v>
      </c>
      <c r="B37" s="283" t="s">
        <v>30</v>
      </c>
      <c r="C37" s="274" t="s">
        <v>264</v>
      </c>
      <c r="D37" s="47">
        <v>48.5</v>
      </c>
      <c r="E37" s="462">
        <f t="shared" si="2"/>
        <v>1078155</v>
      </c>
      <c r="F37" s="523">
        <v>22230</v>
      </c>
      <c r="G37" s="276">
        <v>44283</v>
      </c>
      <c r="H37" s="478" t="s">
        <v>313</v>
      </c>
      <c r="I37" s="519">
        <v>22460</v>
      </c>
      <c r="J37" s="35">
        <f t="shared" si="3"/>
        <v>230</v>
      </c>
      <c r="K37" s="56">
        <v>34.5</v>
      </c>
      <c r="L37" s="52"/>
      <c r="M37" s="52"/>
      <c r="N37" s="57">
        <f t="shared" si="1"/>
        <v>774870</v>
      </c>
      <c r="O37" s="355" t="s">
        <v>35</v>
      </c>
      <c r="P37" s="356">
        <v>44307</v>
      </c>
      <c r="Q37" s="474">
        <v>20112</v>
      </c>
      <c r="R37" s="475">
        <v>44286</v>
      </c>
      <c r="S37" s="67"/>
      <c r="T37" s="67"/>
      <c r="U37" s="551" t="s">
        <v>326</v>
      </c>
      <c r="V37" s="552">
        <v>5568</v>
      </c>
      <c r="W37" s="43" t="s">
        <v>246</v>
      </c>
      <c r="X37" s="361">
        <v>3960</v>
      </c>
    </row>
    <row r="38" spans="1:24" ht="17.25" x14ac:dyDescent="0.3">
      <c r="A38" s="277" t="s">
        <v>37</v>
      </c>
      <c r="B38" s="283" t="s">
        <v>28</v>
      </c>
      <c r="C38" s="274" t="s">
        <v>264</v>
      </c>
      <c r="D38" s="47">
        <v>0</v>
      </c>
      <c r="E38" s="462">
        <f t="shared" si="2"/>
        <v>0</v>
      </c>
      <c r="F38" s="523">
        <v>0</v>
      </c>
      <c r="G38" s="276">
        <v>44283</v>
      </c>
      <c r="H38" s="478" t="s">
        <v>311</v>
      </c>
      <c r="I38" s="519">
        <v>5330</v>
      </c>
      <c r="J38" s="35">
        <f t="shared" si="3"/>
        <v>5330</v>
      </c>
      <c r="K38" s="56">
        <v>34.5</v>
      </c>
      <c r="L38" s="52"/>
      <c r="M38" s="52"/>
      <c r="N38" s="57">
        <f t="shared" si="1"/>
        <v>183885</v>
      </c>
      <c r="O38" s="355" t="s">
        <v>35</v>
      </c>
      <c r="P38" s="356">
        <v>44306</v>
      </c>
      <c r="Q38" s="474">
        <v>5028</v>
      </c>
      <c r="R38" s="475">
        <v>44286</v>
      </c>
      <c r="S38" s="67"/>
      <c r="T38" s="67"/>
      <c r="U38" s="551" t="s">
        <v>326</v>
      </c>
      <c r="V38" s="552">
        <v>0</v>
      </c>
      <c r="W38" s="43" t="s">
        <v>246</v>
      </c>
      <c r="X38" s="361">
        <v>0</v>
      </c>
    </row>
    <row r="39" spans="1:24" ht="17.25" x14ac:dyDescent="0.3">
      <c r="A39" s="281" t="s">
        <v>149</v>
      </c>
      <c r="B39" s="283" t="s">
        <v>30</v>
      </c>
      <c r="C39" s="274" t="s">
        <v>265</v>
      </c>
      <c r="D39" s="47">
        <v>48.5</v>
      </c>
      <c r="E39" s="462">
        <f t="shared" si="2"/>
        <v>1026745</v>
      </c>
      <c r="F39" s="523">
        <v>21170</v>
      </c>
      <c r="G39" s="276">
        <v>44284</v>
      </c>
      <c r="H39" s="353" t="s">
        <v>314</v>
      </c>
      <c r="I39" s="519">
        <v>21715</v>
      </c>
      <c r="J39" s="35">
        <f t="shared" si="3"/>
        <v>545</v>
      </c>
      <c r="K39" s="56">
        <v>34.5</v>
      </c>
      <c r="L39" s="52"/>
      <c r="M39" s="52"/>
      <c r="N39" s="57">
        <f t="shared" si="1"/>
        <v>749167.5</v>
      </c>
      <c r="O39" s="355" t="s">
        <v>277</v>
      </c>
      <c r="P39" s="356">
        <v>44309</v>
      </c>
      <c r="Q39" s="474">
        <v>20112</v>
      </c>
      <c r="R39" s="475">
        <v>44286</v>
      </c>
      <c r="S39" s="67"/>
      <c r="T39" s="67"/>
      <c r="U39" s="551" t="s">
        <v>326</v>
      </c>
      <c r="V39" s="552">
        <v>5568</v>
      </c>
      <c r="W39" s="43" t="s">
        <v>246</v>
      </c>
      <c r="X39" s="361">
        <v>3960</v>
      </c>
    </row>
    <row r="40" spans="1:24" ht="17.25" x14ac:dyDescent="0.3">
      <c r="A40" s="279" t="s">
        <v>95</v>
      </c>
      <c r="B40" s="283" t="s">
        <v>28</v>
      </c>
      <c r="C40" s="274" t="s">
        <v>265</v>
      </c>
      <c r="D40" s="47">
        <v>0</v>
      </c>
      <c r="E40" s="462">
        <f t="shared" si="2"/>
        <v>0</v>
      </c>
      <c r="F40" s="523">
        <v>0</v>
      </c>
      <c r="G40" s="276">
        <v>44284</v>
      </c>
      <c r="H40" s="353" t="s">
        <v>321</v>
      </c>
      <c r="I40" s="519">
        <v>5125</v>
      </c>
      <c r="J40" s="35">
        <f t="shared" si="3"/>
        <v>5125</v>
      </c>
      <c r="K40" s="56">
        <v>34.5</v>
      </c>
      <c r="L40" s="52"/>
      <c r="M40" s="52"/>
      <c r="N40" s="57">
        <f t="shared" si="1"/>
        <v>176812.5</v>
      </c>
      <c r="O40" s="355" t="s">
        <v>206</v>
      </c>
      <c r="P40" s="356">
        <v>44307</v>
      </c>
      <c r="Q40" s="474">
        <v>5028</v>
      </c>
      <c r="R40" s="475">
        <v>44286</v>
      </c>
      <c r="S40" s="67"/>
      <c r="T40" s="67"/>
      <c r="U40" s="551" t="s">
        <v>326</v>
      </c>
      <c r="V40" s="552">
        <v>0</v>
      </c>
      <c r="W40" s="362" t="s">
        <v>246</v>
      </c>
      <c r="X40" s="363">
        <v>0</v>
      </c>
    </row>
    <row r="41" spans="1:24" ht="17.25" x14ac:dyDescent="0.3">
      <c r="A41" s="561" t="s">
        <v>24</v>
      </c>
      <c r="B41" s="283" t="s">
        <v>41</v>
      </c>
      <c r="C41" s="274" t="s">
        <v>266</v>
      </c>
      <c r="D41" s="47">
        <v>48.5</v>
      </c>
      <c r="E41" s="462">
        <f t="shared" si="2"/>
        <v>1004920</v>
      </c>
      <c r="F41" s="523">
        <v>20720</v>
      </c>
      <c r="G41" s="276">
        <v>44284</v>
      </c>
      <c r="H41" s="553">
        <v>32470</v>
      </c>
      <c r="I41" s="519">
        <v>20720</v>
      </c>
      <c r="J41" s="35">
        <f t="shared" si="3"/>
        <v>0</v>
      </c>
      <c r="K41" s="56">
        <v>46.8</v>
      </c>
      <c r="L41" s="52"/>
      <c r="M41" s="52"/>
      <c r="N41" s="57">
        <f t="shared" si="1"/>
        <v>969695.99999999988</v>
      </c>
      <c r="O41" s="554" t="s">
        <v>359</v>
      </c>
      <c r="P41" s="555">
        <v>44326</v>
      </c>
      <c r="Q41" s="39"/>
      <c r="R41" s="40"/>
      <c r="S41" s="67"/>
      <c r="T41" s="67"/>
      <c r="U41" s="43" t="s">
        <v>59</v>
      </c>
      <c r="V41" s="44">
        <v>0</v>
      </c>
      <c r="W41" s="362" t="s">
        <v>59</v>
      </c>
      <c r="X41" s="364">
        <v>0</v>
      </c>
    </row>
    <row r="42" spans="1:24" ht="17.25" x14ac:dyDescent="0.3">
      <c r="A42" s="272"/>
      <c r="B42" s="283"/>
      <c r="C42" s="274"/>
      <c r="D42" s="47"/>
      <c r="E42" s="462">
        <f t="shared" si="2"/>
        <v>0</v>
      </c>
      <c r="F42" s="523"/>
      <c r="G42" s="276"/>
      <c r="H42" s="50"/>
      <c r="I42" s="519"/>
      <c r="J42" s="35">
        <f t="shared" si="3"/>
        <v>0</v>
      </c>
      <c r="K42" s="56"/>
      <c r="L42" s="52"/>
      <c r="M42" s="52"/>
      <c r="N42" s="57">
        <f t="shared" si="1"/>
        <v>0</v>
      </c>
      <c r="O42" s="156"/>
      <c r="P42" s="59"/>
      <c r="Q42" s="39"/>
      <c r="R42" s="40"/>
      <c r="S42" s="67"/>
      <c r="T42" s="67"/>
      <c r="U42" s="43"/>
      <c r="V42" s="44"/>
      <c r="W42" s="362"/>
      <c r="X42" s="364">
        <v>0</v>
      </c>
    </row>
    <row r="43" spans="1:24" ht="17.25" x14ac:dyDescent="0.3">
      <c r="A43" s="281"/>
      <c r="B43" s="283"/>
      <c r="C43" s="274"/>
      <c r="D43" s="47"/>
      <c r="E43" s="462">
        <f t="shared" si="2"/>
        <v>0</v>
      </c>
      <c r="F43" s="523"/>
      <c r="G43" s="276"/>
      <c r="H43" s="50"/>
      <c r="I43" s="519"/>
      <c r="J43" s="35">
        <f t="shared" si="3"/>
        <v>0</v>
      </c>
      <c r="K43" s="56"/>
      <c r="L43" s="52"/>
      <c r="M43" s="52"/>
      <c r="N43" s="57">
        <f t="shared" si="1"/>
        <v>0</v>
      </c>
      <c r="O43" s="156"/>
      <c r="P43" s="59"/>
      <c r="Q43" s="39"/>
      <c r="R43" s="40"/>
      <c r="S43" s="67"/>
      <c r="T43" s="67"/>
      <c r="U43" s="43"/>
      <c r="V43" s="44"/>
      <c r="W43" s="362"/>
      <c r="X43" s="364">
        <f>SUM(X4:X42)</f>
        <v>67320</v>
      </c>
    </row>
    <row r="44" spans="1:24" ht="17.25" x14ac:dyDescent="0.3">
      <c r="A44" s="272"/>
      <c r="B44" s="283"/>
      <c r="C44" s="274"/>
      <c r="D44" s="47"/>
      <c r="E44" s="462">
        <f t="shared" si="2"/>
        <v>0</v>
      </c>
      <c r="F44" s="523"/>
      <c r="G44" s="276"/>
      <c r="H44" s="50"/>
      <c r="I44" s="519"/>
      <c r="J44" s="35">
        <f t="shared" si="3"/>
        <v>0</v>
      </c>
      <c r="K44" s="56"/>
      <c r="L44" s="52"/>
      <c r="M44" s="52"/>
      <c r="N44" s="57">
        <f t="shared" si="1"/>
        <v>0</v>
      </c>
      <c r="O44" s="156"/>
      <c r="P44" s="59"/>
      <c r="Q44" s="39"/>
      <c r="R44" s="40"/>
      <c r="S44" s="67"/>
      <c r="T44" s="67"/>
      <c r="U44" s="43"/>
      <c r="V44" s="44"/>
      <c r="W44" s="362"/>
      <c r="X44" s="364"/>
    </row>
    <row r="45" spans="1:24" ht="17.25" x14ac:dyDescent="0.3">
      <c r="A45" s="45"/>
      <c r="B45" s="68"/>
      <c r="C45" s="46"/>
      <c r="D45" s="47"/>
      <c r="E45" s="462">
        <f t="shared" si="2"/>
        <v>0</v>
      </c>
      <c r="F45" s="524"/>
      <c r="G45" s="49"/>
      <c r="H45" s="50"/>
      <c r="I45" s="519"/>
      <c r="J45" s="35">
        <f t="shared" si="3"/>
        <v>0</v>
      </c>
      <c r="K45" s="56"/>
      <c r="L45" s="52"/>
      <c r="M45" s="52"/>
      <c r="N45" s="57">
        <f t="shared" si="1"/>
        <v>0</v>
      </c>
      <c r="O45" s="156"/>
      <c r="P45" s="59"/>
      <c r="Q45" s="39"/>
      <c r="R45" s="40"/>
      <c r="S45" s="67"/>
      <c r="T45" s="67"/>
      <c r="U45" s="43"/>
      <c r="V45" s="44"/>
      <c r="W45" s="362"/>
      <c r="X45" s="364"/>
    </row>
    <row r="46" spans="1:24" ht="17.25" x14ac:dyDescent="0.3">
      <c r="A46" s="60"/>
      <c r="B46" s="45"/>
      <c r="C46" s="69"/>
      <c r="D46" s="47"/>
      <c r="E46" s="462">
        <f t="shared" si="2"/>
        <v>0</v>
      </c>
      <c r="F46" s="524"/>
      <c r="G46" s="49"/>
      <c r="H46" s="50"/>
      <c r="I46" s="519"/>
      <c r="J46" s="35">
        <f t="shared" si="3"/>
        <v>0</v>
      </c>
      <c r="K46" s="56"/>
      <c r="L46" s="52"/>
      <c r="M46" s="52"/>
      <c r="N46" s="57">
        <f t="shared" si="1"/>
        <v>0</v>
      </c>
      <c r="O46" s="156"/>
      <c r="P46" s="59"/>
      <c r="Q46" s="39"/>
      <c r="R46" s="40"/>
      <c r="S46" s="67"/>
      <c r="T46" s="67"/>
      <c r="U46" s="43"/>
      <c r="V46" s="44"/>
      <c r="W46" s="362"/>
      <c r="X46" s="364"/>
    </row>
    <row r="47" spans="1:24" ht="17.25" x14ac:dyDescent="0.3">
      <c r="A47" s="45"/>
      <c r="B47" s="45"/>
      <c r="C47" s="69"/>
      <c r="D47" s="47"/>
      <c r="E47" s="462"/>
      <c r="F47" s="524"/>
      <c r="G47" s="49"/>
      <c r="H47" s="50"/>
      <c r="I47" s="519"/>
      <c r="J47" s="35">
        <f t="shared" si="3"/>
        <v>0</v>
      </c>
      <c r="K47" s="56"/>
      <c r="L47" s="52"/>
      <c r="M47" s="52"/>
      <c r="N47" s="57">
        <f t="shared" si="1"/>
        <v>0</v>
      </c>
      <c r="O47" s="156"/>
      <c r="P47" s="59"/>
      <c r="Q47" s="39"/>
      <c r="R47" s="40"/>
      <c r="S47" s="67"/>
      <c r="T47" s="67"/>
      <c r="U47" s="43"/>
      <c r="V47" s="44"/>
      <c r="X47" s="365"/>
    </row>
    <row r="48" spans="1:24" ht="17.25" x14ac:dyDescent="0.3">
      <c r="A48" s="45"/>
      <c r="B48" s="45"/>
      <c r="C48" s="69"/>
      <c r="D48" s="47"/>
      <c r="E48" s="462"/>
      <c r="F48" s="524"/>
      <c r="G48" s="49"/>
      <c r="H48" s="50"/>
      <c r="I48" s="519"/>
      <c r="J48" s="35">
        <f t="shared" si="3"/>
        <v>0</v>
      </c>
      <c r="K48" s="56"/>
      <c r="L48" s="52"/>
      <c r="M48" s="52"/>
      <c r="N48" s="57">
        <f t="shared" si="1"/>
        <v>0</v>
      </c>
      <c r="O48" s="156"/>
      <c r="P48" s="59"/>
      <c r="Q48" s="39"/>
      <c r="R48" s="40"/>
      <c r="S48" s="67"/>
      <c r="T48" s="67"/>
      <c r="U48" s="43"/>
      <c r="V48" s="44"/>
      <c r="X48" s="366"/>
    </row>
    <row r="49" spans="1:24" ht="17.25" x14ac:dyDescent="0.3">
      <c r="A49" s="60"/>
      <c r="B49" s="61"/>
      <c r="C49" s="69"/>
      <c r="D49" s="47"/>
      <c r="E49" s="462"/>
      <c r="F49" s="524"/>
      <c r="G49" s="49"/>
      <c r="H49" s="50"/>
      <c r="I49" s="519"/>
      <c r="J49" s="35">
        <f t="shared" si="3"/>
        <v>0</v>
      </c>
      <c r="K49" s="56"/>
      <c r="L49" s="52"/>
      <c r="M49" s="52"/>
      <c r="N49" s="57">
        <f t="shared" si="1"/>
        <v>0</v>
      </c>
      <c r="O49" s="156"/>
      <c r="P49" s="59"/>
      <c r="Q49" s="39"/>
      <c r="R49" s="40"/>
      <c r="S49" s="67"/>
      <c r="T49" s="67"/>
      <c r="U49" s="43"/>
      <c r="V49" s="44"/>
    </row>
    <row r="50" spans="1:24" ht="17.25" x14ac:dyDescent="0.3">
      <c r="A50" s="60"/>
      <c r="B50" s="61"/>
      <c r="C50" s="69"/>
      <c r="D50" s="69"/>
      <c r="E50" s="462"/>
      <c r="F50" s="524"/>
      <c r="G50" s="49"/>
      <c r="H50" s="50"/>
      <c r="I50" s="519"/>
      <c r="J50" s="35">
        <f t="shared" si="3"/>
        <v>0</v>
      </c>
      <c r="K50" s="56"/>
      <c r="L50" s="52"/>
      <c r="M50" s="52"/>
      <c r="N50" s="57">
        <f t="shared" si="1"/>
        <v>0</v>
      </c>
      <c r="O50" s="156"/>
      <c r="P50" s="59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7"/>
      <c r="F51" s="519"/>
      <c r="G51" s="49"/>
      <c r="H51" s="50"/>
      <c r="I51" s="519"/>
      <c r="J51" s="35">
        <f t="shared" si="3"/>
        <v>0</v>
      </c>
      <c r="K51" s="56"/>
      <c r="L51" s="52"/>
      <c r="M51" s="52"/>
      <c r="N51" s="57">
        <f t="shared" si="1"/>
        <v>0</v>
      </c>
      <c r="O51" s="156"/>
      <c r="P51" s="59"/>
      <c r="Q51" s="39"/>
      <c r="R51" s="40"/>
      <c r="S51" s="67"/>
      <c r="T51" s="67"/>
      <c r="U51" s="43"/>
      <c r="V51" s="44"/>
    </row>
    <row r="52" spans="1:24" ht="18" thickBot="1" x14ac:dyDescent="0.35">
      <c r="A52" s="70"/>
      <c r="B52" s="71"/>
      <c r="C52" s="319"/>
      <c r="D52" s="72"/>
      <c r="E52" s="73"/>
      <c r="F52" s="525"/>
      <c r="G52" s="75"/>
      <c r="H52" s="76"/>
      <c r="I52" s="525"/>
      <c r="J52" s="77">
        <f t="shared" si="3"/>
        <v>0</v>
      </c>
      <c r="K52" s="78"/>
      <c r="L52" s="79"/>
      <c r="M52" s="79"/>
      <c r="N52" s="80">
        <f t="shared" si="1"/>
        <v>0</v>
      </c>
      <c r="O52" s="332"/>
      <c r="P52" s="333"/>
      <c r="Q52" s="81"/>
      <c r="R52" s="82"/>
      <c r="S52" s="83"/>
      <c r="T52" s="83"/>
      <c r="U52" s="84"/>
      <c r="V52" s="85"/>
    </row>
    <row r="53" spans="1:24" s="327" customFormat="1" ht="47.25" x14ac:dyDescent="0.3">
      <c r="A53" s="506" t="s">
        <v>55</v>
      </c>
      <c r="B53" s="328" t="s">
        <v>56</v>
      </c>
      <c r="C53" s="349" t="s">
        <v>306</v>
      </c>
      <c r="D53" s="329"/>
      <c r="E53" s="47"/>
      <c r="F53" s="518">
        <v>1161.2</v>
      </c>
      <c r="G53" s="321">
        <v>44256</v>
      </c>
      <c r="H53" s="526">
        <v>314</v>
      </c>
      <c r="I53" s="523">
        <v>1161.2</v>
      </c>
      <c r="J53" s="35">
        <f t="shared" si="3"/>
        <v>0</v>
      </c>
      <c r="K53" s="322">
        <v>75.5</v>
      </c>
      <c r="L53" s="323"/>
      <c r="M53" s="323"/>
      <c r="N53" s="331">
        <f t="shared" si="1"/>
        <v>87670.6</v>
      </c>
      <c r="O53" s="508" t="s">
        <v>35</v>
      </c>
      <c r="P53" s="509">
        <v>44300</v>
      </c>
      <c r="Q53" s="94"/>
      <c r="R53" s="324"/>
      <c r="S53" s="67"/>
      <c r="T53" s="67"/>
      <c r="U53" s="325"/>
      <c r="V53" s="326"/>
      <c r="W53"/>
      <c r="X53"/>
    </row>
    <row r="54" spans="1:24" ht="18" customHeight="1" thickBot="1" x14ac:dyDescent="0.35">
      <c r="A54" s="507" t="s">
        <v>55</v>
      </c>
      <c r="B54" s="328" t="s">
        <v>56</v>
      </c>
      <c r="C54" s="350"/>
      <c r="D54" s="330"/>
      <c r="E54" s="47"/>
      <c r="F54" s="519">
        <v>1274.5</v>
      </c>
      <c r="G54" s="87">
        <v>44263</v>
      </c>
      <c r="H54" s="514">
        <v>306</v>
      </c>
      <c r="I54" s="524">
        <v>1274.5</v>
      </c>
      <c r="J54" s="35">
        <f t="shared" si="3"/>
        <v>0</v>
      </c>
      <c r="K54" s="36">
        <v>75.5</v>
      </c>
      <c r="L54" s="52"/>
      <c r="M54" s="52"/>
      <c r="N54" s="331">
        <f t="shared" si="1"/>
        <v>96224.75</v>
      </c>
      <c r="O54" s="510" t="s">
        <v>224</v>
      </c>
      <c r="P54" s="509">
        <v>44300</v>
      </c>
      <c r="Q54" s="94"/>
      <c r="R54" s="40"/>
      <c r="S54" s="67"/>
      <c r="T54" s="67"/>
      <c r="U54" s="43"/>
      <c r="V54" s="44"/>
    </row>
    <row r="55" spans="1:24" ht="24" customHeight="1" x14ac:dyDescent="0.3">
      <c r="A55" s="914" t="s">
        <v>55</v>
      </c>
      <c r="B55" s="328" t="s">
        <v>56</v>
      </c>
      <c r="C55" s="944" t="s">
        <v>316</v>
      </c>
      <c r="D55" s="330"/>
      <c r="E55" s="47"/>
      <c r="F55" s="519">
        <f>270.8+233.4</f>
        <v>504.20000000000005</v>
      </c>
      <c r="G55" s="87">
        <v>44270</v>
      </c>
      <c r="H55" s="904">
        <v>324</v>
      </c>
      <c r="I55" s="524">
        <v>504.2</v>
      </c>
      <c r="J55" s="35">
        <f t="shared" si="3"/>
        <v>0</v>
      </c>
      <c r="K55" s="36">
        <v>73.5</v>
      </c>
      <c r="L55" s="52"/>
      <c r="M55" s="52"/>
      <c r="N55" s="331">
        <f t="shared" si="1"/>
        <v>37058.699999999997</v>
      </c>
      <c r="O55" s="964" t="s">
        <v>224</v>
      </c>
      <c r="P55" s="966">
        <v>44300</v>
      </c>
      <c r="Q55" s="94"/>
      <c r="R55" s="40"/>
      <c r="S55" s="67"/>
      <c r="T55" s="67"/>
      <c r="U55" s="43"/>
      <c r="V55" s="44"/>
    </row>
    <row r="56" spans="1:24" ht="24" customHeight="1" thickBot="1" x14ac:dyDescent="0.35">
      <c r="A56" s="915"/>
      <c r="B56" s="328" t="s">
        <v>56</v>
      </c>
      <c r="C56" s="945"/>
      <c r="D56" s="330"/>
      <c r="E56" s="47"/>
      <c r="F56" s="519">
        <v>936.4</v>
      </c>
      <c r="G56" s="87">
        <v>44270</v>
      </c>
      <c r="H56" s="905"/>
      <c r="I56" s="524">
        <v>936.4</v>
      </c>
      <c r="J56" s="35">
        <f t="shared" si="3"/>
        <v>0</v>
      </c>
      <c r="K56" s="36">
        <v>75.5</v>
      </c>
      <c r="L56" s="52"/>
      <c r="M56" s="52"/>
      <c r="N56" s="38">
        <f t="shared" si="1"/>
        <v>70698.2</v>
      </c>
      <c r="O56" s="965"/>
      <c r="P56" s="967"/>
      <c r="Q56" s="94"/>
      <c r="R56" s="40"/>
      <c r="S56" s="67"/>
      <c r="T56" s="67"/>
      <c r="U56" s="43"/>
      <c r="V56" s="44"/>
    </row>
    <row r="57" spans="1:24" ht="47.25" x14ac:dyDescent="0.3">
      <c r="A57" s="291" t="s">
        <v>55</v>
      </c>
      <c r="B57" s="86" t="s">
        <v>56</v>
      </c>
      <c r="C57" s="515" t="s">
        <v>315</v>
      </c>
      <c r="D57" s="69"/>
      <c r="E57" s="47"/>
      <c r="F57" s="517">
        <v>1564.8</v>
      </c>
      <c r="G57" s="49">
        <v>44277</v>
      </c>
      <c r="H57" s="294">
        <v>331</v>
      </c>
      <c r="I57" s="519">
        <v>1564.8</v>
      </c>
      <c r="J57" s="35">
        <f t="shared" si="3"/>
        <v>0</v>
      </c>
      <c r="K57" s="36">
        <v>76.5</v>
      </c>
      <c r="L57" s="52"/>
      <c r="M57" s="52"/>
      <c r="N57" s="38">
        <f t="shared" si="1"/>
        <v>119707.2</v>
      </c>
      <c r="O57" s="156" t="s">
        <v>35</v>
      </c>
      <c r="P57" s="59">
        <v>44309</v>
      </c>
      <c r="Q57" s="94"/>
      <c r="R57" s="40"/>
      <c r="S57" s="67"/>
      <c r="T57" s="67"/>
      <c r="U57" s="43"/>
      <c r="V57" s="44"/>
    </row>
    <row r="58" spans="1:24" ht="47.25" x14ac:dyDescent="0.3">
      <c r="A58" s="291" t="s">
        <v>55</v>
      </c>
      <c r="B58" s="86" t="s">
        <v>56</v>
      </c>
      <c r="C58" s="576" t="s">
        <v>348</v>
      </c>
      <c r="D58" s="69"/>
      <c r="E58" s="47"/>
      <c r="F58" s="517">
        <v>1344.8</v>
      </c>
      <c r="G58" s="49">
        <v>44284</v>
      </c>
      <c r="H58" s="294">
        <v>340</v>
      </c>
      <c r="I58" s="519">
        <v>1344.8</v>
      </c>
      <c r="J58" s="35">
        <f t="shared" si="3"/>
        <v>0</v>
      </c>
      <c r="K58" s="36">
        <v>76.5</v>
      </c>
      <c r="L58" s="52"/>
      <c r="M58" s="52"/>
      <c r="N58" s="38">
        <f t="shared" si="1"/>
        <v>102877.2</v>
      </c>
      <c r="O58" s="575" t="s">
        <v>35</v>
      </c>
      <c r="P58" s="572">
        <v>44321</v>
      </c>
      <c r="Q58" s="94"/>
      <c r="R58" s="40"/>
      <c r="S58" s="67"/>
      <c r="T58" s="67"/>
      <c r="U58" s="43"/>
      <c r="V58" s="44"/>
    </row>
    <row r="59" spans="1:24" ht="17.25" customHeight="1" x14ac:dyDescent="0.3">
      <c r="A59" s="960" t="s">
        <v>165</v>
      </c>
      <c r="B59" s="61" t="s">
        <v>53</v>
      </c>
      <c r="C59" s="448" t="s">
        <v>204</v>
      </c>
      <c r="D59" s="96"/>
      <c r="E59" s="97"/>
      <c r="F59" s="519">
        <v>1200</v>
      </c>
      <c r="G59" s="49">
        <v>44257</v>
      </c>
      <c r="H59" s="962">
        <v>48</v>
      </c>
      <c r="I59" s="519">
        <v>1200</v>
      </c>
      <c r="J59" s="35">
        <f t="shared" si="3"/>
        <v>0</v>
      </c>
      <c r="K59" s="56">
        <v>22</v>
      </c>
      <c r="L59" s="52"/>
      <c r="M59" s="52"/>
      <c r="N59" s="38">
        <f t="shared" si="1"/>
        <v>26400</v>
      </c>
      <c r="O59" s="929" t="s">
        <v>206</v>
      </c>
      <c r="P59" s="897">
        <v>44272</v>
      </c>
      <c r="Q59" s="94"/>
      <c r="R59" s="40"/>
      <c r="S59" s="41"/>
      <c r="T59" s="42"/>
      <c r="U59" s="43"/>
      <c r="V59" s="44"/>
    </row>
    <row r="60" spans="1:24" ht="17.25" x14ac:dyDescent="0.3">
      <c r="A60" s="961"/>
      <c r="B60" s="61" t="s">
        <v>205</v>
      </c>
      <c r="C60" s="100" t="s">
        <v>210</v>
      </c>
      <c r="D60" s="96"/>
      <c r="E60" s="97"/>
      <c r="F60" s="519">
        <v>8994</v>
      </c>
      <c r="G60" s="49">
        <v>44261</v>
      </c>
      <c r="H60" s="963"/>
      <c r="I60" s="519">
        <v>8994</v>
      </c>
      <c r="J60" s="35">
        <f t="shared" si="3"/>
        <v>0</v>
      </c>
      <c r="K60" s="56">
        <v>40.5</v>
      </c>
      <c r="L60" s="52"/>
      <c r="M60" s="52"/>
      <c r="N60" s="57">
        <f t="shared" si="1"/>
        <v>364257</v>
      </c>
      <c r="O60" s="950"/>
      <c r="P60" s="951"/>
      <c r="Q60" s="39"/>
      <c r="R60" s="40"/>
      <c r="S60" s="41"/>
      <c r="T60" s="42"/>
      <c r="U60" s="43"/>
      <c r="V60" s="44"/>
    </row>
    <row r="61" spans="1:24" ht="17.25" x14ac:dyDescent="0.3">
      <c r="A61" s="60" t="s">
        <v>208</v>
      </c>
      <c r="B61" s="61" t="s">
        <v>33</v>
      </c>
      <c r="C61" s="96" t="s">
        <v>209</v>
      </c>
      <c r="D61" s="96"/>
      <c r="E61" s="97"/>
      <c r="F61" s="519">
        <v>960</v>
      </c>
      <c r="G61" s="49">
        <v>44263</v>
      </c>
      <c r="H61" s="50" t="s">
        <v>211</v>
      </c>
      <c r="I61" s="519">
        <v>960</v>
      </c>
      <c r="J61" s="35">
        <f t="shared" si="0"/>
        <v>0</v>
      </c>
      <c r="K61" s="56">
        <v>50</v>
      </c>
      <c r="L61" s="52"/>
      <c r="M61" s="52"/>
      <c r="N61" s="57">
        <f t="shared" si="1"/>
        <v>48000</v>
      </c>
      <c r="O61" s="156" t="s">
        <v>212</v>
      </c>
      <c r="P61" s="59">
        <v>44265</v>
      </c>
      <c r="Q61" s="39"/>
      <c r="R61" s="40"/>
      <c r="S61" s="41"/>
      <c r="T61" s="42"/>
      <c r="U61" s="43"/>
      <c r="V61" s="44"/>
    </row>
    <row r="62" spans="1:24" ht="17.25" x14ac:dyDescent="0.25">
      <c r="A62" s="102" t="s">
        <v>208</v>
      </c>
      <c r="B62" s="58" t="s">
        <v>33</v>
      </c>
      <c r="C62" s="91" t="s">
        <v>222</v>
      </c>
      <c r="D62" s="91"/>
      <c r="E62" s="93"/>
      <c r="F62" s="519">
        <v>2012</v>
      </c>
      <c r="G62" s="49">
        <v>44278</v>
      </c>
      <c r="H62" s="50" t="s">
        <v>223</v>
      </c>
      <c r="I62" s="519">
        <v>2012</v>
      </c>
      <c r="J62" s="35">
        <f t="shared" si="0"/>
        <v>0</v>
      </c>
      <c r="K62" s="56">
        <v>50</v>
      </c>
      <c r="L62" s="52"/>
      <c r="M62" s="52"/>
      <c r="N62" s="57">
        <f t="shared" si="1"/>
        <v>100600</v>
      </c>
      <c r="O62" s="156" t="s">
        <v>224</v>
      </c>
      <c r="P62" s="59">
        <v>44279</v>
      </c>
      <c r="Q62" s="39"/>
      <c r="R62" s="40"/>
      <c r="S62" s="41"/>
      <c r="T62" s="42"/>
      <c r="U62" s="43"/>
      <c r="V62" s="44"/>
    </row>
    <row r="63" spans="1:24" ht="17.25" x14ac:dyDescent="0.25">
      <c r="A63" s="102"/>
      <c r="B63" s="58"/>
      <c r="C63" s="96"/>
      <c r="D63" s="96"/>
      <c r="E63" s="97"/>
      <c r="F63" s="519"/>
      <c r="G63" s="49"/>
      <c r="H63" s="50"/>
      <c r="I63" s="519"/>
      <c r="J63" s="35">
        <f t="shared" si="0"/>
        <v>0</v>
      </c>
      <c r="K63" s="56"/>
      <c r="L63" s="52"/>
      <c r="M63" s="52"/>
      <c r="N63" s="57">
        <f t="shared" si="1"/>
        <v>0</v>
      </c>
      <c r="O63" s="156"/>
      <c r="P63" s="59"/>
      <c r="Q63" s="39"/>
      <c r="R63" s="40"/>
      <c r="S63" s="41"/>
      <c r="T63" s="42"/>
      <c r="U63" s="43"/>
      <c r="V63" s="44"/>
    </row>
    <row r="64" spans="1:24" ht="17.25" x14ac:dyDescent="0.25">
      <c r="A64" s="102"/>
      <c r="B64" s="58"/>
      <c r="C64" s="96"/>
      <c r="D64" s="96"/>
      <c r="E64" s="97"/>
      <c r="F64" s="519"/>
      <c r="G64" s="49"/>
      <c r="H64" s="50"/>
      <c r="I64" s="519"/>
      <c r="J64" s="35">
        <f t="shared" si="0"/>
        <v>0</v>
      </c>
      <c r="K64" s="56"/>
      <c r="L64" s="52"/>
      <c r="M64" s="52"/>
      <c r="N64" s="57">
        <f t="shared" si="1"/>
        <v>0</v>
      </c>
      <c r="O64" s="156"/>
      <c r="P64" s="59"/>
      <c r="Q64" s="39"/>
      <c r="R64" s="40"/>
      <c r="S64" s="41"/>
      <c r="T64" s="42"/>
      <c r="U64" s="43"/>
      <c r="V64" s="44"/>
    </row>
    <row r="65" spans="1:22" ht="17.25" x14ac:dyDescent="0.3">
      <c r="A65" s="60"/>
      <c r="B65" s="61"/>
      <c r="C65" s="96"/>
      <c r="D65" s="96"/>
      <c r="E65" s="97"/>
      <c r="F65" s="519"/>
      <c r="G65" s="49"/>
      <c r="H65" s="50"/>
      <c r="I65" s="519"/>
      <c r="J65" s="35">
        <f t="shared" si="0"/>
        <v>0</v>
      </c>
      <c r="K65" s="56"/>
      <c r="L65" s="52"/>
      <c r="M65" s="52"/>
      <c r="N65" s="57">
        <f t="shared" si="1"/>
        <v>0</v>
      </c>
      <c r="O65" s="156"/>
      <c r="P65" s="59"/>
      <c r="Q65" s="39"/>
      <c r="R65" s="40"/>
      <c r="S65" s="41"/>
      <c r="T65" s="41"/>
      <c r="U65" s="43"/>
      <c r="V65" s="44"/>
    </row>
    <row r="66" spans="1:22" ht="17.25" x14ac:dyDescent="0.3">
      <c r="A66" s="60"/>
      <c r="B66" s="61"/>
      <c r="C66" s="96"/>
      <c r="D66" s="96"/>
      <c r="E66" s="97"/>
      <c r="F66" s="519"/>
      <c r="G66" s="49"/>
      <c r="H66" s="50"/>
      <c r="I66" s="519"/>
      <c r="J66" s="35">
        <f t="shared" si="0"/>
        <v>0</v>
      </c>
      <c r="K66" s="56"/>
      <c r="L66" s="52"/>
      <c r="M66" s="52"/>
      <c r="N66" s="57">
        <f t="shared" si="1"/>
        <v>0</v>
      </c>
      <c r="O66" s="156"/>
      <c r="P66" s="59"/>
      <c r="Q66" s="39"/>
      <c r="R66" s="40"/>
      <c r="S66" s="41"/>
      <c r="T66" s="41"/>
      <c r="U66" s="43"/>
      <c r="V66" s="44"/>
    </row>
    <row r="67" spans="1:22" ht="17.25" x14ac:dyDescent="0.3">
      <c r="A67" s="60"/>
      <c r="B67" s="61"/>
      <c r="C67" s="96"/>
      <c r="D67" s="96"/>
      <c r="E67" s="97"/>
      <c r="F67" s="519"/>
      <c r="G67" s="49"/>
      <c r="H67" s="50"/>
      <c r="I67" s="519"/>
      <c r="J67" s="35">
        <f t="shared" si="0"/>
        <v>0</v>
      </c>
      <c r="K67" s="56"/>
      <c r="L67" s="52"/>
      <c r="M67" s="52"/>
      <c r="N67" s="57">
        <f t="shared" si="1"/>
        <v>0</v>
      </c>
      <c r="O67" s="156"/>
      <c r="P67" s="59"/>
      <c r="Q67" s="39"/>
      <c r="R67" s="40"/>
      <c r="S67" s="41"/>
      <c r="T67" s="41"/>
      <c r="U67" s="43"/>
      <c r="V67" s="44"/>
    </row>
    <row r="68" spans="1:22" ht="18.75" x14ac:dyDescent="0.3">
      <c r="A68" s="61"/>
      <c r="B68" s="103"/>
      <c r="C68" s="96"/>
      <c r="D68" s="96"/>
      <c r="E68" s="97"/>
      <c r="F68" s="519"/>
      <c r="G68" s="49"/>
      <c r="H68" s="50"/>
      <c r="I68" s="519"/>
      <c r="J68" s="35">
        <f t="shared" si="0"/>
        <v>0</v>
      </c>
      <c r="K68" s="56"/>
      <c r="L68" s="52"/>
      <c r="M68" s="52"/>
      <c r="N68" s="57">
        <f t="shared" si="1"/>
        <v>0</v>
      </c>
      <c r="O68" s="156"/>
      <c r="P68" s="59"/>
      <c r="Q68" s="39"/>
      <c r="R68" s="40"/>
      <c r="S68" s="41"/>
      <c r="T68" s="42"/>
      <c r="U68" s="43"/>
      <c r="V68" s="44"/>
    </row>
    <row r="69" spans="1:22" ht="17.25" x14ac:dyDescent="0.3">
      <c r="A69" s="61"/>
      <c r="B69" s="61"/>
      <c r="C69" s="96"/>
      <c r="D69" s="96"/>
      <c r="E69" s="97"/>
      <c r="F69" s="519"/>
      <c r="G69" s="49"/>
      <c r="H69" s="50"/>
      <c r="I69" s="519"/>
      <c r="J69" s="35">
        <f t="shared" si="0"/>
        <v>0</v>
      </c>
      <c r="K69" s="56"/>
      <c r="L69" s="52"/>
      <c r="M69" s="52"/>
      <c r="N69" s="57">
        <f t="shared" si="1"/>
        <v>0</v>
      </c>
      <c r="O69" s="156"/>
      <c r="P69" s="59"/>
      <c r="Q69" s="39"/>
      <c r="R69" s="40"/>
      <c r="S69" s="41"/>
      <c r="T69" s="42"/>
      <c r="U69" s="43"/>
      <c r="V69" s="44"/>
    </row>
    <row r="70" spans="1:22" ht="17.25" x14ac:dyDescent="0.3">
      <c r="A70" s="61"/>
      <c r="B70" s="61"/>
      <c r="C70" s="96"/>
      <c r="D70" s="96"/>
      <c r="E70" s="97"/>
      <c r="F70" s="519"/>
      <c r="G70" s="49"/>
      <c r="H70" s="50"/>
      <c r="I70" s="519"/>
      <c r="J70" s="35">
        <f t="shared" si="0"/>
        <v>0</v>
      </c>
      <c r="K70" s="56"/>
      <c r="L70" s="52"/>
      <c r="M70" s="52"/>
      <c r="N70" s="57">
        <f t="shared" si="1"/>
        <v>0</v>
      </c>
      <c r="O70" s="156"/>
      <c r="P70" s="59"/>
      <c r="Q70" s="39"/>
      <c r="R70" s="40"/>
      <c r="S70" s="41"/>
      <c r="T70" s="42"/>
      <c r="U70" s="43"/>
      <c r="V70" s="44"/>
    </row>
    <row r="71" spans="1:22" ht="17.25" x14ac:dyDescent="0.3">
      <c r="A71" s="102"/>
      <c r="B71" s="61"/>
      <c r="C71" s="96"/>
      <c r="D71" s="96"/>
      <c r="E71" s="97"/>
      <c r="F71" s="519"/>
      <c r="G71" s="49"/>
      <c r="H71" s="50"/>
      <c r="I71" s="519"/>
      <c r="J71" s="35">
        <f t="shared" si="0"/>
        <v>0</v>
      </c>
      <c r="K71" s="56"/>
      <c r="L71" s="52"/>
      <c r="M71" s="52"/>
      <c r="N71" s="57">
        <f t="shared" si="1"/>
        <v>0</v>
      </c>
      <c r="O71" s="156"/>
      <c r="P71" s="59"/>
      <c r="Q71" s="39"/>
      <c r="R71" s="40"/>
      <c r="S71" s="41"/>
      <c r="T71" s="42"/>
      <c r="U71" s="43"/>
      <c r="V71" s="44"/>
    </row>
    <row r="72" spans="1:22" ht="17.25" x14ac:dyDescent="0.3">
      <c r="A72" s="61"/>
      <c r="B72" s="61"/>
      <c r="C72" s="96"/>
      <c r="D72" s="96"/>
      <c r="E72" s="97"/>
      <c r="F72" s="519"/>
      <c r="G72" s="49"/>
      <c r="H72" s="50"/>
      <c r="I72" s="519"/>
      <c r="J72" s="35">
        <f t="shared" si="0"/>
        <v>0</v>
      </c>
      <c r="K72" s="56"/>
      <c r="L72" s="52"/>
      <c r="M72" s="52"/>
      <c r="N72" s="57">
        <f t="shared" si="1"/>
        <v>0</v>
      </c>
      <c r="O72" s="156"/>
      <c r="P72" s="59"/>
      <c r="Q72" s="39"/>
      <c r="R72" s="40"/>
      <c r="S72" s="41"/>
      <c r="T72" s="42"/>
      <c r="U72" s="43"/>
      <c r="V72" s="44"/>
    </row>
    <row r="73" spans="1:22" ht="17.25" x14ac:dyDescent="0.3">
      <c r="A73" s="61"/>
      <c r="B73" s="61"/>
      <c r="C73" s="96"/>
      <c r="D73" s="96"/>
      <c r="E73" s="97"/>
      <c r="F73" s="519"/>
      <c r="G73" s="49"/>
      <c r="H73" s="50"/>
      <c r="I73" s="519"/>
      <c r="J73" s="35">
        <f t="shared" si="0"/>
        <v>0</v>
      </c>
      <c r="K73" s="56"/>
      <c r="L73" s="52"/>
      <c r="M73" s="52"/>
      <c r="N73" s="57">
        <f t="shared" si="1"/>
        <v>0</v>
      </c>
      <c r="O73" s="156"/>
      <c r="P73" s="59"/>
      <c r="Q73" s="39"/>
      <c r="R73" s="40"/>
      <c r="S73" s="41"/>
      <c r="T73" s="42"/>
      <c r="U73" s="43"/>
      <c r="V73" s="44"/>
    </row>
    <row r="74" spans="1:22" ht="17.25" x14ac:dyDescent="0.3">
      <c r="A74" s="58"/>
      <c r="B74" s="61"/>
      <c r="C74" s="96"/>
      <c r="D74" s="96"/>
      <c r="E74" s="97"/>
      <c r="F74" s="519"/>
      <c r="G74" s="49"/>
      <c r="H74" s="50"/>
      <c r="I74" s="519"/>
      <c r="J74" s="35">
        <f t="shared" si="0"/>
        <v>0</v>
      </c>
      <c r="K74" s="56"/>
      <c r="L74" s="52"/>
      <c r="M74" s="52"/>
      <c r="N74" s="57">
        <f t="shared" si="1"/>
        <v>0</v>
      </c>
      <c r="O74" s="156"/>
      <c r="P74" s="59"/>
      <c r="Q74" s="39"/>
      <c r="R74" s="40"/>
      <c r="S74" s="41"/>
      <c r="T74" s="42"/>
      <c r="U74" s="43"/>
      <c r="V74" s="44"/>
    </row>
    <row r="75" spans="1:22" ht="17.25" x14ac:dyDescent="0.3">
      <c r="A75" s="58"/>
      <c r="B75" s="61"/>
      <c r="C75" s="96"/>
      <c r="D75" s="96"/>
      <c r="E75" s="97"/>
      <c r="F75" s="519"/>
      <c r="G75" s="49"/>
      <c r="H75" s="50"/>
      <c r="I75" s="519"/>
      <c r="J75" s="35">
        <f t="shared" si="0"/>
        <v>0</v>
      </c>
      <c r="K75" s="56"/>
      <c r="L75" s="52"/>
      <c r="M75" s="52"/>
      <c r="N75" s="57">
        <f t="shared" si="1"/>
        <v>0</v>
      </c>
      <c r="O75" s="156"/>
      <c r="P75" s="59"/>
      <c r="Q75" s="39"/>
      <c r="R75" s="40"/>
      <c r="S75" s="41"/>
      <c r="T75" s="42"/>
      <c r="U75" s="43"/>
      <c r="V75" s="44"/>
    </row>
    <row r="76" spans="1:22" ht="17.25" x14ac:dyDescent="0.3">
      <c r="A76" s="58"/>
      <c r="B76" s="61"/>
      <c r="C76" s="96"/>
      <c r="D76" s="96"/>
      <c r="E76" s="97"/>
      <c r="F76" s="519"/>
      <c r="G76" s="49"/>
      <c r="H76" s="50"/>
      <c r="I76" s="519"/>
      <c r="J76" s="35">
        <f t="shared" si="0"/>
        <v>0</v>
      </c>
      <c r="K76" s="56"/>
      <c r="L76" s="52"/>
      <c r="M76" s="52"/>
      <c r="N76" s="57">
        <f t="shared" si="1"/>
        <v>0</v>
      </c>
      <c r="O76" s="156"/>
      <c r="P76" s="59"/>
      <c r="Q76" s="39"/>
      <c r="R76" s="40"/>
      <c r="S76" s="41"/>
      <c r="T76" s="42"/>
      <c r="U76" s="43"/>
      <c r="V76" s="44"/>
    </row>
    <row r="77" spans="1:22" ht="17.25" x14ac:dyDescent="0.3">
      <c r="A77" s="61"/>
      <c r="B77" s="61"/>
      <c r="C77" s="96"/>
      <c r="D77" s="96"/>
      <c r="E77" s="97"/>
      <c r="F77" s="519"/>
      <c r="G77" s="49"/>
      <c r="H77" s="50"/>
      <c r="I77" s="519"/>
      <c r="J77" s="35">
        <f t="shared" si="0"/>
        <v>0</v>
      </c>
      <c r="K77" s="56"/>
      <c r="L77" s="52"/>
      <c r="M77" s="52"/>
      <c r="N77" s="57">
        <f t="shared" si="1"/>
        <v>0</v>
      </c>
      <c r="O77" s="156"/>
      <c r="P77" s="59"/>
      <c r="Q77" s="39"/>
      <c r="R77" s="40"/>
      <c r="S77" s="41"/>
      <c r="T77" s="42"/>
      <c r="U77" s="43"/>
      <c r="V77" s="44"/>
    </row>
    <row r="78" spans="1:22" ht="17.25" x14ac:dyDescent="0.3">
      <c r="A78" s="53"/>
      <c r="B78" s="61"/>
      <c r="C78" s="96"/>
      <c r="D78" s="96"/>
      <c r="E78" s="97"/>
      <c r="F78" s="519"/>
      <c r="G78" s="49"/>
      <c r="H78" s="50"/>
      <c r="I78" s="519"/>
      <c r="J78" s="35">
        <f t="shared" si="0"/>
        <v>0</v>
      </c>
      <c r="K78" s="56"/>
      <c r="L78" s="52"/>
      <c r="M78" s="52"/>
      <c r="N78" s="57">
        <f t="shared" si="1"/>
        <v>0</v>
      </c>
      <c r="O78" s="156"/>
      <c r="P78" s="313"/>
      <c r="Q78" s="104"/>
      <c r="R78" s="40"/>
      <c r="S78" s="41"/>
      <c r="T78" s="42"/>
      <c r="U78" s="43"/>
      <c r="V78" s="44"/>
    </row>
    <row r="79" spans="1:22" ht="17.25" x14ac:dyDescent="0.3">
      <c r="A79" s="60"/>
      <c r="B79" s="61"/>
      <c r="C79" s="96"/>
      <c r="D79" s="96"/>
      <c r="E79" s="97"/>
      <c r="F79" s="519"/>
      <c r="G79" s="49"/>
      <c r="H79" s="50"/>
      <c r="I79" s="519"/>
      <c r="J79" s="35">
        <f t="shared" si="0"/>
        <v>0</v>
      </c>
      <c r="K79" s="56"/>
      <c r="L79" s="52"/>
      <c r="M79" s="52"/>
      <c r="N79" s="57">
        <f t="shared" si="1"/>
        <v>0</v>
      </c>
      <c r="O79" s="156"/>
      <c r="P79" s="59"/>
      <c r="Q79" s="39"/>
      <c r="R79" s="40"/>
      <c r="S79" s="41"/>
      <c r="T79" s="42"/>
      <c r="U79" s="43"/>
      <c r="V79" s="44"/>
    </row>
    <row r="80" spans="1:22" ht="17.25" x14ac:dyDescent="0.3">
      <c r="A80" s="60"/>
      <c r="B80" s="61"/>
      <c r="C80" s="96"/>
      <c r="D80" s="96"/>
      <c r="E80" s="97"/>
      <c r="F80" s="519"/>
      <c r="G80" s="49"/>
      <c r="H80" s="50"/>
      <c r="I80" s="519"/>
      <c r="J80" s="35">
        <f t="shared" si="0"/>
        <v>0</v>
      </c>
      <c r="K80" s="56"/>
      <c r="L80" s="52"/>
      <c r="M80" s="52"/>
      <c r="N80" s="57">
        <f t="shared" si="1"/>
        <v>0</v>
      </c>
      <c r="O80" s="156"/>
      <c r="P80" s="59"/>
      <c r="Q80" s="39"/>
      <c r="R80" s="40"/>
      <c r="S80" s="41"/>
      <c r="T80" s="42"/>
      <c r="U80" s="43"/>
      <c r="V80" s="44"/>
    </row>
    <row r="81" spans="1:22" ht="17.25" x14ac:dyDescent="0.3">
      <c r="A81" s="105"/>
      <c r="B81" s="61"/>
      <c r="C81" s="96"/>
      <c r="D81" s="96"/>
      <c r="E81" s="97"/>
      <c r="F81" s="519"/>
      <c r="G81" s="49"/>
      <c r="H81" s="50"/>
      <c r="I81" s="519"/>
      <c r="J81" s="35">
        <f t="shared" si="0"/>
        <v>0</v>
      </c>
      <c r="K81" s="56"/>
      <c r="L81" s="52"/>
      <c r="M81" s="52"/>
      <c r="N81" s="57">
        <f t="shared" si="1"/>
        <v>0</v>
      </c>
      <c r="O81" s="156"/>
      <c r="P81" s="106"/>
      <c r="Q81" s="39"/>
      <c r="R81" s="40"/>
      <c r="S81" s="41"/>
      <c r="T81" s="42"/>
      <c r="U81" s="43"/>
      <c r="V81" s="44"/>
    </row>
    <row r="82" spans="1:22" ht="17.25" x14ac:dyDescent="0.3">
      <c r="A82" s="107"/>
      <c r="B82" s="61"/>
      <c r="C82" s="96"/>
      <c r="D82" s="96"/>
      <c r="E82" s="97"/>
      <c r="F82" s="519"/>
      <c r="G82" s="49"/>
      <c r="H82" s="50"/>
      <c r="I82" s="519"/>
      <c r="J82" s="35">
        <f t="shared" si="0"/>
        <v>0</v>
      </c>
      <c r="K82" s="56"/>
      <c r="L82" s="52"/>
      <c r="M82" s="52"/>
      <c r="N82" s="57">
        <f t="shared" si="1"/>
        <v>0</v>
      </c>
      <c r="O82" s="156"/>
      <c r="P82" s="59"/>
      <c r="Q82" s="39"/>
      <c r="R82" s="40"/>
      <c r="S82" s="41"/>
      <c r="T82" s="42"/>
      <c r="U82" s="43"/>
      <c r="V82" s="44"/>
    </row>
    <row r="83" spans="1:22" ht="17.25" x14ac:dyDescent="0.3">
      <c r="A83" s="108"/>
      <c r="B83" s="61"/>
      <c r="C83" s="96"/>
      <c r="D83" s="96"/>
      <c r="E83" s="97"/>
      <c r="F83" s="519"/>
      <c r="G83" s="49"/>
      <c r="H83" s="50"/>
      <c r="I83" s="519"/>
      <c r="J83" s="35">
        <f t="shared" si="0"/>
        <v>0</v>
      </c>
      <c r="K83" s="56"/>
      <c r="L83" s="52"/>
      <c r="M83" s="52"/>
      <c r="N83" s="57">
        <f t="shared" si="1"/>
        <v>0</v>
      </c>
      <c r="O83" s="156"/>
      <c r="P83" s="59"/>
      <c r="Q83" s="39"/>
      <c r="R83" s="40"/>
      <c r="S83" s="41"/>
      <c r="T83" s="42"/>
      <c r="U83" s="43"/>
      <c r="V83" s="44"/>
    </row>
    <row r="84" spans="1:22" ht="17.25" x14ac:dyDescent="0.3">
      <c r="A84" s="108"/>
      <c r="B84" s="61"/>
      <c r="C84" s="92"/>
      <c r="D84" s="92"/>
      <c r="E84" s="109"/>
      <c r="F84" s="519"/>
      <c r="G84" s="49"/>
      <c r="H84" s="50"/>
      <c r="I84" s="519"/>
      <c r="J84" s="35">
        <f t="shared" si="0"/>
        <v>0</v>
      </c>
      <c r="K84" s="56"/>
      <c r="L84" s="52"/>
      <c r="M84" s="52"/>
      <c r="N84" s="57">
        <f t="shared" si="1"/>
        <v>0</v>
      </c>
      <c r="O84" s="156"/>
      <c r="P84" s="59"/>
      <c r="Q84" s="39"/>
      <c r="R84" s="40"/>
      <c r="S84" s="41"/>
      <c r="T84" s="42"/>
      <c r="U84" s="43"/>
      <c r="V84" s="44"/>
    </row>
    <row r="85" spans="1:22" ht="17.25" x14ac:dyDescent="0.3">
      <c r="A85" s="107"/>
      <c r="B85" s="61"/>
      <c r="C85" s="96"/>
      <c r="D85" s="96"/>
      <c r="E85" s="97"/>
      <c r="F85" s="519"/>
      <c r="G85" s="49"/>
      <c r="H85" s="110"/>
      <c r="I85" s="519"/>
      <c r="J85" s="35">
        <f t="shared" si="0"/>
        <v>0</v>
      </c>
      <c r="K85" s="56"/>
      <c r="L85" s="52"/>
      <c r="M85" s="52"/>
      <c r="N85" s="57">
        <f t="shared" si="1"/>
        <v>0</v>
      </c>
      <c r="O85" s="156"/>
      <c r="P85" s="59"/>
      <c r="Q85" s="39"/>
      <c r="R85" s="40"/>
      <c r="S85" s="41"/>
      <c r="T85" s="42"/>
      <c r="U85" s="43"/>
      <c r="V85" s="44"/>
    </row>
    <row r="86" spans="1:22" ht="17.25" x14ac:dyDescent="0.3">
      <c r="A86" s="107"/>
      <c r="B86" s="61"/>
      <c r="C86" s="92"/>
      <c r="D86" s="92"/>
      <c r="E86" s="109"/>
      <c r="F86" s="519"/>
      <c r="G86" s="49"/>
      <c r="H86" s="110"/>
      <c r="I86" s="519"/>
      <c r="J86" s="35">
        <f t="shared" si="0"/>
        <v>0</v>
      </c>
      <c r="K86" s="56"/>
      <c r="L86" s="52"/>
      <c r="M86" s="52"/>
      <c r="N86" s="57">
        <f t="shared" si="1"/>
        <v>0</v>
      </c>
      <c r="O86" s="156"/>
      <c r="P86" s="59"/>
      <c r="Q86" s="39"/>
      <c r="R86" s="40"/>
      <c r="S86" s="41"/>
      <c r="T86" s="42"/>
      <c r="U86" s="43"/>
      <c r="V86" s="44"/>
    </row>
    <row r="87" spans="1:22" ht="17.25" x14ac:dyDescent="0.3">
      <c r="A87" s="107"/>
      <c r="B87" s="61"/>
      <c r="C87" s="96"/>
      <c r="D87" s="96"/>
      <c r="E87" s="97"/>
      <c r="F87" s="519"/>
      <c r="G87" s="49"/>
      <c r="H87" s="110"/>
      <c r="I87" s="519"/>
      <c r="J87" s="35">
        <f t="shared" si="0"/>
        <v>0</v>
      </c>
      <c r="K87" s="56"/>
      <c r="L87" s="52"/>
      <c r="M87" s="52"/>
      <c r="N87" s="57">
        <f t="shared" si="1"/>
        <v>0</v>
      </c>
      <c r="O87" s="156"/>
      <c r="P87" s="59"/>
      <c r="Q87" s="39"/>
      <c r="R87" s="40"/>
      <c r="S87" s="41"/>
      <c r="T87" s="42"/>
      <c r="U87" s="43"/>
      <c r="V87" s="44"/>
    </row>
    <row r="88" spans="1:22" ht="17.25" x14ac:dyDescent="0.3">
      <c r="A88" s="107"/>
      <c r="B88" s="61"/>
      <c r="C88" s="91"/>
      <c r="D88" s="91"/>
      <c r="E88" s="93"/>
      <c r="F88" s="519"/>
      <c r="G88" s="49"/>
      <c r="H88" s="110"/>
      <c r="I88" s="519"/>
      <c r="J88" s="35">
        <f t="shared" si="0"/>
        <v>0</v>
      </c>
      <c r="K88" s="56"/>
      <c r="L88" s="52"/>
      <c r="M88" s="52"/>
      <c r="N88" s="57">
        <f t="shared" si="1"/>
        <v>0</v>
      </c>
      <c r="O88" s="156"/>
      <c r="P88" s="59"/>
      <c r="Q88" s="39"/>
      <c r="R88" s="40"/>
      <c r="S88" s="41"/>
      <c r="T88" s="42"/>
      <c r="U88" s="43"/>
      <c r="V88" s="44"/>
    </row>
    <row r="89" spans="1:22" ht="17.25" x14ac:dyDescent="0.3">
      <c r="A89" s="61"/>
      <c r="B89" s="61"/>
      <c r="C89" s="96"/>
      <c r="D89" s="96"/>
      <c r="E89" s="97"/>
      <c r="F89" s="519"/>
      <c r="G89" s="49"/>
      <c r="H89" s="113"/>
      <c r="I89" s="519"/>
      <c r="J89" s="35">
        <f t="shared" si="0"/>
        <v>0</v>
      </c>
      <c r="K89" s="56"/>
      <c r="L89" s="52"/>
      <c r="M89" s="52"/>
      <c r="N89" s="57">
        <f t="shared" si="1"/>
        <v>0</v>
      </c>
      <c r="O89" s="156"/>
      <c r="P89" s="312"/>
      <c r="Q89" s="64"/>
      <c r="R89" s="112"/>
      <c r="S89" s="41"/>
      <c r="T89" s="42"/>
      <c r="U89" s="43"/>
      <c r="V89" s="44"/>
    </row>
    <row r="90" spans="1:22" ht="17.25" x14ac:dyDescent="0.3">
      <c r="A90" s="61"/>
      <c r="B90" s="61"/>
      <c r="C90" s="96"/>
      <c r="D90" s="96"/>
      <c r="E90" s="97"/>
      <c r="F90" s="519"/>
      <c r="G90" s="49"/>
      <c r="H90" s="113"/>
      <c r="I90" s="519"/>
      <c r="J90" s="35">
        <f t="shared" si="0"/>
        <v>0</v>
      </c>
      <c r="K90" s="56"/>
      <c r="L90" s="52"/>
      <c r="M90" s="52"/>
      <c r="N90" s="57">
        <f t="shared" si="1"/>
        <v>0</v>
      </c>
      <c r="O90" s="156"/>
      <c r="P90" s="312"/>
      <c r="Q90" s="64"/>
      <c r="R90" s="112"/>
      <c r="S90" s="41"/>
      <c r="T90" s="42"/>
      <c r="U90" s="43"/>
      <c r="V90" s="44"/>
    </row>
    <row r="91" spans="1:22" ht="17.25" x14ac:dyDescent="0.3">
      <c r="A91" s="61"/>
      <c r="B91" s="61"/>
      <c r="C91" s="96"/>
      <c r="D91" s="96"/>
      <c r="E91" s="97"/>
      <c r="F91" s="519"/>
      <c r="G91" s="49"/>
      <c r="H91" s="113"/>
      <c r="I91" s="519"/>
      <c r="J91" s="35">
        <f t="shared" si="0"/>
        <v>0</v>
      </c>
      <c r="K91" s="56"/>
      <c r="L91" s="52"/>
      <c r="M91" s="52"/>
      <c r="N91" s="57">
        <f t="shared" si="1"/>
        <v>0</v>
      </c>
      <c r="O91" s="156"/>
      <c r="P91" s="312"/>
      <c r="Q91" s="64"/>
      <c r="R91" s="112"/>
      <c r="S91" s="41"/>
      <c r="T91" s="42"/>
      <c r="U91" s="43"/>
      <c r="V91" s="44"/>
    </row>
    <row r="92" spans="1:22" ht="17.25" x14ac:dyDescent="0.3">
      <c r="A92" s="61"/>
      <c r="B92" s="61"/>
      <c r="C92" s="96"/>
      <c r="D92" s="96"/>
      <c r="E92" s="97"/>
      <c r="F92" s="519"/>
      <c r="G92" s="49"/>
      <c r="H92" s="113"/>
      <c r="I92" s="519"/>
      <c r="J92" s="35">
        <f t="shared" si="0"/>
        <v>0</v>
      </c>
      <c r="K92" s="56"/>
      <c r="L92" s="52"/>
      <c r="M92" s="52"/>
      <c r="N92" s="57">
        <f t="shared" si="1"/>
        <v>0</v>
      </c>
      <c r="O92" s="156"/>
      <c r="P92" s="312"/>
      <c r="Q92" s="64"/>
      <c r="R92" s="112"/>
      <c r="S92" s="41"/>
      <c r="T92" s="42"/>
      <c r="U92" s="43"/>
      <c r="V92" s="44"/>
    </row>
    <row r="93" spans="1:22" ht="17.25" x14ac:dyDescent="0.3">
      <c r="A93" s="45"/>
      <c r="B93" s="61"/>
      <c r="C93" s="96"/>
      <c r="D93" s="96"/>
      <c r="E93" s="97"/>
      <c r="F93" s="519"/>
      <c r="G93" s="49"/>
      <c r="H93" s="113"/>
      <c r="I93" s="519"/>
      <c r="J93" s="35">
        <f t="shared" si="0"/>
        <v>0</v>
      </c>
      <c r="K93" s="56"/>
      <c r="L93" s="52"/>
      <c r="M93" s="52"/>
      <c r="N93" s="57">
        <f t="shared" si="1"/>
        <v>0</v>
      </c>
      <c r="O93" s="156"/>
      <c r="P93" s="312"/>
      <c r="Q93" s="64"/>
      <c r="R93" s="112"/>
      <c r="S93" s="41"/>
      <c r="T93" s="42"/>
      <c r="U93" s="43"/>
      <c r="V93" s="44"/>
    </row>
    <row r="94" spans="1:22" ht="17.25" x14ac:dyDescent="0.3">
      <c r="A94" s="61"/>
      <c r="B94" s="61"/>
      <c r="C94" s="96"/>
      <c r="D94" s="96"/>
      <c r="E94" s="97"/>
      <c r="F94" s="519"/>
      <c r="G94" s="49"/>
      <c r="H94" s="113"/>
      <c r="I94" s="519"/>
      <c r="J94" s="35">
        <f t="shared" si="0"/>
        <v>0</v>
      </c>
      <c r="K94" s="56"/>
      <c r="L94" s="52"/>
      <c r="M94" s="52"/>
      <c r="N94" s="57">
        <f t="shared" si="1"/>
        <v>0</v>
      </c>
      <c r="O94" s="156"/>
      <c r="P94" s="312"/>
      <c r="Q94" s="64"/>
      <c r="R94" s="112"/>
      <c r="S94" s="41"/>
      <c r="T94" s="42"/>
      <c r="U94" s="43"/>
      <c r="V94" s="44"/>
    </row>
    <row r="95" spans="1:22" ht="17.25" x14ac:dyDescent="0.3">
      <c r="A95" s="60"/>
      <c r="B95" s="61"/>
      <c r="C95" s="95"/>
      <c r="D95" s="95"/>
      <c r="E95" s="114"/>
      <c r="F95" s="519"/>
      <c r="G95" s="49"/>
      <c r="H95" s="113"/>
      <c r="I95" s="519"/>
      <c r="J95" s="35">
        <f t="shared" si="0"/>
        <v>0</v>
      </c>
      <c r="K95" s="56"/>
      <c r="L95" s="52"/>
      <c r="M95" s="52"/>
      <c r="N95" s="57">
        <f t="shared" si="1"/>
        <v>0</v>
      </c>
      <c r="O95" s="156"/>
      <c r="P95" s="312"/>
      <c r="Q95" s="64"/>
      <c r="R95" s="112"/>
      <c r="S95" s="41"/>
      <c r="T95" s="42"/>
      <c r="U95" s="43"/>
      <c r="V95" s="44"/>
    </row>
    <row r="96" spans="1:22" ht="17.25" x14ac:dyDescent="0.3">
      <c r="A96" s="60"/>
      <c r="B96" s="61"/>
      <c r="C96" s="95"/>
      <c r="D96" s="95"/>
      <c r="E96" s="114"/>
      <c r="F96" s="519"/>
      <c r="G96" s="49"/>
      <c r="H96" s="113"/>
      <c r="I96" s="519"/>
      <c r="J96" s="35">
        <f t="shared" si="0"/>
        <v>0</v>
      </c>
      <c r="K96" s="56"/>
      <c r="L96" s="52"/>
      <c r="M96" s="52"/>
      <c r="N96" s="57">
        <f t="shared" si="1"/>
        <v>0</v>
      </c>
      <c r="O96" s="156"/>
      <c r="P96" s="312"/>
      <c r="Q96" s="64"/>
      <c r="R96" s="112"/>
      <c r="S96" s="41"/>
      <c r="T96" s="42"/>
      <c r="U96" s="43"/>
      <c r="V96" s="44"/>
    </row>
    <row r="97" spans="1:22" ht="17.25" x14ac:dyDescent="0.3">
      <c r="A97" s="60"/>
      <c r="B97" s="61"/>
      <c r="C97" s="95"/>
      <c r="D97" s="95"/>
      <c r="E97" s="114"/>
      <c r="F97" s="519"/>
      <c r="G97" s="49"/>
      <c r="H97" s="113"/>
      <c r="I97" s="519"/>
      <c r="J97" s="35">
        <f t="shared" si="0"/>
        <v>0</v>
      </c>
      <c r="K97" s="56"/>
      <c r="L97" s="52"/>
      <c r="M97" s="52"/>
      <c r="N97" s="57">
        <f t="shared" si="1"/>
        <v>0</v>
      </c>
      <c r="O97" s="156"/>
      <c r="P97" s="312"/>
      <c r="Q97" s="64"/>
      <c r="R97" s="112"/>
      <c r="S97" s="41"/>
      <c r="T97" s="42"/>
      <c r="U97" s="43"/>
      <c r="V97" s="44"/>
    </row>
    <row r="98" spans="1:22" ht="17.25" x14ac:dyDescent="0.3">
      <c r="A98" s="60"/>
      <c r="B98" s="61"/>
      <c r="C98" s="95"/>
      <c r="D98" s="95"/>
      <c r="E98" s="114"/>
      <c r="F98" s="519"/>
      <c r="G98" s="49"/>
      <c r="H98" s="113"/>
      <c r="I98" s="519"/>
      <c r="J98" s="35">
        <f t="shared" si="0"/>
        <v>0</v>
      </c>
      <c r="K98" s="56"/>
      <c r="L98" s="52"/>
      <c r="M98" s="52"/>
      <c r="N98" s="57">
        <f t="shared" si="1"/>
        <v>0</v>
      </c>
      <c r="O98" s="156"/>
      <c r="P98" s="312"/>
      <c r="Q98" s="64"/>
      <c r="R98" s="112"/>
      <c r="S98" s="41"/>
      <c r="T98" s="42"/>
      <c r="U98" s="43"/>
      <c r="V98" s="44"/>
    </row>
    <row r="99" spans="1:22" ht="17.25" x14ac:dyDescent="0.3">
      <c r="A99" s="60"/>
      <c r="B99" s="61"/>
      <c r="C99" s="95"/>
      <c r="D99" s="95"/>
      <c r="E99" s="114"/>
      <c r="F99" s="519"/>
      <c r="G99" s="49"/>
      <c r="H99" s="113"/>
      <c r="I99" s="519"/>
      <c r="J99" s="35">
        <f t="shared" si="0"/>
        <v>0</v>
      </c>
      <c r="K99" s="56"/>
      <c r="L99" s="52"/>
      <c r="M99" s="52"/>
      <c r="N99" s="57">
        <f t="shared" si="1"/>
        <v>0</v>
      </c>
      <c r="O99" s="156"/>
      <c r="P99" s="312"/>
      <c r="Q99" s="64"/>
      <c r="R99" s="112"/>
      <c r="S99" s="41"/>
      <c r="T99" s="42"/>
      <c r="U99" s="43"/>
      <c r="V99" s="44"/>
    </row>
    <row r="100" spans="1:22" ht="17.25" x14ac:dyDescent="0.3">
      <c r="A100" s="107"/>
      <c r="B100" s="61"/>
      <c r="C100" s="96"/>
      <c r="D100" s="96"/>
      <c r="E100" s="97"/>
      <c r="F100" s="519"/>
      <c r="G100" s="49"/>
      <c r="H100" s="113"/>
      <c r="I100" s="519"/>
      <c r="J100" s="35">
        <f t="shared" si="0"/>
        <v>0</v>
      </c>
      <c r="K100" s="56"/>
      <c r="L100" s="52"/>
      <c r="M100" s="52"/>
      <c r="N100" s="57">
        <f t="shared" si="1"/>
        <v>0</v>
      </c>
      <c r="O100" s="156"/>
      <c r="P100" s="312"/>
      <c r="Q100" s="64"/>
      <c r="R100" s="112"/>
      <c r="S100" s="41"/>
      <c r="T100" s="42"/>
      <c r="U100" s="43"/>
      <c r="V100" s="44"/>
    </row>
    <row r="101" spans="1:22" ht="17.25" x14ac:dyDescent="0.3">
      <c r="A101" s="115"/>
      <c r="B101" s="61"/>
      <c r="C101" s="116"/>
      <c r="D101" s="116"/>
      <c r="E101" s="117"/>
      <c r="F101" s="519"/>
      <c r="G101" s="49"/>
      <c r="H101" s="118"/>
      <c r="I101" s="519"/>
      <c r="J101" s="35">
        <f t="shared" si="0"/>
        <v>0</v>
      </c>
      <c r="K101" s="56"/>
      <c r="L101" s="52"/>
      <c r="M101" s="52"/>
      <c r="N101" s="57">
        <f t="shared" si="1"/>
        <v>0</v>
      </c>
      <c r="O101" s="156"/>
      <c r="P101" s="312"/>
      <c r="Q101" s="64"/>
      <c r="R101" s="112"/>
      <c r="S101" s="41"/>
      <c r="T101" s="42"/>
      <c r="U101" s="43"/>
      <c r="V101" s="44"/>
    </row>
    <row r="102" spans="1:22" ht="17.25" x14ac:dyDescent="0.3">
      <c r="A102" s="115"/>
      <c r="B102" s="61"/>
      <c r="C102" s="116"/>
      <c r="D102" s="116"/>
      <c r="E102" s="117"/>
      <c r="F102" s="519"/>
      <c r="G102" s="49"/>
      <c r="H102" s="118"/>
      <c r="I102" s="519"/>
      <c r="J102" s="35">
        <f t="shared" si="0"/>
        <v>0</v>
      </c>
      <c r="K102" s="56"/>
      <c r="L102" s="52"/>
      <c r="M102" s="52"/>
      <c r="N102" s="57">
        <f t="shared" si="1"/>
        <v>0</v>
      </c>
      <c r="O102" s="156"/>
      <c r="P102" s="312"/>
      <c r="Q102" s="104"/>
      <c r="R102" s="112"/>
      <c r="S102" s="41"/>
      <c r="T102" s="42"/>
      <c r="U102" s="43"/>
      <c r="V102" s="44"/>
    </row>
    <row r="103" spans="1:22" ht="17.25" x14ac:dyDescent="0.3">
      <c r="A103" s="115"/>
      <c r="B103" s="61"/>
      <c r="C103" s="116"/>
      <c r="D103" s="116"/>
      <c r="E103" s="117"/>
      <c r="F103" s="519"/>
      <c r="G103" s="49"/>
      <c r="H103" s="118"/>
      <c r="I103" s="519"/>
      <c r="J103" s="35">
        <f t="shared" si="0"/>
        <v>0</v>
      </c>
      <c r="K103" s="56"/>
      <c r="L103" s="52"/>
      <c r="M103" s="52"/>
      <c r="N103" s="57">
        <f t="shared" si="1"/>
        <v>0</v>
      </c>
      <c r="O103" s="156"/>
      <c r="P103" s="312"/>
      <c r="Q103" s="64"/>
      <c r="R103" s="112"/>
      <c r="S103" s="41"/>
      <c r="T103" s="42"/>
      <c r="U103" s="43"/>
      <c r="V103" s="44"/>
    </row>
    <row r="104" spans="1:22" ht="17.25" x14ac:dyDescent="0.3">
      <c r="A104" s="107"/>
      <c r="B104" s="61"/>
      <c r="C104" s="96"/>
      <c r="D104" s="96"/>
      <c r="E104" s="97"/>
      <c r="F104" s="519"/>
      <c r="G104" s="49"/>
      <c r="H104" s="110"/>
      <c r="I104" s="519"/>
      <c r="J104" s="35">
        <f t="shared" si="0"/>
        <v>0</v>
      </c>
      <c r="K104" s="56"/>
      <c r="L104" s="52"/>
      <c r="M104" s="52"/>
      <c r="N104" s="57">
        <f t="shared" si="1"/>
        <v>0</v>
      </c>
      <c r="O104" s="156"/>
      <c r="P104" s="59"/>
      <c r="Q104" s="64"/>
      <c r="R104" s="112"/>
      <c r="S104" s="41"/>
      <c r="T104" s="42"/>
      <c r="U104" s="43"/>
      <c r="V104" s="44"/>
    </row>
    <row r="105" spans="1:22" ht="17.25" x14ac:dyDescent="0.3">
      <c r="A105" s="107"/>
      <c r="B105" s="61"/>
      <c r="C105" s="96"/>
      <c r="D105" s="96"/>
      <c r="E105" s="97"/>
      <c r="F105" s="519"/>
      <c r="G105" s="49"/>
      <c r="H105" s="110"/>
      <c r="I105" s="519"/>
      <c r="J105" s="35">
        <f t="shared" si="0"/>
        <v>0</v>
      </c>
      <c r="K105" s="56"/>
      <c r="L105" s="52"/>
      <c r="M105" s="52"/>
      <c r="N105" s="57">
        <f t="shared" si="1"/>
        <v>0</v>
      </c>
      <c r="O105" s="156"/>
      <c r="P105" s="59"/>
      <c r="Q105" s="64"/>
      <c r="R105" s="112"/>
      <c r="S105" s="41"/>
      <c r="T105" s="42"/>
      <c r="U105" s="43"/>
      <c r="V105" s="44"/>
    </row>
    <row r="106" spans="1:22" ht="17.25" x14ac:dyDescent="0.3">
      <c r="A106" s="107"/>
      <c r="B106" s="61"/>
      <c r="C106" s="96"/>
      <c r="D106" s="96"/>
      <c r="E106" s="97"/>
      <c r="F106" s="519"/>
      <c r="G106" s="49"/>
      <c r="H106" s="110"/>
      <c r="I106" s="519"/>
      <c r="J106" s="35">
        <f t="shared" si="0"/>
        <v>0</v>
      </c>
      <c r="K106" s="56"/>
      <c r="L106" s="52"/>
      <c r="M106" s="52"/>
      <c r="N106" s="57">
        <f t="shared" si="1"/>
        <v>0</v>
      </c>
      <c r="O106" s="156"/>
      <c r="P106" s="59"/>
      <c r="Q106" s="64"/>
      <c r="R106" s="112"/>
      <c r="S106" s="41"/>
      <c r="T106" s="42"/>
      <c r="U106" s="43"/>
      <c r="V106" s="44"/>
    </row>
    <row r="107" spans="1:22" ht="17.25" x14ac:dyDescent="0.3">
      <c r="A107" s="107"/>
      <c r="B107" s="61"/>
      <c r="C107" s="96"/>
      <c r="D107" s="96"/>
      <c r="E107" s="97"/>
      <c r="F107" s="519"/>
      <c r="G107" s="49"/>
      <c r="H107" s="110"/>
      <c r="I107" s="519"/>
      <c r="J107" s="35">
        <f t="shared" si="0"/>
        <v>0</v>
      </c>
      <c r="K107" s="56"/>
      <c r="L107" s="52"/>
      <c r="M107" s="52"/>
      <c r="N107" s="57">
        <f t="shared" si="1"/>
        <v>0</v>
      </c>
      <c r="O107" s="156"/>
      <c r="P107" s="59"/>
      <c r="Q107" s="64"/>
      <c r="R107" s="112"/>
      <c r="S107" s="41"/>
      <c r="T107" s="42"/>
      <c r="U107" s="43"/>
      <c r="V107" s="44"/>
    </row>
    <row r="108" spans="1:22" ht="17.25" x14ac:dyDescent="0.3">
      <c r="A108" s="121"/>
      <c r="B108" s="61"/>
      <c r="C108" s="96"/>
      <c r="D108" s="96"/>
      <c r="E108" s="97"/>
      <c r="F108" s="519"/>
      <c r="G108" s="49"/>
      <c r="H108" s="122"/>
      <c r="I108" s="519"/>
      <c r="J108" s="35">
        <f t="shared" si="0"/>
        <v>0</v>
      </c>
      <c r="K108" s="56"/>
      <c r="L108" s="52"/>
      <c r="M108" s="52"/>
      <c r="N108" s="57">
        <f t="shared" si="1"/>
        <v>0</v>
      </c>
      <c r="O108" s="298"/>
      <c r="P108" s="314"/>
      <c r="Q108" s="123"/>
      <c r="R108" s="124"/>
      <c r="S108" s="41"/>
      <c r="T108" s="42"/>
      <c r="U108" s="43"/>
      <c r="V108" s="44"/>
    </row>
    <row r="109" spans="1:22" ht="17.25" x14ac:dyDescent="0.3">
      <c r="A109" s="66"/>
      <c r="B109" s="61"/>
      <c r="C109" s="96"/>
      <c r="D109" s="96"/>
      <c r="E109" s="97"/>
      <c r="F109" s="519"/>
      <c r="G109" s="125"/>
      <c r="H109" s="122"/>
      <c r="I109" s="519"/>
      <c r="J109" s="35">
        <f t="shared" si="0"/>
        <v>0</v>
      </c>
      <c r="K109" s="56"/>
      <c r="L109" s="52"/>
      <c r="M109" s="52"/>
      <c r="N109" s="57">
        <f t="shared" si="1"/>
        <v>0</v>
      </c>
      <c r="O109" s="299"/>
      <c r="P109" s="127"/>
      <c r="Q109" s="64"/>
      <c r="R109" s="112"/>
      <c r="S109" s="41"/>
      <c r="T109" s="42"/>
      <c r="U109" s="43"/>
      <c r="V109" s="44"/>
    </row>
    <row r="110" spans="1:22" ht="17.25" x14ac:dyDescent="0.3">
      <c r="A110" s="108"/>
      <c r="B110" s="61"/>
      <c r="C110" s="96"/>
      <c r="D110" s="96"/>
      <c r="E110" s="97"/>
      <c r="F110" s="519"/>
      <c r="G110" s="527"/>
      <c r="H110" s="122"/>
      <c r="I110" s="519"/>
      <c r="J110" s="35">
        <f t="shared" si="0"/>
        <v>0</v>
      </c>
      <c r="K110" s="56"/>
      <c r="L110" s="52"/>
      <c r="M110" s="52"/>
      <c r="N110" s="57">
        <f t="shared" si="1"/>
        <v>0</v>
      </c>
      <c r="O110" s="299"/>
      <c r="P110" s="127"/>
      <c r="Q110" s="64"/>
      <c r="R110" s="112"/>
      <c r="S110" s="41"/>
      <c r="T110" s="42"/>
      <c r="U110" s="43"/>
      <c r="V110" s="44"/>
    </row>
    <row r="111" spans="1:22" ht="17.25" x14ac:dyDescent="0.3">
      <c r="A111" s="108"/>
      <c r="B111" s="61"/>
      <c r="C111" s="96"/>
      <c r="D111" s="96"/>
      <c r="E111" s="97"/>
      <c r="F111" s="519"/>
      <c r="G111" s="527"/>
      <c r="H111" s="122"/>
      <c r="I111" s="519"/>
      <c r="J111" s="35">
        <f t="shared" si="0"/>
        <v>0</v>
      </c>
      <c r="K111" s="128"/>
      <c r="L111" s="52"/>
      <c r="M111" s="52" t="s">
        <v>18</v>
      </c>
      <c r="N111" s="57">
        <f t="shared" si="1"/>
        <v>0</v>
      </c>
      <c r="O111" s="298"/>
      <c r="P111" s="314"/>
      <c r="Q111" s="123"/>
      <c r="R111" s="124"/>
      <c r="S111" s="41"/>
      <c r="T111" s="42"/>
      <c r="U111" s="43"/>
      <c r="V111" s="44"/>
    </row>
    <row r="112" spans="1:22" ht="17.25" x14ac:dyDescent="0.3">
      <c r="A112" s="107"/>
      <c r="B112" s="61"/>
      <c r="C112" s="96"/>
      <c r="D112" s="96"/>
      <c r="E112" s="97"/>
      <c r="F112" s="519"/>
      <c r="G112" s="527"/>
      <c r="H112" s="122"/>
      <c r="I112" s="519"/>
      <c r="J112" s="35">
        <f t="shared" si="0"/>
        <v>0</v>
      </c>
      <c r="K112" s="128"/>
      <c r="L112" s="52"/>
      <c r="M112" s="52"/>
      <c r="N112" s="57">
        <f t="shared" si="1"/>
        <v>0</v>
      </c>
      <c r="O112" s="299"/>
      <c r="P112" s="127"/>
      <c r="Q112" s="64"/>
      <c r="R112" s="112"/>
      <c r="S112" s="41"/>
      <c r="T112" s="42"/>
      <c r="U112" s="43"/>
      <c r="V112" s="44"/>
    </row>
    <row r="113" spans="1:22" ht="17.25" x14ac:dyDescent="0.3">
      <c r="A113" s="115"/>
      <c r="B113" s="61"/>
      <c r="C113" s="129"/>
      <c r="D113" s="129"/>
      <c r="E113" s="130"/>
      <c r="F113" s="519"/>
      <c r="G113" s="527"/>
      <c r="H113" s="50"/>
      <c r="I113" s="519"/>
      <c r="J113" s="35">
        <f t="shared" si="0"/>
        <v>0</v>
      </c>
      <c r="K113" s="56"/>
      <c r="L113" s="52"/>
      <c r="M113" s="52"/>
      <c r="N113" s="57">
        <f t="shared" si="1"/>
        <v>0</v>
      </c>
      <c r="O113" s="300"/>
      <c r="P113" s="315"/>
      <c r="Q113" s="39"/>
      <c r="R113" s="40"/>
      <c r="S113" s="41"/>
      <c r="T113" s="42"/>
      <c r="U113" s="43"/>
      <c r="V113" s="44"/>
    </row>
    <row r="114" spans="1:22" ht="17.25" x14ac:dyDescent="0.3">
      <c r="A114" s="132"/>
      <c r="B114" s="61"/>
      <c r="C114" s="96"/>
      <c r="D114" s="96"/>
      <c r="E114" s="97"/>
      <c r="F114" s="519"/>
      <c r="G114" s="527"/>
      <c r="H114" s="110"/>
      <c r="I114" s="519"/>
      <c r="J114" s="35">
        <f>I114-F114</f>
        <v>0</v>
      </c>
      <c r="K114" s="128"/>
      <c r="L114" s="133"/>
      <c r="M114" s="133"/>
      <c r="N114" s="57">
        <f t="shared" si="1"/>
        <v>0</v>
      </c>
      <c r="O114" s="300"/>
      <c r="P114" s="315"/>
      <c r="Q114" s="123"/>
      <c r="R114" s="124"/>
      <c r="S114" s="41"/>
      <c r="T114" s="42"/>
      <c r="U114" s="43"/>
      <c r="V114" s="44"/>
    </row>
    <row r="115" spans="1:22" ht="17.25" x14ac:dyDescent="0.3">
      <c r="A115" s="107"/>
      <c r="B115" s="61"/>
      <c r="C115" s="96"/>
      <c r="D115" s="96"/>
      <c r="E115" s="97"/>
      <c r="F115" s="519"/>
      <c r="G115" s="527"/>
      <c r="H115" s="110"/>
      <c r="I115" s="519"/>
      <c r="J115" s="35">
        <f t="shared" ref="J115:J213" si="4">I115-F115</f>
        <v>0</v>
      </c>
      <c r="K115" s="128"/>
      <c r="L115" s="133"/>
      <c r="M115" s="133"/>
      <c r="N115" s="57">
        <f t="shared" si="1"/>
        <v>0</v>
      </c>
      <c r="O115" s="156"/>
      <c r="P115" s="312"/>
      <c r="Q115" s="123"/>
      <c r="R115" s="124"/>
      <c r="S115" s="41"/>
      <c r="T115" s="42"/>
      <c r="U115" s="43"/>
      <c r="V115" s="44"/>
    </row>
    <row r="116" spans="1:22" ht="17.25" x14ac:dyDescent="0.3">
      <c r="A116" s="108"/>
      <c r="B116" s="61"/>
      <c r="C116" s="96"/>
      <c r="D116" s="96"/>
      <c r="E116" s="97"/>
      <c r="F116" s="519"/>
      <c r="G116" s="527"/>
      <c r="H116" s="122"/>
      <c r="I116" s="519"/>
      <c r="J116" s="35">
        <f t="shared" si="4"/>
        <v>0</v>
      </c>
      <c r="K116" s="135"/>
      <c r="L116" s="133"/>
      <c r="M116" s="133"/>
      <c r="N116" s="136">
        <f t="shared" si="1"/>
        <v>0</v>
      </c>
      <c r="O116" s="299"/>
      <c r="P116" s="127"/>
      <c r="Q116" s="123"/>
      <c r="R116" s="124"/>
      <c r="S116" s="41"/>
      <c r="T116" s="42"/>
      <c r="U116" s="43"/>
      <c r="V116" s="44"/>
    </row>
    <row r="117" spans="1:22" ht="18.75" x14ac:dyDescent="0.3">
      <c r="A117" s="108"/>
      <c r="B117" s="61"/>
      <c r="C117" s="96"/>
      <c r="D117" s="96"/>
      <c r="E117" s="97"/>
      <c r="F117" s="519"/>
      <c r="G117" s="527"/>
      <c r="H117" s="110"/>
      <c r="I117" s="519"/>
      <c r="J117" s="35">
        <f t="shared" si="4"/>
        <v>0</v>
      </c>
      <c r="K117" s="137"/>
      <c r="L117" s="138"/>
      <c r="M117" s="138"/>
      <c r="N117" s="136">
        <f t="shared" si="1"/>
        <v>0</v>
      </c>
      <c r="O117" s="298"/>
      <c r="P117" s="314"/>
      <c r="Q117" s="123"/>
      <c r="R117" s="124"/>
      <c r="S117" s="41"/>
      <c r="T117" s="42"/>
      <c r="U117" s="43"/>
      <c r="V117" s="44"/>
    </row>
    <row r="118" spans="1:22" ht="17.25" x14ac:dyDescent="0.3">
      <c r="A118" s="139"/>
      <c r="B118" s="61"/>
      <c r="C118" s="96"/>
      <c r="D118" s="96"/>
      <c r="E118" s="97"/>
      <c r="F118" s="517"/>
      <c r="G118" s="527"/>
      <c r="H118" s="110"/>
      <c r="I118" s="519"/>
      <c r="J118" s="35">
        <f t="shared" si="4"/>
        <v>0</v>
      </c>
      <c r="K118" s="137"/>
      <c r="L118" s="141"/>
      <c r="M118" s="141"/>
      <c r="N118" s="136">
        <f>K118*I118</f>
        <v>0</v>
      </c>
      <c r="O118" s="299"/>
      <c r="P118" s="127"/>
      <c r="Q118" s="123"/>
      <c r="R118" s="124"/>
      <c r="S118" s="41"/>
      <c r="T118" s="42"/>
      <c r="U118" s="43"/>
      <c r="V118" s="44"/>
    </row>
    <row r="119" spans="1:22" ht="17.25" x14ac:dyDescent="0.3">
      <c r="A119" s="121"/>
      <c r="B119" s="61"/>
      <c r="C119" s="96"/>
      <c r="D119" s="96"/>
      <c r="E119" s="97"/>
      <c r="F119" s="519"/>
      <c r="G119" s="527"/>
      <c r="H119" s="110"/>
      <c r="I119" s="519"/>
      <c r="J119" s="35">
        <f t="shared" si="4"/>
        <v>0</v>
      </c>
      <c r="K119" s="137"/>
      <c r="L119" s="133"/>
      <c r="M119" s="133"/>
      <c r="N119" s="136">
        <f t="shared" ref="N119:N203" si="5">K119*I119</f>
        <v>0</v>
      </c>
      <c r="O119" s="298"/>
      <c r="P119" s="314"/>
      <c r="Q119" s="123"/>
      <c r="R119" s="124"/>
      <c r="S119" s="41"/>
      <c r="T119" s="42"/>
      <c r="U119" s="43"/>
      <c r="V119" s="44"/>
    </row>
    <row r="120" spans="1:22" ht="17.25" x14ac:dyDescent="0.3">
      <c r="A120" s="108"/>
      <c r="B120" s="61"/>
      <c r="C120" s="96"/>
      <c r="D120" s="96"/>
      <c r="E120" s="97"/>
      <c r="F120" s="519"/>
      <c r="G120" s="527"/>
      <c r="H120" s="122"/>
      <c r="I120" s="519"/>
      <c r="J120" s="35">
        <f t="shared" si="4"/>
        <v>0</v>
      </c>
      <c r="K120" s="56"/>
      <c r="L120" s="133"/>
      <c r="M120" s="133"/>
      <c r="N120" s="57">
        <f t="shared" si="5"/>
        <v>0</v>
      </c>
      <c r="O120" s="298"/>
      <c r="P120" s="314"/>
      <c r="Q120" s="123"/>
      <c r="R120" s="124"/>
      <c r="S120" s="41"/>
      <c r="T120" s="42"/>
      <c r="U120" s="43"/>
      <c r="V120" s="44"/>
    </row>
    <row r="121" spans="1:22" ht="17.25" x14ac:dyDescent="0.3">
      <c r="A121" s="108"/>
      <c r="B121" s="61"/>
      <c r="C121" s="96"/>
      <c r="D121" s="96"/>
      <c r="E121" s="97"/>
      <c r="F121" s="519"/>
      <c r="G121" s="527"/>
      <c r="H121" s="122"/>
      <c r="I121" s="519"/>
      <c r="J121" s="35">
        <f t="shared" si="4"/>
        <v>0</v>
      </c>
      <c r="K121" s="137"/>
      <c r="L121" s="133"/>
      <c r="M121" s="133"/>
      <c r="N121" s="136">
        <f t="shared" si="5"/>
        <v>0</v>
      </c>
      <c r="O121" s="298"/>
      <c r="P121" s="314"/>
      <c r="Q121" s="123"/>
      <c r="R121" s="124"/>
      <c r="S121" s="41"/>
      <c r="T121" s="42"/>
      <c r="U121" s="43"/>
      <c r="V121" s="44"/>
    </row>
    <row r="122" spans="1:22" ht="17.25" x14ac:dyDescent="0.3">
      <c r="A122" s="108"/>
      <c r="B122" s="61"/>
      <c r="C122" s="96"/>
      <c r="D122" s="96"/>
      <c r="E122" s="97"/>
      <c r="F122" s="519"/>
      <c r="G122" s="527"/>
      <c r="H122" s="143"/>
      <c r="I122" s="519"/>
      <c r="J122" s="35">
        <f t="shared" si="4"/>
        <v>0</v>
      </c>
      <c r="K122" s="137"/>
      <c r="L122" s="133"/>
      <c r="M122" s="133"/>
      <c r="N122" s="136">
        <f t="shared" si="5"/>
        <v>0</v>
      </c>
      <c r="O122" s="298"/>
      <c r="P122" s="314"/>
      <c r="Q122" s="123"/>
      <c r="R122" s="124"/>
      <c r="S122" s="41"/>
      <c r="T122" s="42"/>
      <c r="U122" s="43"/>
      <c r="V122" s="44"/>
    </row>
    <row r="123" spans="1:22" ht="17.25" x14ac:dyDescent="0.3">
      <c r="A123" s="108"/>
      <c r="B123" s="61"/>
      <c r="C123" s="96"/>
      <c r="D123" s="96"/>
      <c r="E123" s="97"/>
      <c r="F123" s="519"/>
      <c r="G123" s="527"/>
      <c r="H123" s="143"/>
      <c r="I123" s="519"/>
      <c r="J123" s="35">
        <f t="shared" si="4"/>
        <v>0</v>
      </c>
      <c r="K123" s="137"/>
      <c r="L123" s="145"/>
      <c r="M123" s="145"/>
      <c r="N123" s="136">
        <f t="shared" si="5"/>
        <v>0</v>
      </c>
      <c r="O123" s="298"/>
      <c r="P123" s="314"/>
      <c r="Q123" s="123"/>
      <c r="R123" s="124"/>
      <c r="S123" s="41"/>
      <c r="T123" s="42"/>
      <c r="U123" s="43"/>
      <c r="V123" s="44"/>
    </row>
    <row r="124" spans="1:22" ht="17.25" x14ac:dyDescent="0.3">
      <c r="A124" s="108"/>
      <c r="B124" s="61"/>
      <c r="C124" s="96"/>
      <c r="D124" s="96"/>
      <c r="E124" s="97"/>
      <c r="F124" s="519"/>
      <c r="G124" s="527"/>
      <c r="H124" s="143"/>
      <c r="I124" s="519"/>
      <c r="J124" s="35">
        <f t="shared" si="4"/>
        <v>0</v>
      </c>
      <c r="K124" s="137"/>
      <c r="L124" s="145"/>
      <c r="M124" s="145"/>
      <c r="N124" s="136">
        <f t="shared" si="5"/>
        <v>0</v>
      </c>
      <c r="O124" s="298"/>
      <c r="P124" s="314"/>
      <c r="Q124" s="123"/>
      <c r="R124" s="124"/>
      <c r="S124" s="41"/>
      <c r="T124" s="42"/>
      <c r="U124" s="43"/>
      <c r="V124" s="44"/>
    </row>
    <row r="125" spans="1:22" ht="17.25" x14ac:dyDescent="0.3">
      <c r="A125" s="108"/>
      <c r="B125" s="61"/>
      <c r="C125" s="96"/>
      <c r="D125" s="96"/>
      <c r="E125" s="97"/>
      <c r="F125" s="519"/>
      <c r="G125" s="527"/>
      <c r="H125" s="143"/>
      <c r="I125" s="519"/>
      <c r="J125" s="35">
        <f t="shared" si="4"/>
        <v>0</v>
      </c>
      <c r="K125" s="137"/>
      <c r="L125" s="145"/>
      <c r="M125" s="145"/>
      <c r="N125" s="136">
        <f t="shared" si="5"/>
        <v>0</v>
      </c>
      <c r="O125" s="298"/>
      <c r="P125" s="314"/>
      <c r="Q125" s="123"/>
      <c r="R125" s="124"/>
      <c r="S125" s="41"/>
      <c r="T125" s="42"/>
      <c r="U125" s="43"/>
      <c r="V125" s="44"/>
    </row>
    <row r="126" spans="1:22" ht="17.25" x14ac:dyDescent="0.3">
      <c r="A126" s="108"/>
      <c r="B126" s="61"/>
      <c r="C126" s="96"/>
      <c r="D126" s="96"/>
      <c r="E126" s="97"/>
      <c r="F126" s="519"/>
      <c r="G126" s="527"/>
      <c r="H126" s="143"/>
      <c r="I126" s="519"/>
      <c r="J126" s="35">
        <f t="shared" si="4"/>
        <v>0</v>
      </c>
      <c r="K126" s="56"/>
      <c r="L126" s="52"/>
      <c r="M126" s="52"/>
      <c r="N126" s="57">
        <f t="shared" si="5"/>
        <v>0</v>
      </c>
      <c r="O126" s="298"/>
      <c r="P126" s="314"/>
      <c r="Q126" s="123"/>
      <c r="R126" s="124"/>
      <c r="S126" s="41"/>
      <c r="T126" s="42"/>
      <c r="U126" s="43"/>
      <c r="V126" s="44"/>
    </row>
    <row r="127" spans="1:22" ht="17.25" x14ac:dyDescent="0.3">
      <c r="A127" s="108"/>
      <c r="B127" s="61"/>
      <c r="C127" s="146"/>
      <c r="D127" s="146"/>
      <c r="E127" s="147"/>
      <c r="F127" s="519"/>
      <c r="G127" s="527"/>
      <c r="H127" s="143"/>
      <c r="I127" s="519"/>
      <c r="J127" s="35">
        <f t="shared" si="4"/>
        <v>0</v>
      </c>
      <c r="K127" s="56"/>
      <c r="L127" s="52"/>
      <c r="M127" s="52"/>
      <c r="N127" s="57">
        <f t="shared" si="5"/>
        <v>0</v>
      </c>
      <c r="O127" s="299"/>
      <c r="P127" s="316"/>
      <c r="Q127" s="39"/>
      <c r="R127" s="40"/>
      <c r="S127" s="41"/>
      <c r="T127" s="42"/>
      <c r="U127" s="43"/>
      <c r="V127" s="44"/>
    </row>
    <row r="128" spans="1:22" ht="17.25" x14ac:dyDescent="0.3">
      <c r="A128" s="108"/>
      <c r="B128" s="61"/>
      <c r="C128" s="146"/>
      <c r="D128" s="146"/>
      <c r="E128" s="147"/>
      <c r="F128" s="519"/>
      <c r="G128" s="527"/>
      <c r="H128" s="143"/>
      <c r="I128" s="519"/>
      <c r="J128" s="35">
        <f t="shared" si="4"/>
        <v>0</v>
      </c>
      <c r="K128" s="56"/>
      <c r="L128" s="52"/>
      <c r="M128" s="52"/>
      <c r="N128" s="57">
        <f t="shared" si="5"/>
        <v>0</v>
      </c>
      <c r="O128" s="299"/>
      <c r="P128" s="316"/>
      <c r="Q128" s="39"/>
      <c r="R128" s="40"/>
      <c r="S128" s="41"/>
      <c r="T128" s="42"/>
      <c r="U128" s="43"/>
      <c r="V128" s="44"/>
    </row>
    <row r="129" spans="1:22" ht="17.25" x14ac:dyDescent="0.3">
      <c r="A129" s="60"/>
      <c r="B129" s="61"/>
      <c r="C129" s="129"/>
      <c r="D129" s="129"/>
      <c r="E129" s="130"/>
      <c r="F129" s="519"/>
      <c r="G129" s="527"/>
      <c r="H129" s="50"/>
      <c r="I129" s="519"/>
      <c r="J129" s="35">
        <f t="shared" si="4"/>
        <v>0</v>
      </c>
      <c r="K129" s="56"/>
      <c r="L129" s="52"/>
      <c r="M129" s="52"/>
      <c r="N129" s="57">
        <f t="shared" si="5"/>
        <v>0</v>
      </c>
      <c r="O129" s="156"/>
      <c r="P129" s="312"/>
      <c r="Q129" s="39"/>
      <c r="R129" s="40"/>
      <c r="S129" s="41"/>
      <c r="T129" s="42"/>
      <c r="U129" s="43"/>
      <c r="V129" s="44"/>
    </row>
    <row r="130" spans="1:22" ht="17.25" x14ac:dyDescent="0.3">
      <c r="A130" s="108"/>
      <c r="B130" s="61"/>
      <c r="C130" s="148"/>
      <c r="D130" s="148"/>
      <c r="E130" s="130"/>
      <c r="F130" s="519"/>
      <c r="G130" s="527"/>
      <c r="H130" s="50"/>
      <c r="I130" s="519"/>
      <c r="J130" s="35">
        <f t="shared" si="4"/>
        <v>0</v>
      </c>
      <c r="K130" s="56"/>
      <c r="L130" s="52"/>
      <c r="M130" s="52"/>
      <c r="N130" s="57">
        <f t="shared" si="5"/>
        <v>0</v>
      </c>
      <c r="O130" s="156"/>
      <c r="P130" s="312"/>
      <c r="Q130" s="39"/>
      <c r="R130" s="40"/>
      <c r="S130" s="41"/>
      <c r="T130" s="42"/>
      <c r="U130" s="43"/>
      <c r="V130" s="44"/>
    </row>
    <row r="131" spans="1:22" ht="17.25" x14ac:dyDescent="0.3">
      <c r="A131" s="115"/>
      <c r="B131" s="61"/>
      <c r="C131" s="129"/>
      <c r="D131" s="129"/>
      <c r="E131" s="130"/>
      <c r="F131" s="519"/>
      <c r="G131" s="527"/>
      <c r="H131" s="50"/>
      <c r="I131" s="519"/>
      <c r="J131" s="35">
        <f t="shared" si="4"/>
        <v>0</v>
      </c>
      <c r="K131" s="56"/>
      <c r="L131" s="52"/>
      <c r="M131" s="52"/>
      <c r="N131" s="57">
        <f t="shared" si="5"/>
        <v>0</v>
      </c>
      <c r="O131" s="156"/>
      <c r="P131" s="312"/>
      <c r="Q131" s="39"/>
      <c r="R131" s="40"/>
      <c r="S131" s="41"/>
      <c r="T131" s="42"/>
      <c r="U131" s="43"/>
      <c r="V131" s="44"/>
    </row>
    <row r="132" spans="1:22" ht="18.75" x14ac:dyDescent="0.3">
      <c r="A132" s="149"/>
      <c r="B132" s="150"/>
      <c r="C132" s="95"/>
      <c r="D132" s="95"/>
      <c r="E132" s="114"/>
      <c r="F132" s="519"/>
      <c r="G132" s="527"/>
      <c r="H132" s="50"/>
      <c r="I132" s="519"/>
      <c r="J132" s="35">
        <f t="shared" si="4"/>
        <v>0</v>
      </c>
      <c r="K132" s="56"/>
      <c r="L132" s="52"/>
      <c r="M132" s="52"/>
      <c r="N132" s="57">
        <f t="shared" si="5"/>
        <v>0</v>
      </c>
      <c r="O132" s="300"/>
      <c r="P132" s="315"/>
      <c r="Q132" s="39"/>
      <c r="R132" s="40"/>
      <c r="S132" s="41"/>
      <c r="T132" s="42"/>
      <c r="U132" s="43"/>
      <c r="V132" s="44"/>
    </row>
    <row r="133" spans="1:22" ht="17.25" x14ac:dyDescent="0.3">
      <c r="A133" s="115"/>
      <c r="B133" s="61"/>
      <c r="C133" s="151"/>
      <c r="D133" s="151"/>
      <c r="E133" s="152"/>
      <c r="F133" s="519"/>
      <c r="G133" s="527"/>
      <c r="H133" s="50"/>
      <c r="I133" s="519"/>
      <c r="J133" s="35">
        <f t="shared" si="4"/>
        <v>0</v>
      </c>
      <c r="K133" s="56"/>
      <c r="L133" s="52"/>
      <c r="M133" s="52"/>
      <c r="N133" s="57">
        <f t="shared" si="5"/>
        <v>0</v>
      </c>
      <c r="O133" s="156"/>
      <c r="P133" s="312"/>
      <c r="Q133" s="39"/>
      <c r="R133" s="40"/>
      <c r="S133" s="41"/>
      <c r="T133" s="42"/>
      <c r="U133" s="43"/>
      <c r="V133" s="44"/>
    </row>
    <row r="134" spans="1:22" ht="17.25" x14ac:dyDescent="0.3">
      <c r="A134" s="115"/>
      <c r="B134" s="61"/>
      <c r="C134" s="151"/>
      <c r="D134" s="151"/>
      <c r="E134" s="152"/>
      <c r="F134" s="519"/>
      <c r="G134" s="527"/>
      <c r="H134" s="50"/>
      <c r="I134" s="519"/>
      <c r="J134" s="35">
        <f t="shared" si="4"/>
        <v>0</v>
      </c>
      <c r="K134" s="56"/>
      <c r="L134" s="52"/>
      <c r="M134" s="52"/>
      <c r="N134" s="57">
        <f t="shared" si="5"/>
        <v>0</v>
      </c>
      <c r="O134" s="156"/>
      <c r="P134" s="312"/>
      <c r="Q134" s="39"/>
      <c r="R134" s="40"/>
      <c r="S134" s="41"/>
      <c r="T134" s="42"/>
      <c r="U134" s="43"/>
      <c r="V134" s="44"/>
    </row>
    <row r="135" spans="1:22" ht="17.25" x14ac:dyDescent="0.3">
      <c r="A135" s="153"/>
      <c r="B135" s="61"/>
      <c r="C135" s="154"/>
      <c r="D135" s="154"/>
      <c r="E135" s="155"/>
      <c r="F135" s="519"/>
      <c r="G135" s="527"/>
      <c r="H135" s="50"/>
      <c r="I135" s="519"/>
      <c r="J135" s="35">
        <f t="shared" si="4"/>
        <v>0</v>
      </c>
      <c r="K135" s="56"/>
      <c r="L135" s="52"/>
      <c r="M135" s="52"/>
      <c r="N135" s="57">
        <f t="shared" si="5"/>
        <v>0</v>
      </c>
      <c r="O135" s="156"/>
      <c r="P135" s="312"/>
      <c r="Q135" s="39"/>
      <c r="R135" s="40"/>
      <c r="S135" s="41"/>
      <c r="T135" s="42"/>
      <c r="U135" s="43"/>
      <c r="V135" s="44"/>
    </row>
    <row r="136" spans="1:22" ht="17.25" x14ac:dyDescent="0.3">
      <c r="A136" s="115"/>
      <c r="B136" s="61"/>
      <c r="C136" s="157"/>
      <c r="D136" s="157"/>
      <c r="E136" s="158"/>
      <c r="F136" s="519"/>
      <c r="G136" s="49"/>
      <c r="H136" s="50"/>
      <c r="I136" s="519"/>
      <c r="J136" s="35">
        <f t="shared" si="4"/>
        <v>0</v>
      </c>
      <c r="K136" s="56"/>
      <c r="L136" s="52"/>
      <c r="M136" s="52"/>
      <c r="N136" s="57">
        <f t="shared" si="5"/>
        <v>0</v>
      </c>
      <c r="O136" s="301"/>
      <c r="P136" s="317"/>
      <c r="Q136" s="39"/>
      <c r="R136" s="40"/>
      <c r="S136" s="41"/>
      <c r="T136" s="42"/>
      <c r="U136" s="43"/>
      <c r="V136" s="44"/>
    </row>
    <row r="137" spans="1:22" ht="17.25" x14ac:dyDescent="0.3">
      <c r="A137" s="115"/>
      <c r="B137" s="61"/>
      <c r="C137" s="157"/>
      <c r="D137" s="157"/>
      <c r="E137" s="158"/>
      <c r="F137" s="519"/>
      <c r="G137" s="49"/>
      <c r="H137" s="50"/>
      <c r="I137" s="519"/>
      <c r="J137" s="35">
        <f t="shared" si="4"/>
        <v>0</v>
      </c>
      <c r="K137" s="56"/>
      <c r="L137" s="52"/>
      <c r="M137" s="52"/>
      <c r="N137" s="57">
        <f t="shared" si="5"/>
        <v>0</v>
      </c>
      <c r="O137" s="301"/>
      <c r="P137" s="317"/>
      <c r="Q137" s="39"/>
      <c r="R137" s="40"/>
      <c r="S137" s="41"/>
      <c r="T137" s="42"/>
      <c r="U137" s="43"/>
      <c r="V137" s="44"/>
    </row>
    <row r="138" spans="1:22" x14ac:dyDescent="0.25">
      <c r="A138" s="115"/>
      <c r="B138" s="107"/>
      <c r="C138" s="159"/>
      <c r="D138" s="159"/>
      <c r="E138" s="160"/>
      <c r="F138" s="519"/>
      <c r="G138" s="527"/>
      <c r="H138" s="143"/>
      <c r="I138" s="519"/>
      <c r="J138" s="35">
        <f t="shared" si="4"/>
        <v>0</v>
      </c>
      <c r="N138" s="57">
        <f t="shared" si="5"/>
        <v>0</v>
      </c>
      <c r="O138" s="302"/>
      <c r="P138" s="316"/>
      <c r="Q138" s="163"/>
      <c r="R138" s="164"/>
      <c r="S138" s="165"/>
      <c r="T138" s="166"/>
      <c r="U138" s="167"/>
      <c r="V138" s="168"/>
    </row>
    <row r="139" spans="1:22" ht="17.25" x14ac:dyDescent="0.3">
      <c r="A139" s="115"/>
      <c r="B139" s="61"/>
      <c r="C139" s="154"/>
      <c r="D139" s="154"/>
      <c r="E139" s="155"/>
      <c r="F139" s="519"/>
      <c r="G139" s="527"/>
      <c r="H139" s="143"/>
      <c r="I139" s="519"/>
      <c r="J139" s="35">
        <f t="shared" si="4"/>
        <v>0</v>
      </c>
      <c r="N139" s="57">
        <f t="shared" si="5"/>
        <v>0</v>
      </c>
      <c r="O139" s="302"/>
      <c r="P139" s="316"/>
      <c r="Q139" s="163"/>
      <c r="R139" s="164"/>
      <c r="S139" s="165"/>
      <c r="T139" s="166"/>
      <c r="U139" s="167"/>
      <c r="V139" s="168"/>
    </row>
    <row r="140" spans="1:22" ht="17.25" x14ac:dyDescent="0.3">
      <c r="A140" s="115"/>
      <c r="B140" s="61"/>
      <c r="C140" s="154"/>
      <c r="D140" s="154"/>
      <c r="E140" s="155"/>
      <c r="F140" s="519"/>
      <c r="G140" s="527"/>
      <c r="H140" s="50"/>
      <c r="I140" s="519"/>
      <c r="J140" s="35">
        <f t="shared" si="4"/>
        <v>0</v>
      </c>
      <c r="K140" s="56"/>
      <c r="L140" s="52"/>
      <c r="M140" s="52"/>
      <c r="N140" s="57">
        <f t="shared" si="5"/>
        <v>0</v>
      </c>
      <c r="O140" s="156"/>
      <c r="P140" s="312"/>
      <c r="Q140" s="39"/>
      <c r="R140" s="40"/>
      <c r="S140" s="41"/>
      <c r="T140" s="42"/>
      <c r="U140" s="43"/>
      <c r="V140" s="44"/>
    </row>
    <row r="141" spans="1:22" ht="17.25" x14ac:dyDescent="0.3">
      <c r="A141" s="115"/>
      <c r="B141" s="61"/>
      <c r="C141" s="154"/>
      <c r="D141" s="154"/>
      <c r="E141" s="155"/>
      <c r="F141" s="519"/>
      <c r="G141" s="527"/>
      <c r="H141" s="50"/>
      <c r="I141" s="519"/>
      <c r="J141" s="35">
        <f t="shared" si="4"/>
        <v>0</v>
      </c>
      <c r="K141" s="56"/>
      <c r="L141" s="52"/>
      <c r="M141" s="52"/>
      <c r="N141" s="57">
        <f t="shared" si="5"/>
        <v>0</v>
      </c>
      <c r="O141" s="156"/>
      <c r="P141" s="312"/>
      <c r="Q141" s="39"/>
      <c r="R141" s="40"/>
      <c r="S141" s="41"/>
      <c r="T141" s="42"/>
      <c r="U141" s="43"/>
      <c r="V141" s="44"/>
    </row>
    <row r="142" spans="1:22" ht="17.25" x14ac:dyDescent="0.3">
      <c r="A142" s="115"/>
      <c r="B142" s="61"/>
      <c r="C142" s="169"/>
      <c r="D142" s="169"/>
      <c r="E142" s="114"/>
      <c r="F142" s="519"/>
      <c r="G142" s="49"/>
      <c r="H142" s="50"/>
      <c r="I142" s="519"/>
      <c r="J142" s="35">
        <f t="shared" si="4"/>
        <v>0</v>
      </c>
      <c r="K142" s="56"/>
      <c r="L142" s="52"/>
      <c r="M142" s="52"/>
      <c r="N142" s="57">
        <f t="shared" si="5"/>
        <v>0</v>
      </c>
      <c r="O142" s="156"/>
      <c r="P142" s="312"/>
      <c r="Q142" s="39"/>
      <c r="R142" s="40"/>
      <c r="S142" s="41"/>
      <c r="T142" s="42"/>
      <c r="U142" s="43"/>
      <c r="V142" s="44"/>
    </row>
    <row r="143" spans="1:22" ht="17.25" x14ac:dyDescent="0.3">
      <c r="A143" s="115"/>
      <c r="B143" s="61"/>
      <c r="C143" s="169"/>
      <c r="D143" s="169"/>
      <c r="E143" s="114"/>
      <c r="F143" s="519"/>
      <c r="G143" s="49"/>
      <c r="H143" s="50"/>
      <c r="I143" s="519"/>
      <c r="J143" s="35">
        <f t="shared" si="4"/>
        <v>0</v>
      </c>
      <c r="K143" s="56"/>
      <c r="L143" s="52"/>
      <c r="M143" s="52"/>
      <c r="N143" s="57">
        <f t="shared" si="5"/>
        <v>0</v>
      </c>
      <c r="O143" s="156"/>
      <c r="P143" s="312"/>
      <c r="Q143" s="39"/>
      <c r="R143" s="40"/>
      <c r="S143" s="41"/>
      <c r="T143" s="42"/>
      <c r="U143" s="43"/>
      <c r="V143" s="44"/>
    </row>
    <row r="144" spans="1:22" ht="17.25" x14ac:dyDescent="0.3">
      <c r="A144" s="115"/>
      <c r="B144" s="61"/>
      <c r="C144" s="169"/>
      <c r="D144" s="169"/>
      <c r="E144" s="114"/>
      <c r="F144" s="519"/>
      <c r="G144" s="49"/>
      <c r="H144" s="50"/>
      <c r="I144" s="519"/>
      <c r="J144" s="35">
        <f t="shared" si="4"/>
        <v>0</v>
      </c>
      <c r="K144" s="56"/>
      <c r="L144" s="52"/>
      <c r="M144" s="52"/>
      <c r="N144" s="57">
        <f t="shared" si="5"/>
        <v>0</v>
      </c>
      <c r="O144" s="156"/>
      <c r="P144" s="312"/>
      <c r="Q144" s="39"/>
      <c r="R144" s="40"/>
      <c r="S144" s="41"/>
      <c r="T144" s="42"/>
      <c r="U144" s="43"/>
      <c r="V144" s="44"/>
    </row>
    <row r="145" spans="1:22" x14ac:dyDescent="0.25">
      <c r="A145" s="115"/>
      <c r="B145" s="107"/>
      <c r="C145" s="170"/>
      <c r="D145" s="170"/>
      <c r="E145" s="109"/>
      <c r="F145" s="519"/>
      <c r="G145" s="49"/>
      <c r="H145" s="50"/>
      <c r="I145" s="519"/>
      <c r="J145" s="35">
        <f t="shared" si="4"/>
        <v>0</v>
      </c>
      <c r="K145" s="56"/>
      <c r="L145" s="52"/>
      <c r="M145" s="52"/>
      <c r="N145" s="57">
        <f t="shared" si="5"/>
        <v>0</v>
      </c>
      <c r="O145" s="156"/>
      <c r="P145" s="312"/>
      <c r="Q145" s="39"/>
      <c r="R145" s="40"/>
      <c r="S145" s="41"/>
      <c r="T145" s="42"/>
      <c r="U145" s="43"/>
      <c r="V145" s="44"/>
    </row>
    <row r="146" spans="1:22" ht="17.25" x14ac:dyDescent="0.3">
      <c r="A146" s="115"/>
      <c r="B146" s="61"/>
      <c r="C146" s="169"/>
      <c r="D146" s="169"/>
      <c r="E146" s="114"/>
      <c r="F146" s="519"/>
      <c r="G146" s="49"/>
      <c r="H146" s="50"/>
      <c r="I146" s="519"/>
      <c r="J146" s="35">
        <f t="shared" si="4"/>
        <v>0</v>
      </c>
      <c r="K146" s="56"/>
      <c r="L146" s="52"/>
      <c r="M146" s="52"/>
      <c r="N146" s="57">
        <f t="shared" si="5"/>
        <v>0</v>
      </c>
      <c r="O146" s="156"/>
      <c r="P146" s="312"/>
      <c r="Q146" s="39"/>
      <c r="R146" s="40"/>
      <c r="S146" s="41"/>
      <c r="T146" s="42"/>
      <c r="U146" s="43"/>
      <c r="V146" s="44"/>
    </row>
    <row r="147" spans="1:22" ht="17.25" x14ac:dyDescent="0.3">
      <c r="A147" s="115"/>
      <c r="B147" s="61"/>
      <c r="C147" s="148"/>
      <c r="D147" s="148"/>
      <c r="E147" s="130"/>
      <c r="F147" s="519"/>
      <c r="G147" s="527"/>
      <c r="H147" s="50"/>
      <c r="I147" s="519"/>
      <c r="J147" s="35">
        <f t="shared" si="4"/>
        <v>0</v>
      </c>
      <c r="K147" s="56"/>
      <c r="L147" s="52"/>
      <c r="M147" s="52"/>
      <c r="N147" s="57">
        <f t="shared" si="5"/>
        <v>0</v>
      </c>
      <c r="O147" s="156"/>
      <c r="P147" s="312"/>
      <c r="Q147" s="39"/>
      <c r="R147" s="40"/>
      <c r="S147" s="41"/>
      <c r="T147" s="42"/>
      <c r="U147" s="43"/>
      <c r="V147" s="44"/>
    </row>
    <row r="148" spans="1:22" ht="17.25" x14ac:dyDescent="0.3">
      <c r="A148" s="115"/>
      <c r="B148" s="61"/>
      <c r="C148" s="148"/>
      <c r="D148" s="148"/>
      <c r="E148" s="130"/>
      <c r="F148" s="519"/>
      <c r="G148" s="527"/>
      <c r="H148" s="50"/>
      <c r="I148" s="519"/>
      <c r="J148" s="35">
        <f t="shared" si="4"/>
        <v>0</v>
      </c>
      <c r="K148" s="56"/>
      <c r="L148" s="52"/>
      <c r="M148" s="52"/>
      <c r="N148" s="57">
        <f t="shared" si="5"/>
        <v>0</v>
      </c>
      <c r="O148" s="156"/>
      <c r="P148" s="312"/>
      <c r="Q148" s="39"/>
      <c r="R148" s="40"/>
      <c r="S148" s="41"/>
      <c r="T148" s="42"/>
      <c r="U148" s="43"/>
      <c r="V148" s="44"/>
    </row>
    <row r="149" spans="1:22" ht="17.25" x14ac:dyDescent="0.3">
      <c r="A149" s="115"/>
      <c r="B149" s="61"/>
      <c r="C149" s="148"/>
      <c r="D149" s="148"/>
      <c r="E149" s="130"/>
      <c r="F149" s="519"/>
      <c r="G149" s="527"/>
      <c r="H149" s="50"/>
      <c r="I149" s="519"/>
      <c r="J149" s="35">
        <f t="shared" si="4"/>
        <v>0</v>
      </c>
      <c r="K149" s="56"/>
      <c r="L149" s="52"/>
      <c r="M149" s="52"/>
      <c r="N149" s="57">
        <f t="shared" si="5"/>
        <v>0</v>
      </c>
      <c r="O149" s="156"/>
      <c r="P149" s="312"/>
      <c r="Q149" s="39"/>
      <c r="R149" s="40"/>
      <c r="S149" s="41"/>
      <c r="T149" s="42"/>
      <c r="U149" s="43"/>
      <c r="V149" s="44"/>
    </row>
    <row r="150" spans="1:22" ht="17.25" x14ac:dyDescent="0.3">
      <c r="A150" s="115"/>
      <c r="B150" s="61"/>
      <c r="C150" s="148"/>
      <c r="D150" s="148"/>
      <c r="E150" s="130"/>
      <c r="F150" s="519"/>
      <c r="G150" s="527"/>
      <c r="H150" s="50"/>
      <c r="I150" s="519"/>
      <c r="J150" s="35">
        <v>0</v>
      </c>
      <c r="K150" s="56"/>
      <c r="L150" s="52"/>
      <c r="M150" s="52"/>
      <c r="N150" s="57">
        <f t="shared" si="5"/>
        <v>0</v>
      </c>
      <c r="O150" s="156"/>
      <c r="P150" s="312"/>
      <c r="Q150" s="39"/>
      <c r="R150" s="40"/>
      <c r="S150" s="41"/>
      <c r="T150" s="42"/>
      <c r="U150" s="43"/>
      <c r="V150" s="44"/>
    </row>
    <row r="151" spans="1:22" x14ac:dyDescent="0.25">
      <c r="A151" s="153"/>
      <c r="B151" s="107"/>
      <c r="C151" s="154"/>
      <c r="D151" s="154"/>
      <c r="E151" s="155"/>
      <c r="F151" s="519"/>
      <c r="G151" s="527"/>
      <c r="H151" s="50"/>
      <c r="I151" s="519"/>
      <c r="J151" s="35">
        <f t="shared" si="4"/>
        <v>0</v>
      </c>
      <c r="K151" s="56"/>
      <c r="L151" s="52"/>
      <c r="M151" s="52"/>
      <c r="N151" s="57">
        <f t="shared" si="5"/>
        <v>0</v>
      </c>
      <c r="O151" s="156"/>
      <c r="P151" s="312"/>
      <c r="Q151" s="39"/>
      <c r="R151" s="40"/>
      <c r="S151" s="41"/>
      <c r="T151" s="42"/>
      <c r="U151" s="43"/>
      <c r="V151" s="44"/>
    </row>
    <row r="152" spans="1:22" ht="17.25" x14ac:dyDescent="0.3">
      <c r="A152" s="171"/>
      <c r="B152" s="61"/>
      <c r="C152" s="157"/>
      <c r="D152" s="157"/>
      <c r="E152" s="158"/>
      <c r="F152" s="519"/>
      <c r="G152" s="49"/>
      <c r="H152" s="50"/>
      <c r="I152" s="519"/>
      <c r="J152" s="35">
        <f>I152-F152</f>
        <v>0</v>
      </c>
      <c r="K152" s="56"/>
      <c r="L152" s="52"/>
      <c r="M152" s="52"/>
      <c r="N152" s="57">
        <f>K152*I152</f>
        <v>0</v>
      </c>
      <c r="O152" s="301"/>
      <c r="P152" s="317"/>
      <c r="Q152" s="39"/>
      <c r="R152" s="40"/>
      <c r="S152" s="41"/>
      <c r="T152" s="42"/>
      <c r="U152" s="43"/>
      <c r="V152" s="44"/>
    </row>
    <row r="153" spans="1:22" x14ac:dyDescent="0.25">
      <c r="A153" s="115"/>
      <c r="B153" s="107"/>
      <c r="C153" s="172"/>
      <c r="D153" s="172"/>
      <c r="E153" s="173"/>
      <c r="F153" s="519"/>
      <c r="G153" s="527"/>
      <c r="H153" s="50"/>
      <c r="I153" s="519"/>
      <c r="J153" s="35">
        <f t="shared" si="4"/>
        <v>0</v>
      </c>
      <c r="K153" s="56"/>
      <c r="L153" s="52"/>
      <c r="M153" s="52"/>
      <c r="N153" s="57">
        <f t="shared" si="5"/>
        <v>0</v>
      </c>
      <c r="O153" s="156"/>
      <c r="P153" s="312"/>
      <c r="Q153" s="39"/>
      <c r="R153" s="40"/>
      <c r="S153" s="41"/>
      <c r="T153" s="42"/>
      <c r="U153" s="43"/>
      <c r="V153" s="44"/>
    </row>
    <row r="154" spans="1:22" x14ac:dyDescent="0.25">
      <c r="A154" s="115"/>
      <c r="B154" s="107"/>
      <c r="C154" s="172"/>
      <c r="D154" s="172"/>
      <c r="E154" s="173"/>
      <c r="F154" s="519"/>
      <c r="G154" s="527"/>
      <c r="H154" s="50"/>
      <c r="I154" s="519"/>
      <c r="J154" s="35">
        <f t="shared" si="4"/>
        <v>0</v>
      </c>
      <c r="K154" s="56"/>
      <c r="L154" s="52"/>
      <c r="M154" s="52"/>
      <c r="N154" s="57">
        <f t="shared" si="5"/>
        <v>0</v>
      </c>
      <c r="O154" s="156"/>
      <c r="P154" s="312"/>
      <c r="Q154" s="39"/>
      <c r="R154" s="40"/>
      <c r="S154" s="41"/>
      <c r="T154" s="42"/>
      <c r="U154" s="43"/>
      <c r="V154" s="44"/>
    </row>
    <row r="155" spans="1:22" x14ac:dyDescent="0.25">
      <c r="A155" s="115"/>
      <c r="B155" s="107"/>
      <c r="C155" s="172"/>
      <c r="D155" s="172"/>
      <c r="E155" s="173"/>
      <c r="F155" s="519"/>
      <c r="G155" s="527"/>
      <c r="H155" s="55"/>
      <c r="I155" s="519"/>
      <c r="J155" s="35">
        <f t="shared" si="4"/>
        <v>0</v>
      </c>
      <c r="K155" s="56"/>
      <c r="L155" s="52"/>
      <c r="M155" s="52"/>
      <c r="N155" s="57">
        <f t="shared" si="5"/>
        <v>0</v>
      </c>
      <c r="O155" s="156"/>
      <c r="P155" s="312"/>
      <c r="Q155" s="39"/>
      <c r="R155" s="40"/>
      <c r="S155" s="41"/>
      <c r="T155" s="42"/>
      <c r="U155" s="43"/>
      <c r="V155" s="44"/>
    </row>
    <row r="156" spans="1:22" x14ac:dyDescent="0.25">
      <c r="A156" s="115"/>
      <c r="B156" s="107"/>
      <c r="C156" s="172"/>
      <c r="D156" s="172"/>
      <c r="E156" s="173"/>
      <c r="F156" s="528"/>
      <c r="G156" s="49"/>
      <c r="H156" s="55"/>
      <c r="I156" s="519"/>
      <c r="J156" s="35">
        <f t="shared" si="4"/>
        <v>0</v>
      </c>
      <c r="K156" s="56"/>
      <c r="L156" s="52"/>
      <c r="M156" s="52"/>
      <c r="N156" s="57">
        <f t="shared" si="5"/>
        <v>0</v>
      </c>
      <c r="O156" s="156"/>
      <c r="P156" s="312"/>
      <c r="Q156" s="39"/>
      <c r="R156" s="40"/>
      <c r="S156" s="41"/>
      <c r="T156" s="42"/>
      <c r="U156" s="43"/>
      <c r="V156" s="44"/>
    </row>
    <row r="157" spans="1:22" x14ac:dyDescent="0.25">
      <c r="A157" s="115"/>
      <c r="B157" s="107"/>
      <c r="C157" s="172"/>
      <c r="D157" s="172"/>
      <c r="E157" s="173"/>
      <c r="F157" s="528"/>
      <c r="G157" s="49"/>
      <c r="H157" s="50"/>
      <c r="I157" s="519"/>
      <c r="J157" s="35">
        <f t="shared" si="4"/>
        <v>0</v>
      </c>
      <c r="K157" s="56"/>
      <c r="L157" s="52"/>
      <c r="M157" s="52"/>
      <c r="N157" s="57">
        <f t="shared" si="5"/>
        <v>0</v>
      </c>
      <c r="O157" s="156"/>
      <c r="P157" s="312"/>
      <c r="Q157" s="39"/>
      <c r="R157" s="40"/>
      <c r="S157" s="41"/>
      <c r="T157" s="42"/>
      <c r="U157" s="43"/>
      <c r="V157" s="44"/>
    </row>
    <row r="158" spans="1:22" x14ac:dyDescent="0.25">
      <c r="A158" s="115"/>
      <c r="B158" s="107"/>
      <c r="C158" s="172"/>
      <c r="D158" s="172"/>
      <c r="E158" s="173"/>
      <c r="F158" s="528"/>
      <c r="G158" s="49"/>
      <c r="H158" s="50"/>
      <c r="I158" s="519"/>
      <c r="J158" s="35">
        <f t="shared" si="4"/>
        <v>0</v>
      </c>
      <c r="K158" s="56"/>
      <c r="L158" s="52"/>
      <c r="M158" s="52"/>
      <c r="N158" s="57">
        <f t="shared" si="5"/>
        <v>0</v>
      </c>
      <c r="O158" s="156"/>
      <c r="P158" s="312"/>
      <c r="Q158" s="39"/>
      <c r="R158" s="40"/>
      <c r="S158" s="41"/>
      <c r="T158" s="42"/>
      <c r="U158" s="43"/>
      <c r="V158" s="44"/>
    </row>
    <row r="159" spans="1:22" x14ac:dyDescent="0.25">
      <c r="A159" s="115"/>
      <c r="B159" s="107"/>
      <c r="C159" s="172"/>
      <c r="D159" s="172"/>
      <c r="E159" s="173"/>
      <c r="F159" s="528"/>
      <c r="G159" s="49"/>
      <c r="H159" s="50"/>
      <c r="I159" s="519"/>
      <c r="J159" s="35">
        <f t="shared" si="4"/>
        <v>0</v>
      </c>
      <c r="K159" s="56"/>
      <c r="L159" s="52"/>
      <c r="M159" s="52"/>
      <c r="N159" s="57">
        <f t="shared" si="5"/>
        <v>0</v>
      </c>
      <c r="O159" s="156"/>
      <c r="P159" s="312"/>
      <c r="Q159" s="39"/>
      <c r="R159" s="40"/>
      <c r="S159" s="41"/>
      <c r="T159" s="42"/>
      <c r="U159" s="43"/>
      <c r="V159" s="44"/>
    </row>
    <row r="160" spans="1:22" x14ac:dyDescent="0.25">
      <c r="A160" s="115"/>
      <c r="B160" s="107"/>
      <c r="C160" s="172"/>
      <c r="D160" s="172"/>
      <c r="E160" s="173"/>
      <c r="F160" s="528"/>
      <c r="G160" s="49"/>
      <c r="H160" s="50"/>
      <c r="I160" s="519"/>
      <c r="J160" s="35">
        <f t="shared" si="4"/>
        <v>0</v>
      </c>
      <c r="K160" s="56"/>
      <c r="L160" s="52"/>
      <c r="M160" s="52"/>
      <c r="N160" s="57">
        <f t="shared" si="5"/>
        <v>0</v>
      </c>
      <c r="O160" s="156"/>
      <c r="P160" s="312"/>
      <c r="Q160" s="39"/>
      <c r="R160" s="40"/>
      <c r="S160" s="41"/>
      <c r="T160" s="42"/>
      <c r="U160" s="43"/>
      <c r="V160" s="44"/>
    </row>
    <row r="161" spans="1:22" x14ac:dyDescent="0.25">
      <c r="A161" s="115"/>
      <c r="B161" s="107"/>
      <c r="C161" s="172"/>
      <c r="D161" s="172"/>
      <c r="E161" s="173"/>
      <c r="F161" s="528"/>
      <c r="G161" s="49"/>
      <c r="H161" s="50"/>
      <c r="I161" s="519"/>
      <c r="J161" s="35">
        <f t="shared" si="4"/>
        <v>0</v>
      </c>
      <c r="K161" s="56"/>
      <c r="L161" s="52"/>
      <c r="M161" s="52"/>
      <c r="N161" s="57">
        <f t="shared" si="5"/>
        <v>0</v>
      </c>
      <c r="O161" s="156"/>
      <c r="P161" s="312"/>
      <c r="Q161" s="39"/>
      <c r="R161" s="40"/>
      <c r="S161" s="41"/>
      <c r="T161" s="42"/>
      <c r="U161" s="43"/>
      <c r="V161" s="44"/>
    </row>
    <row r="162" spans="1:22" x14ac:dyDescent="0.25">
      <c r="A162" s="115"/>
      <c r="B162" s="107"/>
      <c r="C162" s="172"/>
      <c r="D162" s="172"/>
      <c r="E162" s="173"/>
      <c r="F162" s="528"/>
      <c r="G162" s="49"/>
      <c r="H162" s="50"/>
      <c r="I162" s="519"/>
      <c r="J162" s="35">
        <f t="shared" si="4"/>
        <v>0</v>
      </c>
      <c r="K162" s="56"/>
      <c r="L162" s="52"/>
      <c r="M162" s="52"/>
      <c r="N162" s="57">
        <f t="shared" si="5"/>
        <v>0</v>
      </c>
      <c r="O162" s="156"/>
      <c r="P162" s="312"/>
      <c r="Q162" s="39"/>
      <c r="R162" s="40"/>
      <c r="S162" s="41"/>
      <c r="T162" s="42"/>
      <c r="U162" s="43"/>
      <c r="V162" s="44"/>
    </row>
    <row r="163" spans="1:22" x14ac:dyDescent="0.25">
      <c r="A163" s="115"/>
      <c r="B163" s="107"/>
      <c r="C163" s="172"/>
      <c r="D163" s="172"/>
      <c r="E163" s="173"/>
      <c r="F163" s="519"/>
      <c r="G163" s="49"/>
      <c r="H163" s="50"/>
      <c r="I163" s="519"/>
      <c r="J163" s="35">
        <f t="shared" si="4"/>
        <v>0</v>
      </c>
      <c r="K163" s="56"/>
      <c r="L163" s="52"/>
      <c r="M163" s="52"/>
      <c r="N163" s="57">
        <f t="shared" si="5"/>
        <v>0</v>
      </c>
      <c r="O163" s="156"/>
      <c r="P163" s="312"/>
      <c r="Q163" s="39"/>
      <c r="R163" s="40"/>
      <c r="S163" s="41"/>
      <c r="T163" s="42"/>
      <c r="U163" s="43"/>
      <c r="V163" s="44"/>
    </row>
    <row r="164" spans="1:22" x14ac:dyDescent="0.25">
      <c r="A164" s="115"/>
      <c r="B164" s="107"/>
      <c r="C164" s="148"/>
      <c r="D164" s="148"/>
      <c r="E164" s="130"/>
      <c r="F164" s="519"/>
      <c r="G164" s="527"/>
      <c r="H164" s="50"/>
      <c r="I164" s="519"/>
      <c r="J164" s="35">
        <f t="shared" si="4"/>
        <v>0</v>
      </c>
      <c r="K164" s="56"/>
      <c r="L164" s="52"/>
      <c r="M164" s="52"/>
      <c r="N164" s="57">
        <f t="shared" si="5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x14ac:dyDescent="0.25">
      <c r="A165" s="115"/>
      <c r="B165" s="107"/>
      <c r="C165" s="148"/>
      <c r="D165" s="148"/>
      <c r="E165" s="130"/>
      <c r="F165" s="519"/>
      <c r="G165" s="527"/>
      <c r="H165" s="50"/>
      <c r="I165" s="519"/>
      <c r="J165" s="35">
        <f t="shared" si="4"/>
        <v>0</v>
      </c>
      <c r="K165" s="56"/>
      <c r="L165" s="52"/>
      <c r="M165" s="52"/>
      <c r="N165" s="57">
        <f t="shared" si="5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x14ac:dyDescent="0.25">
      <c r="A166" s="115"/>
      <c r="B166" s="107"/>
      <c r="C166" s="148"/>
      <c r="D166" s="148"/>
      <c r="E166" s="130"/>
      <c r="F166" s="519"/>
      <c r="G166" s="527"/>
      <c r="H166" s="50"/>
      <c r="I166" s="519"/>
      <c r="J166" s="35">
        <f t="shared" si="4"/>
        <v>0</v>
      </c>
      <c r="K166" s="56"/>
      <c r="L166" s="52"/>
      <c r="M166" s="52"/>
      <c r="N166" s="57">
        <f t="shared" si="5"/>
        <v>0</v>
      </c>
      <c r="O166" s="156"/>
      <c r="P166" s="312"/>
      <c r="Q166" s="39"/>
      <c r="R166" s="40"/>
      <c r="S166" s="41"/>
      <c r="T166" s="42"/>
      <c r="U166" s="43"/>
      <c r="V166" s="44"/>
    </row>
    <row r="167" spans="1:22" x14ac:dyDescent="0.25">
      <c r="A167" s="115"/>
      <c r="B167" s="107"/>
      <c r="C167" s="148"/>
      <c r="D167" s="148"/>
      <c r="E167" s="130"/>
      <c r="F167" s="519"/>
      <c r="G167" s="527"/>
      <c r="H167" s="50"/>
      <c r="I167" s="519"/>
      <c r="J167" s="35">
        <f t="shared" si="4"/>
        <v>0</v>
      </c>
      <c r="K167" s="56"/>
      <c r="L167" s="52"/>
      <c r="M167" s="52"/>
      <c r="N167" s="57">
        <f t="shared" si="5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x14ac:dyDescent="0.25">
      <c r="A168" s="115"/>
      <c r="B168" s="107"/>
      <c r="C168" s="148"/>
      <c r="D168" s="148"/>
      <c r="E168" s="130"/>
      <c r="F168" s="519"/>
      <c r="G168" s="527"/>
      <c r="H168" s="50"/>
      <c r="I168" s="519"/>
      <c r="J168" s="35">
        <f t="shared" si="4"/>
        <v>0</v>
      </c>
      <c r="K168" s="56"/>
      <c r="L168" s="52"/>
      <c r="M168" s="52"/>
      <c r="N168" s="57">
        <f t="shared" si="5"/>
        <v>0</v>
      </c>
      <c r="O168" s="156"/>
      <c r="P168" s="312"/>
      <c r="Q168" s="39"/>
      <c r="R168" s="40"/>
      <c r="S168" s="41"/>
      <c r="T168" s="42"/>
      <c r="U168" s="43"/>
      <c r="V168" s="44"/>
    </row>
    <row r="169" spans="1:22" x14ac:dyDescent="0.25">
      <c r="A169" s="115"/>
      <c r="B169" s="107"/>
      <c r="C169" s="148"/>
      <c r="D169" s="148"/>
      <c r="E169" s="130"/>
      <c r="F169" s="519"/>
      <c r="G169" s="527"/>
      <c r="H169" s="50"/>
      <c r="I169" s="519"/>
      <c r="J169" s="35">
        <f t="shared" si="4"/>
        <v>0</v>
      </c>
      <c r="K169" s="56"/>
      <c r="L169" s="52"/>
      <c r="M169" s="52"/>
      <c r="N169" s="57">
        <f t="shared" si="5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x14ac:dyDescent="0.25">
      <c r="A170" s="115"/>
      <c r="B170" s="107"/>
      <c r="C170" s="148"/>
      <c r="D170" s="148"/>
      <c r="E170" s="130"/>
      <c r="F170" s="519"/>
      <c r="G170" s="527"/>
      <c r="H170" s="50"/>
      <c r="I170" s="519"/>
      <c r="J170" s="35">
        <f t="shared" si="4"/>
        <v>0</v>
      </c>
      <c r="K170" s="56"/>
      <c r="L170" s="52"/>
      <c r="M170" s="52"/>
      <c r="N170" s="57">
        <f t="shared" si="5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x14ac:dyDescent="0.25">
      <c r="A171" s="115"/>
      <c r="B171" s="107"/>
      <c r="C171" s="148"/>
      <c r="D171" s="148"/>
      <c r="E171" s="130"/>
      <c r="F171" s="519"/>
      <c r="G171" s="527"/>
      <c r="H171" s="50"/>
      <c r="I171" s="519"/>
      <c r="J171" s="35">
        <f t="shared" si="4"/>
        <v>0</v>
      </c>
      <c r="K171" s="56"/>
      <c r="L171" s="52"/>
      <c r="M171" s="52"/>
      <c r="N171" s="57">
        <f t="shared" si="5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x14ac:dyDescent="0.25">
      <c r="A172" s="107"/>
      <c r="B172" s="159"/>
      <c r="C172" s="148"/>
      <c r="D172" s="148"/>
      <c r="E172" s="130"/>
      <c r="F172" s="519"/>
      <c r="G172" s="49"/>
      <c r="H172" s="50"/>
      <c r="I172" s="519"/>
      <c r="J172" s="35">
        <f t="shared" si="4"/>
        <v>0</v>
      </c>
      <c r="K172" s="56"/>
      <c r="L172" s="52"/>
      <c r="M172" s="52"/>
      <c r="N172" s="57">
        <f t="shared" si="5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x14ac:dyDescent="0.25">
      <c r="A173" s="171"/>
      <c r="B173" s="107"/>
      <c r="C173" s="148"/>
      <c r="D173" s="148"/>
      <c r="E173" s="130"/>
      <c r="F173" s="519"/>
      <c r="G173" s="527"/>
      <c r="H173" s="50"/>
      <c r="I173" s="519"/>
      <c r="J173" s="35">
        <f t="shared" si="4"/>
        <v>0</v>
      </c>
      <c r="K173" s="56"/>
      <c r="L173" s="52"/>
      <c r="M173" s="52"/>
      <c r="N173" s="57">
        <f t="shared" si="5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x14ac:dyDescent="0.25">
      <c r="A174" s="171"/>
      <c r="B174" s="107"/>
      <c r="C174" s="148"/>
      <c r="D174" s="148"/>
      <c r="E174" s="130"/>
      <c r="F174" s="519"/>
      <c r="G174" s="527"/>
      <c r="H174" s="50"/>
      <c r="I174" s="519"/>
      <c r="J174" s="35">
        <f t="shared" si="4"/>
        <v>0</v>
      </c>
      <c r="K174" s="56"/>
      <c r="L174" s="52"/>
      <c r="M174" s="52"/>
      <c r="N174" s="57">
        <f t="shared" si="5"/>
        <v>0</v>
      </c>
      <c r="O174" s="156"/>
      <c r="P174" s="312"/>
      <c r="Q174" s="39"/>
      <c r="R174" s="40"/>
      <c r="S174" s="41"/>
      <c r="T174" s="42"/>
      <c r="U174" s="43"/>
      <c r="V174" s="44"/>
    </row>
    <row r="175" spans="1:22" x14ac:dyDescent="0.25">
      <c r="A175" s="171"/>
      <c r="B175" s="107"/>
      <c r="C175" s="148"/>
      <c r="D175" s="148"/>
      <c r="E175" s="130"/>
      <c r="F175" s="519"/>
      <c r="G175" s="527"/>
      <c r="H175" s="50"/>
      <c r="I175" s="519"/>
      <c r="J175" s="35">
        <f t="shared" si="4"/>
        <v>0</v>
      </c>
      <c r="K175" s="56"/>
      <c r="L175" s="52"/>
      <c r="M175" s="52"/>
      <c r="N175" s="57">
        <f t="shared" si="5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x14ac:dyDescent="0.25">
      <c r="A176" s="171"/>
      <c r="B176" s="107"/>
      <c r="C176" s="148"/>
      <c r="D176" s="148"/>
      <c r="E176" s="130"/>
      <c r="F176" s="519"/>
      <c r="G176" s="527"/>
      <c r="H176" s="50"/>
      <c r="I176" s="519"/>
      <c r="J176" s="35">
        <f t="shared" si="4"/>
        <v>0</v>
      </c>
      <c r="K176" s="56"/>
      <c r="L176" s="52"/>
      <c r="M176" s="52"/>
      <c r="N176" s="57">
        <f t="shared" si="5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x14ac:dyDescent="0.25">
      <c r="A177" s="176"/>
      <c r="B177" s="107"/>
      <c r="C177" s="148"/>
      <c r="D177" s="148"/>
      <c r="E177" s="130"/>
      <c r="F177" s="519"/>
      <c r="G177" s="527"/>
      <c r="H177" s="50"/>
      <c r="I177" s="519"/>
      <c r="J177" s="35">
        <f t="shared" si="4"/>
        <v>0</v>
      </c>
      <c r="K177" s="56"/>
      <c r="L177" s="52"/>
      <c r="M177" s="52"/>
      <c r="N177" s="57">
        <f t="shared" si="5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x14ac:dyDescent="0.25">
      <c r="A178" s="115"/>
      <c r="B178" s="107"/>
      <c r="C178" s="148"/>
      <c r="D178" s="148"/>
      <c r="E178" s="130"/>
      <c r="F178" s="519"/>
      <c r="G178" s="527"/>
      <c r="H178" s="50"/>
      <c r="I178" s="519"/>
      <c r="J178" s="35">
        <f t="shared" si="4"/>
        <v>0</v>
      </c>
      <c r="K178" s="56"/>
      <c r="L178" s="52"/>
      <c r="M178" s="52"/>
      <c r="N178" s="57">
        <f t="shared" si="5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x14ac:dyDescent="0.25">
      <c r="A179" s="115"/>
      <c r="B179" s="107"/>
      <c r="C179" s="148"/>
      <c r="D179" s="148"/>
      <c r="E179" s="130"/>
      <c r="F179" s="519"/>
      <c r="G179" s="527"/>
      <c r="H179" s="50"/>
      <c r="I179" s="519"/>
      <c r="J179" s="35">
        <f t="shared" si="4"/>
        <v>0</v>
      </c>
      <c r="K179" s="56"/>
      <c r="L179" s="52"/>
      <c r="M179" s="52"/>
      <c r="N179" s="57">
        <f t="shared" si="5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x14ac:dyDescent="0.25">
      <c r="A180" s="115"/>
      <c r="B180" s="107"/>
      <c r="C180" s="148"/>
      <c r="D180" s="148"/>
      <c r="E180" s="130"/>
      <c r="F180" s="519"/>
      <c r="G180" s="527"/>
      <c r="H180" s="50"/>
      <c r="I180" s="519"/>
      <c r="J180" s="35">
        <f t="shared" si="4"/>
        <v>0</v>
      </c>
      <c r="K180" s="56"/>
      <c r="L180" s="52"/>
      <c r="M180" s="52"/>
      <c r="N180" s="57">
        <f t="shared" si="5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x14ac:dyDescent="0.25">
      <c r="A181" s="115"/>
      <c r="B181" s="107"/>
      <c r="C181" s="148"/>
      <c r="D181" s="148"/>
      <c r="E181" s="130"/>
      <c r="F181" s="519"/>
      <c r="G181" s="527"/>
      <c r="H181" s="50"/>
      <c r="I181" s="519"/>
      <c r="J181" s="35">
        <f t="shared" si="4"/>
        <v>0</v>
      </c>
      <c r="K181" s="56"/>
      <c r="L181" s="52"/>
      <c r="M181" s="52"/>
      <c r="N181" s="57">
        <f t="shared" si="5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x14ac:dyDescent="0.25">
      <c r="A182" s="115"/>
      <c r="B182" s="107"/>
      <c r="C182" s="148"/>
      <c r="D182" s="148"/>
      <c r="E182" s="130"/>
      <c r="F182" s="519"/>
      <c r="G182" s="527"/>
      <c r="H182" s="50"/>
      <c r="I182" s="519"/>
      <c r="J182" s="35">
        <f t="shared" si="4"/>
        <v>0</v>
      </c>
      <c r="K182" s="56"/>
      <c r="L182" s="52"/>
      <c r="M182" s="52"/>
      <c r="N182" s="57">
        <f t="shared" si="5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x14ac:dyDescent="0.25">
      <c r="A183" s="115"/>
      <c r="B183" s="107"/>
      <c r="C183" s="148"/>
      <c r="D183" s="148"/>
      <c r="E183" s="130"/>
      <c r="F183" s="519"/>
      <c r="G183" s="527"/>
      <c r="H183" s="50"/>
      <c r="I183" s="519"/>
      <c r="J183" s="35">
        <f t="shared" si="4"/>
        <v>0</v>
      </c>
      <c r="K183" s="56"/>
      <c r="L183" s="52"/>
      <c r="M183" s="52"/>
      <c r="N183" s="57">
        <f t="shared" si="5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x14ac:dyDescent="0.25">
      <c r="A184" s="115"/>
      <c r="B184" s="107"/>
      <c r="C184" s="148"/>
      <c r="D184" s="148"/>
      <c r="E184" s="130"/>
      <c r="F184" s="519"/>
      <c r="G184" s="527"/>
      <c r="H184" s="50"/>
      <c r="I184" s="519"/>
      <c r="J184" s="35">
        <f t="shared" si="4"/>
        <v>0</v>
      </c>
      <c r="K184" s="56"/>
      <c r="L184" s="52"/>
      <c r="M184" s="52"/>
      <c r="N184" s="57">
        <f t="shared" si="5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x14ac:dyDescent="0.25">
      <c r="A185" s="115"/>
      <c r="B185" s="107"/>
      <c r="C185" s="148"/>
      <c r="D185" s="148"/>
      <c r="E185" s="130"/>
      <c r="F185" s="519"/>
      <c r="G185" s="527"/>
      <c r="H185" s="50"/>
      <c r="I185" s="519"/>
      <c r="J185" s="35">
        <f t="shared" si="4"/>
        <v>0</v>
      </c>
      <c r="K185" s="56"/>
      <c r="L185" s="52"/>
      <c r="M185" s="52"/>
      <c r="N185" s="57">
        <f t="shared" si="5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x14ac:dyDescent="0.25">
      <c r="A186" s="115"/>
      <c r="B186" s="107"/>
      <c r="C186" s="148"/>
      <c r="D186" s="148"/>
      <c r="E186" s="130"/>
      <c r="F186" s="519"/>
      <c r="G186" s="527"/>
      <c r="H186" s="50"/>
      <c r="I186" s="519"/>
      <c r="J186" s="35">
        <f t="shared" si="4"/>
        <v>0</v>
      </c>
      <c r="K186" s="56"/>
      <c r="L186" s="52"/>
      <c r="M186" s="52"/>
      <c r="N186" s="57">
        <f t="shared" si="5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x14ac:dyDescent="0.25">
      <c r="A187" s="115"/>
      <c r="B187" s="107"/>
      <c r="C187" s="177"/>
      <c r="D187" s="177"/>
      <c r="E187" s="97"/>
      <c r="F187" s="519"/>
      <c r="G187" s="527"/>
      <c r="H187" s="50"/>
      <c r="I187" s="519"/>
      <c r="J187" s="35">
        <f t="shared" si="4"/>
        <v>0</v>
      </c>
      <c r="K187" s="56"/>
      <c r="L187" s="52"/>
      <c r="M187" s="52"/>
      <c r="N187" s="57">
        <f t="shared" si="5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x14ac:dyDescent="0.25">
      <c r="A188" s="115"/>
      <c r="B188" s="107"/>
      <c r="C188" s="148"/>
      <c r="D188" s="148"/>
      <c r="E188" s="130"/>
      <c r="F188" s="519"/>
      <c r="G188" s="527"/>
      <c r="H188" s="50"/>
      <c r="I188" s="519"/>
      <c r="J188" s="35">
        <f t="shared" si="4"/>
        <v>0</v>
      </c>
      <c r="K188" s="56"/>
      <c r="L188" s="52"/>
      <c r="M188" s="52"/>
      <c r="N188" s="57">
        <f t="shared" si="5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x14ac:dyDescent="0.25">
      <c r="A189" s="115"/>
      <c r="B189" s="107"/>
      <c r="C189" s="169"/>
      <c r="D189" s="169"/>
      <c r="E189" s="114"/>
      <c r="F189" s="519"/>
      <c r="G189" s="527"/>
      <c r="H189" s="50"/>
      <c r="I189" s="519"/>
      <c r="J189" s="35">
        <f t="shared" si="4"/>
        <v>0</v>
      </c>
      <c r="K189" s="56"/>
      <c r="L189" s="52"/>
      <c r="M189" s="52"/>
      <c r="N189" s="57">
        <f t="shared" si="5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x14ac:dyDescent="0.25">
      <c r="A190" s="115"/>
      <c r="B190" s="107"/>
      <c r="C190" s="170"/>
      <c r="D190" s="170"/>
      <c r="E190" s="109"/>
      <c r="F190" s="519"/>
      <c r="G190" s="527"/>
      <c r="H190" s="50"/>
      <c r="I190" s="519"/>
      <c r="J190" s="35">
        <f t="shared" si="4"/>
        <v>0</v>
      </c>
      <c r="K190" s="56"/>
      <c r="L190" s="52"/>
      <c r="M190" s="52"/>
      <c r="N190" s="57">
        <f t="shared" si="5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x14ac:dyDescent="0.25">
      <c r="A191" s="115"/>
      <c r="B191" s="107"/>
      <c r="C191" s="170"/>
      <c r="D191" s="170"/>
      <c r="E191" s="109"/>
      <c r="F191" s="519"/>
      <c r="G191" s="527"/>
      <c r="H191" s="50"/>
      <c r="I191" s="519"/>
      <c r="J191" s="35">
        <f t="shared" si="4"/>
        <v>0</v>
      </c>
      <c r="K191" s="56"/>
      <c r="L191" s="52"/>
      <c r="M191" s="52"/>
      <c r="N191" s="57">
        <f t="shared" si="5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x14ac:dyDescent="0.25">
      <c r="A192" s="115"/>
      <c r="B192" s="107"/>
      <c r="C192" s="169"/>
      <c r="D192" s="169"/>
      <c r="E192" s="114"/>
      <c r="F192" s="519"/>
      <c r="G192" s="527"/>
      <c r="H192" s="50"/>
      <c r="I192" s="519"/>
      <c r="J192" s="35">
        <f t="shared" si="4"/>
        <v>0</v>
      </c>
      <c r="K192" s="56"/>
      <c r="L192" s="52"/>
      <c r="M192" s="52"/>
      <c r="N192" s="57">
        <f t="shared" si="5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x14ac:dyDescent="0.25">
      <c r="A193" s="115"/>
      <c r="B193" s="107"/>
      <c r="C193" s="154"/>
      <c r="D193" s="154"/>
      <c r="E193" s="155"/>
      <c r="F193" s="519"/>
      <c r="G193" s="527"/>
      <c r="H193" s="50"/>
      <c r="I193" s="519"/>
      <c r="J193" s="35">
        <f t="shared" si="4"/>
        <v>0</v>
      </c>
      <c r="K193" s="56"/>
      <c r="L193" s="52"/>
      <c r="M193" s="52"/>
      <c r="N193" s="57">
        <f t="shared" si="5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x14ac:dyDescent="0.25">
      <c r="A194" s="115"/>
      <c r="B194" s="107"/>
      <c r="C194" s="96"/>
      <c r="D194" s="96"/>
      <c r="E194" s="97"/>
      <c r="F194" s="519"/>
      <c r="G194" s="527"/>
      <c r="H194" s="50"/>
      <c r="I194" s="519"/>
      <c r="J194" s="35">
        <f t="shared" si="4"/>
        <v>0</v>
      </c>
      <c r="K194" s="56"/>
      <c r="L194" s="52"/>
      <c r="M194" s="52"/>
      <c r="N194" s="57">
        <f t="shared" si="5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x14ac:dyDescent="0.25">
      <c r="A195" s="108"/>
      <c r="B195" s="107"/>
      <c r="C195" s="129"/>
      <c r="D195" s="129"/>
      <c r="E195" s="130"/>
      <c r="F195" s="519"/>
      <c r="G195" s="527"/>
      <c r="H195" s="50"/>
      <c r="I195" s="519"/>
      <c r="J195" s="35">
        <f t="shared" si="4"/>
        <v>0</v>
      </c>
      <c r="K195" s="56"/>
      <c r="L195" s="52"/>
      <c r="M195" s="52"/>
      <c r="N195" s="57">
        <f t="shared" si="5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x14ac:dyDescent="0.25">
      <c r="A196" s="115"/>
      <c r="B196" s="107"/>
      <c r="C196" s="129"/>
      <c r="D196" s="129"/>
      <c r="E196" s="130"/>
      <c r="F196" s="519"/>
      <c r="G196" s="527"/>
      <c r="H196" s="50"/>
      <c r="I196" s="519"/>
      <c r="J196" s="35">
        <f t="shared" si="4"/>
        <v>0</v>
      </c>
      <c r="K196" s="56"/>
      <c r="L196" s="52"/>
      <c r="M196" s="52"/>
      <c r="N196" s="57">
        <f t="shared" si="5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x14ac:dyDescent="0.25">
      <c r="A197" s="115"/>
      <c r="B197" s="107"/>
      <c r="C197" s="129"/>
      <c r="D197" s="129"/>
      <c r="E197" s="130"/>
      <c r="F197" s="519"/>
      <c r="G197" s="527"/>
      <c r="H197" s="50"/>
      <c r="I197" s="519"/>
      <c r="J197" s="35">
        <f t="shared" si="4"/>
        <v>0</v>
      </c>
      <c r="K197" s="56"/>
      <c r="L197" s="52"/>
      <c r="M197" s="52"/>
      <c r="N197" s="57">
        <f t="shared" si="5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x14ac:dyDescent="0.25">
      <c r="A198" s="178"/>
      <c r="B198" s="179"/>
      <c r="C198" s="129"/>
      <c r="D198" s="129"/>
      <c r="E198" s="130"/>
      <c r="F198" s="519"/>
      <c r="G198" s="527"/>
      <c r="H198" s="50"/>
      <c r="I198" s="519"/>
      <c r="J198" s="180">
        <f t="shared" si="4"/>
        <v>0</v>
      </c>
      <c r="K198" s="56"/>
      <c r="L198" s="52"/>
      <c r="M198" s="52"/>
      <c r="N198" s="57">
        <f t="shared" si="5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x14ac:dyDescent="0.25">
      <c r="A199" s="108"/>
      <c r="B199" s="179"/>
      <c r="C199" s="129"/>
      <c r="D199" s="129"/>
      <c r="E199" s="130"/>
      <c r="F199" s="519"/>
      <c r="G199" s="527"/>
      <c r="H199" s="50"/>
      <c r="I199" s="519"/>
      <c r="J199" s="180">
        <f t="shared" si="4"/>
        <v>0</v>
      </c>
      <c r="K199" s="56"/>
      <c r="L199" s="52"/>
      <c r="M199" s="52"/>
      <c r="N199" s="57">
        <f t="shared" si="5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x14ac:dyDescent="0.25">
      <c r="A200" s="108"/>
      <c r="B200" s="179"/>
      <c r="C200" s="129"/>
      <c r="D200" s="129"/>
      <c r="E200" s="130"/>
      <c r="F200" s="519"/>
      <c r="G200" s="527"/>
      <c r="H200" s="50"/>
      <c r="I200" s="519"/>
      <c r="J200" s="180">
        <f t="shared" si="4"/>
        <v>0</v>
      </c>
      <c r="K200" s="56"/>
      <c r="L200" s="52"/>
      <c r="M200" s="52"/>
      <c r="N200" s="57">
        <f t="shared" si="5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x14ac:dyDescent="0.25">
      <c r="A201" s="115"/>
      <c r="B201" s="179"/>
      <c r="C201" s="95"/>
      <c r="D201" s="95"/>
      <c r="E201" s="114"/>
      <c r="F201" s="519"/>
      <c r="G201" s="527"/>
      <c r="H201" s="50"/>
      <c r="I201" s="519"/>
      <c r="J201" s="180">
        <f t="shared" si="4"/>
        <v>0</v>
      </c>
      <c r="K201" s="56"/>
      <c r="L201" s="52"/>
      <c r="M201" s="52"/>
      <c r="N201" s="57">
        <f t="shared" si="5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x14ac:dyDescent="0.25">
      <c r="A202" s="115"/>
      <c r="B202" s="179"/>
      <c r="C202" s="95"/>
      <c r="D202" s="95"/>
      <c r="E202" s="114"/>
      <c r="F202" s="519"/>
      <c r="G202" s="527"/>
      <c r="H202" s="50"/>
      <c r="I202" s="519"/>
      <c r="J202" s="180">
        <f t="shared" si="4"/>
        <v>0</v>
      </c>
      <c r="K202" s="56"/>
      <c r="L202" s="52"/>
      <c r="M202" s="52"/>
      <c r="N202" s="57">
        <f t="shared" si="5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x14ac:dyDescent="0.25">
      <c r="A203" s="108"/>
      <c r="B203" s="179"/>
      <c r="C203" s="146"/>
      <c r="D203" s="146"/>
      <c r="E203" s="147"/>
      <c r="F203" s="519"/>
      <c r="G203" s="527"/>
      <c r="H203" s="143"/>
      <c r="I203" s="519"/>
      <c r="J203" s="180">
        <f t="shared" si="4"/>
        <v>0</v>
      </c>
      <c r="K203" s="56"/>
      <c r="L203" s="52"/>
      <c r="M203" s="52"/>
      <c r="N203" s="57">
        <f t="shared" si="5"/>
        <v>0</v>
      </c>
      <c r="O203" s="299"/>
      <c r="P203" s="316"/>
      <c r="Q203" s="39"/>
      <c r="R203" s="40"/>
      <c r="S203" s="41"/>
      <c r="T203" s="42"/>
      <c r="U203" s="43"/>
      <c r="V203" s="44"/>
    </row>
    <row r="204" spans="1:22" x14ac:dyDescent="0.25">
      <c r="A204" s="108"/>
      <c r="B204" s="179"/>
      <c r="C204" s="181"/>
      <c r="D204" s="181"/>
      <c r="E204" s="158"/>
      <c r="F204" s="519"/>
      <c r="G204" s="527"/>
      <c r="H204" s="143"/>
      <c r="I204" s="519"/>
      <c r="J204" s="180">
        <f t="shared" si="4"/>
        <v>0</v>
      </c>
      <c r="K204" s="56"/>
      <c r="L204" s="182"/>
      <c r="M204" s="183"/>
      <c r="N204" s="57">
        <f t="shared" ref="N204:N213" si="6">K204*I204-M204</f>
        <v>0</v>
      </c>
      <c r="O204" s="299"/>
      <c r="P204" s="316"/>
      <c r="Q204" s="39"/>
      <c r="R204" s="40"/>
      <c r="S204" s="41"/>
      <c r="T204" s="42"/>
      <c r="U204" s="43"/>
      <c r="V204" s="44"/>
    </row>
    <row r="205" spans="1:22" x14ac:dyDescent="0.25">
      <c r="A205" s="108"/>
      <c r="B205" s="184"/>
      <c r="C205" s="116"/>
      <c r="D205" s="116"/>
      <c r="E205" s="117"/>
      <c r="F205" s="116"/>
      <c r="G205" s="116"/>
      <c r="H205" s="92"/>
      <c r="I205" s="524"/>
      <c r="J205" s="180">
        <f t="shared" si="4"/>
        <v>0</v>
      </c>
      <c r="K205" s="56"/>
      <c r="L205" s="182"/>
      <c r="M205" s="183"/>
      <c r="N205" s="57">
        <f t="shared" si="6"/>
        <v>0</v>
      </c>
      <c r="O205" s="299"/>
      <c r="P205" s="316"/>
      <c r="Q205" s="39"/>
      <c r="R205" s="40"/>
      <c r="S205" s="41"/>
      <c r="T205" s="42"/>
      <c r="U205" s="43"/>
      <c r="V205" s="44"/>
    </row>
    <row r="206" spans="1:22" x14ac:dyDescent="0.25">
      <c r="A206" s="108"/>
      <c r="B206" s="184"/>
      <c r="C206" s="116"/>
      <c r="D206" s="116"/>
      <c r="E206" s="117"/>
      <c r="F206" s="116"/>
      <c r="G206" s="116"/>
      <c r="H206" s="92"/>
      <c r="I206" s="524"/>
      <c r="J206" s="180">
        <f t="shared" si="4"/>
        <v>0</v>
      </c>
      <c r="K206" s="56"/>
      <c r="L206" s="182"/>
      <c r="M206" s="183"/>
      <c r="N206" s="57">
        <f t="shared" si="6"/>
        <v>0</v>
      </c>
      <c r="O206" s="299"/>
      <c r="P206" s="316"/>
      <c r="Q206" s="39"/>
      <c r="R206" s="40"/>
      <c r="S206" s="41"/>
      <c r="T206" s="42"/>
      <c r="U206" s="43"/>
      <c r="V206" s="44"/>
    </row>
    <row r="207" spans="1:22" x14ac:dyDescent="0.25">
      <c r="A207" s="108"/>
      <c r="B207" s="185"/>
      <c r="C207" s="116"/>
      <c r="D207" s="116"/>
      <c r="E207" s="117"/>
      <c r="F207" s="116"/>
      <c r="G207" s="116"/>
      <c r="H207" s="92"/>
      <c r="I207" s="524"/>
      <c r="J207" s="180">
        <f t="shared" si="4"/>
        <v>0</v>
      </c>
      <c r="K207" s="56"/>
      <c r="L207" s="182"/>
      <c r="M207" s="183"/>
      <c r="N207" s="57">
        <f t="shared" si="6"/>
        <v>0</v>
      </c>
      <c r="O207" s="156"/>
      <c r="P207" s="59"/>
      <c r="Q207" s="39"/>
      <c r="R207" s="40"/>
      <c r="S207" s="41"/>
      <c r="T207" s="42"/>
      <c r="U207" s="43"/>
      <c r="V207" s="44"/>
    </row>
    <row r="208" spans="1:22" x14ac:dyDescent="0.25">
      <c r="A208" s="108"/>
      <c r="B208" s="185"/>
      <c r="C208" s="116"/>
      <c r="D208" s="116"/>
      <c r="E208" s="117"/>
      <c r="F208" s="116"/>
      <c r="G208" s="116"/>
      <c r="H208" s="92"/>
      <c r="I208" s="524"/>
      <c r="J208" s="180">
        <f t="shared" si="4"/>
        <v>0</v>
      </c>
      <c r="K208" s="56"/>
      <c r="L208" s="182"/>
      <c r="M208" s="183"/>
      <c r="N208" s="57">
        <f t="shared" si="6"/>
        <v>0</v>
      </c>
      <c r="O208" s="156"/>
      <c r="P208" s="59"/>
      <c r="Q208" s="39"/>
      <c r="R208" s="40"/>
      <c r="S208" s="41"/>
      <c r="T208" s="42"/>
      <c r="U208" s="43"/>
      <c r="V208" s="44"/>
    </row>
    <row r="209" spans="1:22" x14ac:dyDescent="0.25">
      <c r="A209" s="108"/>
      <c r="B209" s="185"/>
      <c r="C209" s="116"/>
      <c r="D209" s="116"/>
      <c r="E209" s="117"/>
      <c r="F209" s="116"/>
      <c r="G209" s="116"/>
      <c r="H209" s="92"/>
      <c r="I209" s="524"/>
      <c r="J209" s="180">
        <f t="shared" si="4"/>
        <v>0</v>
      </c>
      <c r="K209" s="56"/>
      <c r="L209" s="182"/>
      <c r="M209" s="183"/>
      <c r="N209" s="57">
        <f t="shared" si="6"/>
        <v>0</v>
      </c>
      <c r="O209" s="156"/>
      <c r="P209" s="59"/>
      <c r="Q209" s="39"/>
      <c r="R209" s="40"/>
      <c r="S209" s="41"/>
      <c r="T209" s="42"/>
      <c r="U209" s="43"/>
      <c r="V209" s="44"/>
    </row>
    <row r="210" spans="1:22" ht="18.75" x14ac:dyDescent="0.3">
      <c r="A210" s="108"/>
      <c r="B210" s="107"/>
      <c r="C210" s="186"/>
      <c r="D210" s="187"/>
      <c r="E210" s="188"/>
      <c r="F210" s="522"/>
      <c r="G210" s="529"/>
      <c r="H210" s="190"/>
      <c r="I210" s="519"/>
      <c r="J210" s="180">
        <f t="shared" si="4"/>
        <v>0</v>
      </c>
      <c r="K210" s="56"/>
      <c r="L210" s="182"/>
      <c r="M210" s="191"/>
      <c r="N210" s="57">
        <f t="shared" si="6"/>
        <v>0</v>
      </c>
      <c r="O210" s="299"/>
      <c r="P210" s="316"/>
      <c r="Q210" s="39"/>
      <c r="R210" s="40"/>
      <c r="S210" s="41"/>
      <c r="T210" s="42"/>
      <c r="U210" s="43"/>
      <c r="V210" s="44"/>
    </row>
    <row r="211" spans="1:22" ht="18.75" x14ac:dyDescent="0.3">
      <c r="A211" s="108"/>
      <c r="B211" s="107"/>
      <c r="C211" s="186"/>
      <c r="D211" s="186"/>
      <c r="E211" s="192"/>
      <c r="F211" s="519"/>
      <c r="G211" s="527"/>
      <c r="H211" s="143"/>
      <c r="I211" s="519"/>
      <c r="J211" s="180">
        <f t="shared" si="4"/>
        <v>0</v>
      </c>
      <c r="K211" s="56"/>
      <c r="L211" s="182"/>
      <c r="M211" s="191"/>
      <c r="N211" s="57">
        <f t="shared" si="6"/>
        <v>0</v>
      </c>
      <c r="O211" s="299"/>
      <c r="P211" s="316"/>
      <c r="Q211" s="39"/>
      <c r="R211" s="40"/>
      <c r="S211" s="41"/>
      <c r="T211" s="42"/>
      <c r="U211" s="43"/>
      <c r="V211" s="44"/>
    </row>
    <row r="212" spans="1:22" ht="18.75" x14ac:dyDescent="0.3">
      <c r="A212" s="108"/>
      <c r="B212" s="107"/>
      <c r="C212" s="186"/>
      <c r="D212" s="186"/>
      <c r="E212" s="192"/>
      <c r="F212" s="519"/>
      <c r="G212" s="527"/>
      <c r="H212" s="143"/>
      <c r="I212" s="519"/>
      <c r="J212" s="180">
        <f t="shared" si="4"/>
        <v>0</v>
      </c>
      <c r="K212" s="56"/>
      <c r="L212" s="182"/>
      <c r="M212" s="191"/>
      <c r="N212" s="57">
        <f t="shared" si="6"/>
        <v>0</v>
      </c>
      <c r="O212" s="299"/>
      <c r="P212" s="316"/>
      <c r="Q212" s="39"/>
      <c r="R212" s="40"/>
      <c r="S212" s="41"/>
      <c r="T212" s="42"/>
      <c r="U212" s="43"/>
      <c r="V212" s="44"/>
    </row>
    <row r="213" spans="1:22" ht="18.75" x14ac:dyDescent="0.3">
      <c r="A213" s="108"/>
      <c r="B213" s="107"/>
      <c r="C213" s="193"/>
      <c r="D213" s="193"/>
      <c r="E213" s="194"/>
      <c r="F213" s="519"/>
      <c r="G213" s="527"/>
      <c r="H213" s="143"/>
      <c r="I213" s="519"/>
      <c r="J213" s="180">
        <f t="shared" si="4"/>
        <v>0</v>
      </c>
      <c r="K213" s="56"/>
      <c r="L213" s="182"/>
      <c r="M213" s="191"/>
      <c r="N213" s="57">
        <f t="shared" si="6"/>
        <v>0</v>
      </c>
      <c r="O213" s="299"/>
      <c r="P213" s="316"/>
      <c r="Q213" s="39"/>
      <c r="R213" s="40"/>
      <c r="S213" s="41"/>
      <c r="T213" s="42"/>
      <c r="U213" s="43"/>
      <c r="V213" s="44"/>
    </row>
    <row r="214" spans="1:22" x14ac:dyDescent="0.25">
      <c r="A214" s="195"/>
      <c r="B214" s="107"/>
      <c r="C214" s="107"/>
      <c r="D214" s="107"/>
      <c r="E214" s="196"/>
      <c r="F214" s="519"/>
      <c r="G214" s="527"/>
      <c r="H214" s="143"/>
      <c r="I214" s="519">
        <v>0</v>
      </c>
      <c r="J214" s="197">
        <f t="shared" ref="J214:J221" si="7">I214-F214</f>
        <v>0</v>
      </c>
      <c r="K214" s="198"/>
      <c r="L214" s="198"/>
      <c r="M214" s="198"/>
      <c r="N214" s="199">
        <f t="shared" ref="N214:N225" si="8">K214*I214</f>
        <v>0</v>
      </c>
      <c r="O214" s="303"/>
      <c r="P214" s="316"/>
      <c r="Q214" s="39"/>
      <c r="R214" s="200"/>
      <c r="S214" s="201"/>
      <c r="T214" s="202"/>
      <c r="U214" s="164"/>
      <c r="V214" s="168"/>
    </row>
    <row r="215" spans="1:22" x14ac:dyDescent="0.25">
      <c r="A215" s="195"/>
      <c r="B215" s="107"/>
      <c r="C215" s="107"/>
      <c r="D215" s="107"/>
      <c r="E215" s="196"/>
      <c r="F215" s="519"/>
      <c r="G215" s="527"/>
      <c r="H215" s="143"/>
      <c r="I215" s="519">
        <v>0</v>
      </c>
      <c r="J215" s="197">
        <f t="shared" si="7"/>
        <v>0</v>
      </c>
      <c r="K215" s="198"/>
      <c r="L215" s="198"/>
      <c r="M215" s="198"/>
      <c r="N215" s="199">
        <f t="shared" si="8"/>
        <v>0</v>
      </c>
      <c r="O215" s="303"/>
      <c r="P215" s="316"/>
      <c r="Q215" s="39"/>
      <c r="R215" s="200"/>
      <c r="S215" s="201"/>
      <c r="T215" s="202"/>
      <c r="U215" s="164"/>
      <c r="V215" s="168"/>
    </row>
    <row r="216" spans="1:22" x14ac:dyDescent="0.25">
      <c r="A216" s="195"/>
      <c r="B216" s="107"/>
      <c r="C216" s="107"/>
      <c r="D216" s="107"/>
      <c r="E216" s="196"/>
      <c r="F216" s="519"/>
      <c r="G216" s="527"/>
      <c r="H216" s="143"/>
      <c r="I216" s="519">
        <v>0</v>
      </c>
      <c r="J216" s="197">
        <f t="shared" si="7"/>
        <v>0</v>
      </c>
      <c r="K216" s="198"/>
      <c r="L216" s="198"/>
      <c r="M216" s="198"/>
      <c r="N216" s="199">
        <f t="shared" si="8"/>
        <v>0</v>
      </c>
      <c r="O216" s="303"/>
      <c r="P216" s="316"/>
      <c r="Q216" s="39"/>
      <c r="R216" s="200"/>
      <c r="S216" s="201"/>
      <c r="T216" s="202"/>
      <c r="U216" s="164"/>
      <c r="V216" s="168"/>
    </row>
    <row r="217" spans="1:22" x14ac:dyDescent="0.25">
      <c r="A217" s="195"/>
      <c r="B217" s="107"/>
      <c r="C217" s="107"/>
      <c r="D217" s="107"/>
      <c r="E217" s="196"/>
      <c r="F217" s="519"/>
      <c r="G217" s="527"/>
      <c r="H217" s="143"/>
      <c r="I217" s="519">
        <v>0</v>
      </c>
      <c r="J217" s="197">
        <f t="shared" si="7"/>
        <v>0</v>
      </c>
      <c r="K217" s="198"/>
      <c r="L217" s="198"/>
      <c r="M217" s="198"/>
      <c r="N217" s="199">
        <f t="shared" si="8"/>
        <v>0</v>
      </c>
      <c r="O217" s="303"/>
      <c r="P217" s="316"/>
      <c r="Q217" s="39"/>
      <c r="R217" s="200"/>
      <c r="S217" s="201"/>
      <c r="T217" s="202"/>
      <c r="U217" s="164"/>
      <c r="V217" s="168"/>
    </row>
    <row r="218" spans="1:22" x14ac:dyDescent="0.25">
      <c r="A218" s="204"/>
      <c r="B218" s="107"/>
      <c r="C218" s="107"/>
      <c r="D218" s="107"/>
      <c r="E218" s="196"/>
      <c r="F218" s="519"/>
      <c r="G218" s="527"/>
      <c r="H218" s="530"/>
      <c r="I218" s="519">
        <v>0</v>
      </c>
      <c r="J218" s="197">
        <f t="shared" si="7"/>
        <v>0</v>
      </c>
      <c r="K218" s="198"/>
      <c r="L218" s="198"/>
      <c r="M218" s="198"/>
      <c r="N218" s="199">
        <f t="shared" si="8"/>
        <v>0</v>
      </c>
      <c r="O218" s="303"/>
      <c r="P218" s="316"/>
      <c r="Q218" s="39"/>
      <c r="R218" s="200"/>
      <c r="S218" s="201"/>
      <c r="T218" s="202"/>
      <c r="U218" s="43"/>
      <c r="V218" s="44"/>
    </row>
    <row r="219" spans="1:22" x14ac:dyDescent="0.25">
      <c r="A219" s="206"/>
      <c r="B219" s="207"/>
      <c r="H219" s="533"/>
      <c r="I219" s="531">
        <v>0</v>
      </c>
      <c r="J219" s="210">
        <f t="shared" si="7"/>
        <v>0</v>
      </c>
      <c r="K219" s="213"/>
      <c r="L219" s="213"/>
      <c r="M219" s="213"/>
      <c r="N219" s="199">
        <f t="shared" si="8"/>
        <v>0</v>
      </c>
      <c r="O219" s="303"/>
      <c r="P219" s="316"/>
      <c r="Q219" s="163"/>
      <c r="R219" s="200"/>
      <c r="S219" s="201"/>
      <c r="T219" s="202"/>
      <c r="U219" s="43"/>
      <c r="V219" s="44"/>
    </row>
    <row r="220" spans="1:22" x14ac:dyDescent="0.25">
      <c r="A220" s="206"/>
      <c r="B220" s="207"/>
      <c r="I220" s="531">
        <v>0</v>
      </c>
      <c r="J220" s="210">
        <f t="shared" si="7"/>
        <v>0</v>
      </c>
      <c r="K220" s="213"/>
      <c r="L220" s="213"/>
      <c r="M220" s="213"/>
      <c r="N220" s="199">
        <f t="shared" si="8"/>
        <v>0</v>
      </c>
      <c r="O220" s="303"/>
      <c r="P220" s="316"/>
      <c r="Q220" s="163"/>
      <c r="R220" s="200"/>
      <c r="S220" s="201"/>
      <c r="T220" s="202"/>
      <c r="U220" s="43"/>
      <c r="V220" s="44"/>
    </row>
    <row r="221" spans="1:22" ht="16.5" thickBot="1" x14ac:dyDescent="0.3">
      <c r="A221" s="206"/>
      <c r="B221" s="207"/>
      <c r="I221" s="535">
        <v>0</v>
      </c>
      <c r="J221" s="210">
        <f t="shared" si="7"/>
        <v>0</v>
      </c>
      <c r="K221" s="213"/>
      <c r="L221" s="213"/>
      <c r="M221" s="213"/>
      <c r="N221" s="199">
        <f t="shared" si="8"/>
        <v>0</v>
      </c>
      <c r="O221" s="303"/>
      <c r="P221" s="316"/>
      <c r="Q221" s="163"/>
      <c r="R221" s="200"/>
      <c r="S221" s="201"/>
      <c r="T221" s="202"/>
      <c r="U221" s="43"/>
      <c r="V221" s="44"/>
    </row>
    <row r="222" spans="1:22" ht="19.5" thickTop="1" x14ac:dyDescent="0.25">
      <c r="A222" s="206"/>
      <c r="B222" s="207"/>
      <c r="F222" s="958" t="s">
        <v>19</v>
      </c>
      <c r="G222" s="958"/>
      <c r="H222" s="959"/>
      <c r="I222" s="536">
        <f>SUM(I4:I221)</f>
        <v>579418.55000000005</v>
      </c>
      <c r="J222" s="217"/>
      <c r="K222" s="213"/>
      <c r="L222" s="218"/>
      <c r="M222" s="213"/>
      <c r="N222" s="199">
        <f t="shared" si="8"/>
        <v>0</v>
      </c>
      <c r="O222" s="303"/>
      <c r="P222" s="316"/>
      <c r="Q222" s="163"/>
      <c r="R222" s="200"/>
      <c r="S222" s="219"/>
      <c r="T222" s="166"/>
      <c r="U222" s="167"/>
      <c r="V222" s="44"/>
    </row>
    <row r="223" spans="1:22" ht="19.5" thickBot="1" x14ac:dyDescent="0.3">
      <c r="A223" s="220"/>
      <c r="B223" s="207"/>
      <c r="I223" s="537"/>
      <c r="J223" s="217"/>
      <c r="K223" s="213"/>
      <c r="L223" s="218"/>
      <c r="M223" s="213"/>
      <c r="N223" s="199">
        <f t="shared" si="8"/>
        <v>0</v>
      </c>
      <c r="O223" s="304"/>
      <c r="Q223" s="10"/>
      <c r="R223" s="222"/>
      <c r="S223" s="223"/>
      <c r="T223" s="224"/>
      <c r="V223" s="15"/>
    </row>
    <row r="224" spans="1:22" ht="16.5" thickTop="1" x14ac:dyDescent="0.25">
      <c r="A224" s="206"/>
      <c r="B224" s="207"/>
      <c r="J224" s="210"/>
      <c r="K224" s="213"/>
      <c r="L224" s="213"/>
      <c r="M224" s="213"/>
      <c r="N224" s="199">
        <f t="shared" si="8"/>
        <v>0</v>
      </c>
      <c r="O224" s="304"/>
      <c r="Q224" s="10"/>
      <c r="R224" s="222"/>
      <c r="S224" s="223"/>
      <c r="T224" s="224"/>
      <c r="V224" s="15"/>
    </row>
    <row r="225" spans="1:22" ht="16.5" thickBot="1" x14ac:dyDescent="0.3">
      <c r="A225" s="206"/>
      <c r="B225" s="207"/>
      <c r="J225" s="210"/>
      <c r="K225" s="226"/>
      <c r="N225" s="199">
        <f t="shared" si="8"/>
        <v>0</v>
      </c>
      <c r="O225" s="305"/>
      <c r="Q225" s="10"/>
      <c r="R225" s="222"/>
      <c r="S225" s="223"/>
      <c r="T225" s="227"/>
      <c r="V225" s="15"/>
    </row>
    <row r="226" spans="1:22" ht="17.25" thickTop="1" thickBot="1" x14ac:dyDescent="0.3">
      <c r="A226" s="206"/>
      <c r="H226" s="538"/>
      <c r="I226" s="539" t="s">
        <v>20</v>
      </c>
      <c r="J226" s="230"/>
      <c r="K226" s="230"/>
      <c r="L226" s="231">
        <f>SUM(L214:L225)</f>
        <v>0</v>
      </c>
      <c r="M226" s="232"/>
      <c r="N226" s="233">
        <f>SUM(N4:N225)</f>
        <v>20448961.599999998</v>
      </c>
      <c r="O226" s="306"/>
      <c r="Q226" s="234">
        <f>SUM(Q4:Q225)</f>
        <v>412035.64</v>
      </c>
      <c r="R226" s="9"/>
      <c r="S226" s="235">
        <f>SUM(S16:S225)</f>
        <v>0</v>
      </c>
      <c r="T226" s="236"/>
      <c r="U226" s="237"/>
      <c r="V226" s="238">
        <f>SUM(V214:V225)</f>
        <v>0</v>
      </c>
    </row>
    <row r="227" spans="1:22" x14ac:dyDescent="0.25">
      <c r="A227" s="206"/>
      <c r="H227" s="538"/>
      <c r="I227" s="540"/>
      <c r="J227" s="240"/>
      <c r="K227" s="241"/>
      <c r="L227" s="241"/>
      <c r="M227" s="241"/>
      <c r="N227" s="199"/>
      <c r="O227" s="306"/>
      <c r="R227" s="222"/>
      <c r="S227" s="243"/>
      <c r="U227" s="245"/>
      <c r="V227"/>
    </row>
    <row r="228" spans="1:22" ht="16.5" thickBot="1" x14ac:dyDescent="0.3">
      <c r="A228" s="206"/>
      <c r="H228" s="538"/>
      <c r="I228" s="540"/>
      <c r="J228" s="240"/>
      <c r="K228" s="241"/>
      <c r="L228" s="241"/>
      <c r="M228" s="241"/>
      <c r="N228" s="199"/>
      <c r="O228" s="306"/>
      <c r="R228" s="222"/>
      <c r="S228" s="243"/>
      <c r="U228" s="245"/>
      <c r="V228"/>
    </row>
    <row r="229" spans="1:22" ht="19.5" thickTop="1" x14ac:dyDescent="0.25">
      <c r="A229" s="206"/>
      <c r="I229" s="541" t="s">
        <v>21</v>
      </c>
      <c r="J229" s="247"/>
      <c r="K229" s="247"/>
      <c r="L229" s="248"/>
      <c r="M229" s="248"/>
      <c r="N229" s="249">
        <f>V226+S226+Q226+N226+L226</f>
        <v>20860997.239999998</v>
      </c>
      <c r="O229" s="307"/>
      <c r="R229" s="222"/>
      <c r="S229" s="243"/>
      <c r="U229" s="245"/>
      <c r="V229"/>
    </row>
    <row r="230" spans="1:22" ht="19.5" thickBot="1" x14ac:dyDescent="0.3">
      <c r="A230" s="250"/>
      <c r="I230" s="542"/>
      <c r="J230" s="252"/>
      <c r="K230" s="252"/>
      <c r="L230" s="253"/>
      <c r="M230" s="253"/>
      <c r="N230" s="254"/>
      <c r="O230" s="308"/>
      <c r="R230" s="222"/>
      <c r="S230" s="243"/>
      <c r="U230" s="245"/>
      <c r="V230"/>
    </row>
    <row r="231" spans="1:22" ht="16.5" thickTop="1" x14ac:dyDescent="0.25">
      <c r="A231" s="250"/>
      <c r="I231" s="540"/>
      <c r="J231" s="240"/>
      <c r="K231" s="241"/>
      <c r="L231" s="241"/>
      <c r="M231" s="241"/>
      <c r="N231" s="199"/>
      <c r="O231" s="306"/>
      <c r="R231" s="222"/>
      <c r="S231" s="243"/>
      <c r="U231" s="245"/>
      <c r="V231"/>
    </row>
    <row r="232" spans="1:22" x14ac:dyDescent="0.25">
      <c r="A232" s="206"/>
      <c r="I232" s="540"/>
      <c r="J232" s="240"/>
      <c r="K232" s="241"/>
      <c r="L232" s="241"/>
      <c r="M232" s="241"/>
      <c r="N232" s="199"/>
      <c r="O232" s="306"/>
      <c r="R232" s="222"/>
      <c r="S232" s="243"/>
      <c r="U232" s="245"/>
      <c r="V232"/>
    </row>
    <row r="233" spans="1:22" x14ac:dyDescent="0.25">
      <c r="A233" s="206"/>
      <c r="I233" s="540"/>
      <c r="J233" s="255"/>
      <c r="K233" s="241"/>
      <c r="L233" s="241"/>
      <c r="M233" s="241"/>
      <c r="N233" s="199"/>
      <c r="O233" s="309"/>
      <c r="R233" s="222"/>
      <c r="S233" s="243"/>
      <c r="U233" s="245"/>
      <c r="V233"/>
    </row>
    <row r="234" spans="1:22" x14ac:dyDescent="0.25">
      <c r="A234" s="250"/>
      <c r="N234" s="199"/>
      <c r="O234" s="310"/>
      <c r="R234" s="222"/>
      <c r="S234" s="243"/>
      <c r="U234" s="245"/>
      <c r="V234"/>
    </row>
    <row r="235" spans="1:22" x14ac:dyDescent="0.25">
      <c r="A235" s="250"/>
      <c r="O235" s="310"/>
      <c r="S235" s="243"/>
      <c r="U235" s="245"/>
      <c r="V235"/>
    </row>
    <row r="236" spans="1:22" x14ac:dyDescent="0.25">
      <c r="A236" s="206"/>
      <c r="B236" s="207"/>
      <c r="N236" s="199"/>
      <c r="O236" s="306"/>
      <c r="S236" s="243"/>
      <c r="U236" s="245"/>
      <c r="V236"/>
    </row>
    <row r="237" spans="1:22" x14ac:dyDescent="0.25">
      <c r="A237" s="250"/>
      <c r="B237" s="207"/>
      <c r="N237" s="199"/>
      <c r="O237" s="306"/>
      <c r="S237" s="243"/>
      <c r="U237" s="245"/>
      <c r="V237"/>
    </row>
    <row r="238" spans="1:22" x14ac:dyDescent="0.25">
      <c r="A238" s="206"/>
      <c r="B238" s="207"/>
      <c r="I238" s="540"/>
      <c r="J238" s="240"/>
      <c r="K238" s="241"/>
      <c r="L238" s="241"/>
      <c r="M238" s="241"/>
      <c r="N238" s="199"/>
      <c r="O238" s="306"/>
      <c r="S238" s="243"/>
      <c r="U238" s="245"/>
      <c r="V238"/>
    </row>
    <row r="239" spans="1:22" x14ac:dyDescent="0.25">
      <c r="A239" s="250"/>
      <c r="B239" s="207"/>
      <c r="I239" s="540"/>
      <c r="J239" s="240"/>
      <c r="K239" s="241"/>
      <c r="L239" s="241"/>
      <c r="M239" s="241"/>
      <c r="N239" s="199"/>
      <c r="O239" s="306"/>
      <c r="S239" s="243"/>
      <c r="U239" s="245"/>
      <c r="V239"/>
    </row>
    <row r="240" spans="1:22" x14ac:dyDescent="0.25">
      <c r="A240" s="206"/>
      <c r="B240" s="207"/>
      <c r="I240" s="543"/>
      <c r="J240" s="237"/>
      <c r="K240" s="237"/>
      <c r="N240" s="199"/>
      <c r="O240" s="306"/>
      <c r="S240" s="243"/>
      <c r="U240" s="245"/>
      <c r="V240"/>
    </row>
    <row r="241" spans="1:22" x14ac:dyDescent="0.25">
      <c r="A241" s="250"/>
      <c r="S241" s="243"/>
      <c r="U241" s="245"/>
      <c r="V241"/>
    </row>
    <row r="242" spans="1:22" x14ac:dyDescent="0.25">
      <c r="A242" s="206"/>
      <c r="S242" s="243"/>
      <c r="U242" s="245"/>
      <c r="V242"/>
    </row>
    <row r="243" spans="1:22" x14ac:dyDescent="0.25">
      <c r="A243" s="206"/>
      <c r="B243" s="259"/>
      <c r="C243" s="259"/>
      <c r="D243" s="259"/>
      <c r="E243" s="260"/>
      <c r="F243" s="544"/>
      <c r="G243" s="545"/>
      <c r="H243" s="546"/>
      <c r="I243" s="547"/>
      <c r="J243"/>
      <c r="K243"/>
      <c r="L243"/>
      <c r="M243"/>
      <c r="P243" s="318"/>
      <c r="Q243" s="243"/>
      <c r="S243" s="243"/>
      <c r="U243" s="245"/>
      <c r="V243"/>
    </row>
    <row r="244" spans="1:22" x14ac:dyDescent="0.25">
      <c r="A244" s="250"/>
      <c r="B244" s="259"/>
      <c r="C244" s="259"/>
      <c r="D244" s="259"/>
      <c r="E244" s="260"/>
      <c r="F244" s="544"/>
      <c r="G244" s="545"/>
      <c r="H244" s="546"/>
      <c r="I244" s="547"/>
      <c r="J244"/>
      <c r="K244"/>
      <c r="L244"/>
      <c r="M244"/>
      <c r="P244" s="318"/>
      <c r="Q244" s="243"/>
      <c r="S244" s="243"/>
      <c r="U244" s="245"/>
      <c r="V244"/>
    </row>
    <row r="245" spans="1:22" x14ac:dyDescent="0.25">
      <c r="A245" s="250"/>
      <c r="B245" s="259"/>
      <c r="C245" s="259"/>
      <c r="D245" s="259"/>
      <c r="E245" s="260"/>
      <c r="F245" s="544"/>
      <c r="G245" s="545"/>
      <c r="H245" s="546"/>
      <c r="I245" s="547"/>
      <c r="J245"/>
      <c r="K245"/>
      <c r="L245"/>
      <c r="M245"/>
      <c r="P245" s="318"/>
      <c r="Q245" s="243"/>
      <c r="S245" s="243"/>
      <c r="U245" s="245"/>
      <c r="V245"/>
    </row>
    <row r="246" spans="1:22" x14ac:dyDescent="0.25">
      <c r="A246" s="250"/>
      <c r="B246" s="259"/>
      <c r="C246" s="259"/>
      <c r="D246" s="259"/>
      <c r="E246" s="260"/>
      <c r="F246" s="544"/>
      <c r="G246" s="545"/>
      <c r="H246" s="546"/>
      <c r="I246" s="547"/>
      <c r="J246"/>
      <c r="K246"/>
      <c r="L246"/>
      <c r="M246"/>
      <c r="P246" s="318"/>
      <c r="Q246" s="243"/>
      <c r="S246" s="243"/>
      <c r="U246" s="245"/>
      <c r="V246"/>
    </row>
    <row r="247" spans="1:22" x14ac:dyDescent="0.25">
      <c r="A247" s="264"/>
      <c r="B247" s="259"/>
      <c r="C247" s="259"/>
      <c r="D247" s="259"/>
      <c r="E247" s="260"/>
      <c r="F247" s="544"/>
      <c r="G247" s="545"/>
      <c r="H247" s="546"/>
      <c r="I247" s="547"/>
      <c r="J247"/>
      <c r="K247"/>
      <c r="L247"/>
      <c r="M247"/>
      <c r="P247" s="318"/>
      <c r="Q247" s="243"/>
      <c r="S247" s="243"/>
      <c r="U247" s="245"/>
      <c r="V247"/>
    </row>
    <row r="248" spans="1:22" x14ac:dyDescent="0.25">
      <c r="A248" s="220"/>
      <c r="B248" s="259"/>
      <c r="C248" s="259"/>
      <c r="D248" s="259"/>
      <c r="E248" s="260"/>
      <c r="F248" s="544"/>
      <c r="G248" s="545"/>
      <c r="H248" s="546"/>
      <c r="I248" s="547"/>
      <c r="J248"/>
      <c r="K248"/>
      <c r="L248"/>
      <c r="M248"/>
      <c r="P248" s="318"/>
      <c r="Q248" s="243"/>
      <c r="S248" s="243"/>
      <c r="U248" s="245"/>
      <c r="V248"/>
    </row>
    <row r="249" spans="1:22" x14ac:dyDescent="0.25">
      <c r="A249" s="206"/>
      <c r="B249" s="259"/>
      <c r="C249" s="259"/>
      <c r="D249" s="259"/>
      <c r="E249" s="260"/>
      <c r="F249" s="544"/>
      <c r="G249" s="545"/>
      <c r="H249" s="546"/>
      <c r="I249" s="547"/>
      <c r="J249"/>
      <c r="K249"/>
      <c r="L249"/>
      <c r="M249"/>
      <c r="P249" s="318"/>
      <c r="Q249" s="243"/>
      <c r="S249" s="243"/>
      <c r="U249" s="245"/>
      <c r="V249"/>
    </row>
    <row r="250" spans="1:22" x14ac:dyDescent="0.25">
      <c r="A250" s="206"/>
      <c r="B250" s="259"/>
      <c r="C250" s="259"/>
      <c r="D250" s="259"/>
      <c r="E250" s="260"/>
      <c r="F250" s="544"/>
      <c r="G250" s="545"/>
      <c r="H250" s="546"/>
      <c r="I250" s="547"/>
      <c r="J250"/>
      <c r="K250"/>
      <c r="L250"/>
      <c r="M250"/>
      <c r="P250" s="318"/>
      <c r="Q250" s="243"/>
      <c r="S250" s="243"/>
      <c r="U250" s="245"/>
      <c r="V250"/>
    </row>
    <row r="251" spans="1:22" x14ac:dyDescent="0.25">
      <c r="A251" s="206"/>
      <c r="B251" s="259"/>
      <c r="C251" s="259"/>
      <c r="D251" s="259"/>
      <c r="E251" s="260"/>
      <c r="F251" s="544"/>
      <c r="G251" s="545"/>
      <c r="H251" s="546"/>
      <c r="I251" s="547"/>
      <c r="J251"/>
      <c r="K251"/>
      <c r="L251"/>
      <c r="M251"/>
      <c r="P251" s="318"/>
      <c r="Q251" s="243"/>
      <c r="S251" s="243"/>
      <c r="U251" s="245"/>
      <c r="V251"/>
    </row>
    <row r="252" spans="1:22" x14ac:dyDescent="0.25">
      <c r="A252" s="206"/>
      <c r="B252" s="259"/>
      <c r="C252" s="259"/>
      <c r="D252" s="259"/>
      <c r="E252" s="260"/>
      <c r="F252" s="544"/>
      <c r="G252" s="545"/>
      <c r="H252" s="546"/>
      <c r="I252" s="547"/>
      <c r="J252"/>
      <c r="K252"/>
      <c r="L252"/>
      <c r="M252"/>
      <c r="P252" s="318"/>
      <c r="Q252" s="243"/>
      <c r="S252" s="243"/>
      <c r="U252" s="245"/>
      <c r="V252"/>
    </row>
    <row r="253" spans="1:22" x14ac:dyDescent="0.25">
      <c r="A253" s="206"/>
      <c r="B253" s="259"/>
      <c r="C253" s="259"/>
      <c r="D253" s="259"/>
      <c r="E253" s="260"/>
      <c r="F253" s="544"/>
      <c r="G253" s="545"/>
      <c r="H253" s="546"/>
      <c r="I253" s="547"/>
      <c r="J253"/>
      <c r="K253"/>
      <c r="L253"/>
      <c r="M253"/>
      <c r="P253" s="318"/>
      <c r="Q253" s="243"/>
      <c r="S253" s="243"/>
      <c r="U253" s="245"/>
      <c r="V253"/>
    </row>
    <row r="254" spans="1:22" x14ac:dyDescent="0.25">
      <c r="A254" s="206"/>
      <c r="B254" s="259"/>
      <c r="C254" s="259"/>
      <c r="D254" s="259"/>
      <c r="E254" s="260"/>
      <c r="F254" s="544"/>
      <c r="G254" s="545"/>
      <c r="H254" s="546"/>
      <c r="I254" s="547"/>
      <c r="J254"/>
      <c r="K254"/>
      <c r="L254"/>
      <c r="M254"/>
      <c r="P254" s="318"/>
      <c r="Q254" s="243"/>
      <c r="S254" s="243"/>
      <c r="U254" s="245"/>
      <c r="V254"/>
    </row>
    <row r="255" spans="1:22" x14ac:dyDescent="0.25">
      <c r="A255" s="206"/>
      <c r="B255" s="259"/>
      <c r="C255" s="259"/>
      <c r="D255" s="259"/>
      <c r="E255" s="260"/>
      <c r="F255" s="544"/>
      <c r="G255" s="545"/>
      <c r="H255" s="546"/>
      <c r="I255" s="547"/>
      <c r="J255"/>
      <c r="K255"/>
      <c r="L255"/>
      <c r="M255"/>
      <c r="P255" s="318"/>
      <c r="Q255" s="243"/>
      <c r="S255" s="243"/>
      <c r="U255" s="245"/>
      <c r="V255"/>
    </row>
  </sheetData>
  <mergeCells count="12">
    <mergeCell ref="W1:X1"/>
    <mergeCell ref="P59:P60"/>
    <mergeCell ref="A55:A56"/>
    <mergeCell ref="F222:H222"/>
    <mergeCell ref="A1:J2"/>
    <mergeCell ref="A59:A60"/>
    <mergeCell ref="H59:H60"/>
    <mergeCell ref="O59:O60"/>
    <mergeCell ref="H55:H56"/>
    <mergeCell ref="O55:O56"/>
    <mergeCell ref="P55:P56"/>
    <mergeCell ref="C55:C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259"/>
  <sheetViews>
    <sheetView workbookViewId="0">
      <pane xSplit="7" ySplit="3" topLeftCell="W4" activePane="bottomRight" state="frozen"/>
      <selection pane="topRight" activeCell="H1" sqref="H1"/>
      <selection pane="bottomLeft" activeCell="A4" sqref="A4"/>
      <selection pane="bottomRight" activeCell="X5" sqref="X5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customWidth="1"/>
    <col min="4" max="4" width="11" style="208" customWidth="1"/>
    <col min="5" max="5" width="22.140625" style="209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3" width="8.1406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901" t="s">
        <v>267</v>
      </c>
      <c r="B1" s="901"/>
      <c r="C1" s="901"/>
      <c r="D1" s="901"/>
      <c r="E1" s="901"/>
      <c r="F1" s="901"/>
      <c r="G1" s="901"/>
      <c r="H1" s="901"/>
      <c r="I1" s="901"/>
      <c r="J1" s="901"/>
      <c r="K1" s="1"/>
      <c r="L1" s="1"/>
      <c r="M1" s="1"/>
      <c r="N1" s="1"/>
      <c r="O1" s="2">
        <v>1</v>
      </c>
      <c r="S1" s="5"/>
      <c r="T1" s="6"/>
      <c r="U1" s="7" t="s">
        <v>2</v>
      </c>
      <c r="V1" s="8" t="s">
        <v>3</v>
      </c>
      <c r="W1" s="899" t="s">
        <v>99</v>
      </c>
      <c r="X1" s="900"/>
    </row>
    <row r="2" spans="1:24" thickBot="1" x14ac:dyDescent="0.3">
      <c r="A2" s="901"/>
      <c r="B2" s="901"/>
      <c r="C2" s="901"/>
      <c r="D2" s="901"/>
      <c r="E2" s="901"/>
      <c r="F2" s="901"/>
      <c r="G2" s="901"/>
      <c r="H2" s="901"/>
      <c r="I2" s="901"/>
      <c r="J2" s="901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 t="s">
        <v>23</v>
      </c>
      <c r="L3" s="26" t="s">
        <v>14</v>
      </c>
      <c r="M3" s="26"/>
      <c r="N3" s="505" t="s">
        <v>15</v>
      </c>
      <c r="O3" s="504" t="s">
        <v>16</v>
      </c>
      <c r="P3" s="503" t="s">
        <v>297</v>
      </c>
      <c r="Q3" s="3" t="s">
        <v>0</v>
      </c>
      <c r="R3" s="497" t="s">
        <v>296</v>
      </c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32.25" thickTop="1" x14ac:dyDescent="0.3">
      <c r="A4" s="266" t="s">
        <v>268</v>
      </c>
      <c r="B4" s="267" t="s">
        <v>30</v>
      </c>
      <c r="C4" s="268" t="s">
        <v>272</v>
      </c>
      <c r="D4" s="558">
        <v>48.5</v>
      </c>
      <c r="E4" s="559">
        <f>D4*F4</f>
        <v>1185340</v>
      </c>
      <c r="F4" s="270">
        <v>24440</v>
      </c>
      <c r="G4" s="271">
        <v>44290</v>
      </c>
      <c r="H4" s="580" t="s">
        <v>323</v>
      </c>
      <c r="I4" s="34">
        <v>25010</v>
      </c>
      <c r="J4" s="35">
        <f t="shared" ref="J4:J117" si="0">I4-F4</f>
        <v>570</v>
      </c>
      <c r="K4" s="36">
        <v>35.5</v>
      </c>
      <c r="L4" s="37"/>
      <c r="M4" s="37"/>
      <c r="N4" s="38">
        <f t="shared" ref="N4:N121" si="1">K4*I4</f>
        <v>887855</v>
      </c>
      <c r="O4" s="156" t="s">
        <v>224</v>
      </c>
      <c r="P4" s="481">
        <v>44315</v>
      </c>
      <c r="Q4" s="498">
        <v>20112</v>
      </c>
      <c r="R4" s="499">
        <v>44295</v>
      </c>
      <c r="S4" s="483"/>
      <c r="T4" s="42"/>
      <c r="U4" s="43" t="s">
        <v>381</v>
      </c>
      <c r="V4" s="44">
        <v>5568</v>
      </c>
      <c r="W4" s="378" t="s">
        <v>346</v>
      </c>
      <c r="X4" s="379">
        <v>3960</v>
      </c>
    </row>
    <row r="5" spans="1:24" ht="31.5" x14ac:dyDescent="0.3">
      <c r="A5" s="272" t="s">
        <v>68</v>
      </c>
      <c r="B5" s="273" t="s">
        <v>28</v>
      </c>
      <c r="C5" s="274" t="s">
        <v>272</v>
      </c>
      <c r="D5" s="93">
        <v>0</v>
      </c>
      <c r="E5" s="560">
        <f>D5*F5</f>
        <v>0</v>
      </c>
      <c r="F5" s="275">
        <v>0</v>
      </c>
      <c r="G5" s="276">
        <v>44290</v>
      </c>
      <c r="H5" s="50" t="s">
        <v>324</v>
      </c>
      <c r="I5" s="51">
        <v>5230</v>
      </c>
      <c r="J5" s="35">
        <f t="shared" si="0"/>
        <v>5230</v>
      </c>
      <c r="K5" s="36">
        <v>35.5</v>
      </c>
      <c r="L5" s="52"/>
      <c r="M5" s="52"/>
      <c r="N5" s="38">
        <f t="shared" si="1"/>
        <v>185665</v>
      </c>
      <c r="O5" s="156" t="s">
        <v>224</v>
      </c>
      <c r="P5" s="481">
        <v>44309</v>
      </c>
      <c r="Q5" s="500">
        <v>5028</v>
      </c>
      <c r="R5" s="501">
        <v>44295</v>
      </c>
      <c r="S5" s="483"/>
      <c r="T5" s="42"/>
      <c r="U5" s="43" t="s">
        <v>381</v>
      </c>
      <c r="V5" s="44">
        <v>0</v>
      </c>
      <c r="W5" s="378" t="s">
        <v>346</v>
      </c>
      <c r="X5" s="379">
        <v>0</v>
      </c>
    </row>
    <row r="6" spans="1:24" ht="17.25" x14ac:dyDescent="0.3">
      <c r="A6" s="272" t="s">
        <v>270</v>
      </c>
      <c r="B6" s="273" t="s">
        <v>30</v>
      </c>
      <c r="C6" s="274" t="s">
        <v>327</v>
      </c>
      <c r="D6" s="93">
        <v>48.5</v>
      </c>
      <c r="E6" s="560">
        <f t="shared" ref="E6:E46" si="2">D6*F6</f>
        <v>1136355</v>
      </c>
      <c r="F6" s="275">
        <v>23430</v>
      </c>
      <c r="G6" s="276">
        <v>44292</v>
      </c>
      <c r="H6" s="50" t="s">
        <v>322</v>
      </c>
      <c r="I6" s="51">
        <v>24240</v>
      </c>
      <c r="J6" s="35">
        <f t="shared" si="0"/>
        <v>810</v>
      </c>
      <c r="K6" s="36">
        <v>35.5</v>
      </c>
      <c r="L6" s="52"/>
      <c r="M6" s="52"/>
      <c r="N6" s="38">
        <f t="shared" si="1"/>
        <v>860520</v>
      </c>
      <c r="O6" s="156" t="s">
        <v>224</v>
      </c>
      <c r="P6" s="481">
        <v>44316</v>
      </c>
      <c r="Q6" s="500">
        <v>20212</v>
      </c>
      <c r="R6" s="501">
        <v>44295</v>
      </c>
      <c r="S6" s="483"/>
      <c r="T6" s="42"/>
      <c r="U6" s="43" t="s">
        <v>381</v>
      </c>
      <c r="V6" s="44">
        <v>5568</v>
      </c>
      <c r="W6" s="43" t="s">
        <v>346</v>
      </c>
      <c r="X6" s="379">
        <v>3960</v>
      </c>
    </row>
    <row r="7" spans="1:24" ht="17.25" x14ac:dyDescent="0.3">
      <c r="A7" s="272" t="s">
        <v>271</v>
      </c>
      <c r="B7" s="273" t="s">
        <v>28</v>
      </c>
      <c r="C7" s="274" t="s">
        <v>327</v>
      </c>
      <c r="D7" s="93">
        <v>0</v>
      </c>
      <c r="E7" s="560">
        <f t="shared" si="2"/>
        <v>0</v>
      </c>
      <c r="F7" s="275">
        <v>0</v>
      </c>
      <c r="G7" s="276">
        <v>44292</v>
      </c>
      <c r="H7" s="50" t="s">
        <v>325</v>
      </c>
      <c r="I7" s="51">
        <v>4955</v>
      </c>
      <c r="J7" s="35">
        <f t="shared" si="0"/>
        <v>4955</v>
      </c>
      <c r="K7" s="36">
        <v>35.5</v>
      </c>
      <c r="L7" s="52"/>
      <c r="M7" s="52"/>
      <c r="N7" s="38">
        <f t="shared" si="1"/>
        <v>175902.5</v>
      </c>
      <c r="O7" s="156" t="s">
        <v>224</v>
      </c>
      <c r="P7" s="481">
        <v>44314</v>
      </c>
      <c r="Q7" s="500">
        <v>5028</v>
      </c>
      <c r="R7" s="501">
        <v>44295</v>
      </c>
      <c r="S7" s="483"/>
      <c r="T7" s="42"/>
      <c r="U7" s="43" t="s">
        <v>381</v>
      </c>
      <c r="V7" s="44">
        <v>0</v>
      </c>
      <c r="W7" s="43" t="s">
        <v>346</v>
      </c>
      <c r="X7" s="379">
        <v>0</v>
      </c>
    </row>
    <row r="8" spans="1:24" ht="17.25" x14ac:dyDescent="0.3">
      <c r="A8" s="272" t="s">
        <v>231</v>
      </c>
      <c r="B8" s="273" t="s">
        <v>30</v>
      </c>
      <c r="C8" s="274" t="s">
        <v>328</v>
      </c>
      <c r="D8" s="93">
        <v>48.5</v>
      </c>
      <c r="E8" s="560">
        <f t="shared" si="2"/>
        <v>1094645</v>
      </c>
      <c r="F8" s="275">
        <v>22570</v>
      </c>
      <c r="G8" s="276">
        <v>44294</v>
      </c>
      <c r="H8" s="353" t="s">
        <v>355</v>
      </c>
      <c r="I8" s="51">
        <v>22570</v>
      </c>
      <c r="J8" s="35">
        <f t="shared" si="0"/>
        <v>0</v>
      </c>
      <c r="K8" s="36">
        <v>37</v>
      </c>
      <c r="L8" s="52"/>
      <c r="M8" s="52"/>
      <c r="N8" s="38">
        <f t="shared" si="1"/>
        <v>835090</v>
      </c>
      <c r="O8" s="355" t="s">
        <v>206</v>
      </c>
      <c r="P8" s="585">
        <v>44319</v>
      </c>
      <c r="Q8" s="500">
        <v>20312</v>
      </c>
      <c r="R8" s="501">
        <v>44295</v>
      </c>
      <c r="S8" s="483"/>
      <c r="T8" s="42"/>
      <c r="U8" s="43" t="s">
        <v>381</v>
      </c>
      <c r="V8" s="44">
        <v>5568</v>
      </c>
      <c r="W8" s="43" t="s">
        <v>346</v>
      </c>
      <c r="X8" s="379">
        <v>3960</v>
      </c>
    </row>
    <row r="9" spans="1:24" ht="17.25" x14ac:dyDescent="0.3">
      <c r="A9" s="277" t="s">
        <v>162</v>
      </c>
      <c r="B9" s="273" t="s">
        <v>28</v>
      </c>
      <c r="C9" s="274" t="s">
        <v>328</v>
      </c>
      <c r="D9" s="93">
        <v>0</v>
      </c>
      <c r="E9" s="560">
        <f t="shared" si="2"/>
        <v>0</v>
      </c>
      <c r="F9" s="275">
        <v>0</v>
      </c>
      <c r="G9" s="276">
        <v>44294</v>
      </c>
      <c r="H9" s="353" t="s">
        <v>356</v>
      </c>
      <c r="I9" s="51">
        <v>5500</v>
      </c>
      <c r="J9" s="35">
        <f t="shared" si="0"/>
        <v>5500</v>
      </c>
      <c r="K9" s="36">
        <v>37</v>
      </c>
      <c r="L9" s="52"/>
      <c r="M9" s="52"/>
      <c r="N9" s="38">
        <f t="shared" si="1"/>
        <v>203500</v>
      </c>
      <c r="O9" s="355" t="s">
        <v>206</v>
      </c>
      <c r="P9" s="585">
        <v>44319</v>
      </c>
      <c r="Q9" s="500">
        <v>5028</v>
      </c>
      <c r="R9" s="501">
        <v>44295</v>
      </c>
      <c r="S9" s="483"/>
      <c r="T9" s="42"/>
      <c r="U9" s="43" t="s">
        <v>381</v>
      </c>
      <c r="V9" s="44">
        <v>0</v>
      </c>
      <c r="W9" s="43" t="s">
        <v>346</v>
      </c>
      <c r="X9" s="379">
        <v>0</v>
      </c>
    </row>
    <row r="10" spans="1:24" ht="17.25" x14ac:dyDescent="0.3">
      <c r="A10" s="277" t="s">
        <v>273</v>
      </c>
      <c r="B10" s="273" t="s">
        <v>30</v>
      </c>
      <c r="C10" s="274" t="s">
        <v>18</v>
      </c>
      <c r="D10" s="173">
        <v>48.5</v>
      </c>
      <c r="E10" s="560">
        <f t="shared" si="2"/>
        <v>1093190</v>
      </c>
      <c r="F10" s="275">
        <v>22540</v>
      </c>
      <c r="G10" s="276">
        <v>44295</v>
      </c>
      <c r="H10" s="353" t="s">
        <v>360</v>
      </c>
      <c r="I10" s="51">
        <v>22640</v>
      </c>
      <c r="J10" s="35">
        <f t="shared" si="0"/>
        <v>100</v>
      </c>
      <c r="K10" s="36">
        <v>37.5</v>
      </c>
      <c r="L10" s="52"/>
      <c r="M10" s="52"/>
      <c r="N10" s="38">
        <f t="shared" si="1"/>
        <v>849000</v>
      </c>
      <c r="O10" s="355" t="s">
        <v>206</v>
      </c>
      <c r="P10" s="585">
        <v>44323</v>
      </c>
      <c r="Q10" s="500">
        <v>20112</v>
      </c>
      <c r="R10" s="501">
        <v>44295</v>
      </c>
      <c r="S10" s="483"/>
      <c r="T10" s="42"/>
      <c r="U10" s="43" t="s">
        <v>381</v>
      </c>
      <c r="V10" s="44">
        <v>5568</v>
      </c>
      <c r="W10" s="43" t="s">
        <v>346</v>
      </c>
      <c r="X10" s="379">
        <v>3960</v>
      </c>
    </row>
    <row r="11" spans="1:24" ht="17.25" x14ac:dyDescent="0.3">
      <c r="A11" s="277" t="s">
        <v>162</v>
      </c>
      <c r="B11" s="273" t="s">
        <v>28</v>
      </c>
      <c r="C11" s="274" t="s">
        <v>329</v>
      </c>
      <c r="D11" s="93">
        <v>0</v>
      </c>
      <c r="E11" s="560">
        <f t="shared" si="2"/>
        <v>0</v>
      </c>
      <c r="F11" s="275">
        <v>0</v>
      </c>
      <c r="G11" s="276">
        <v>44295</v>
      </c>
      <c r="H11" s="353" t="s">
        <v>357</v>
      </c>
      <c r="I11" s="51">
        <v>5625</v>
      </c>
      <c r="J11" s="35">
        <f t="shared" si="0"/>
        <v>5625</v>
      </c>
      <c r="K11" s="36">
        <v>37.5</v>
      </c>
      <c r="L11" s="52"/>
      <c r="M11" s="52"/>
      <c r="N11" s="38">
        <f t="shared" si="1"/>
        <v>210937.5</v>
      </c>
      <c r="O11" s="355" t="s">
        <v>294</v>
      </c>
      <c r="P11" s="585">
        <v>44321</v>
      </c>
      <c r="Q11" s="500">
        <v>5028</v>
      </c>
      <c r="R11" s="501">
        <v>44295</v>
      </c>
      <c r="S11" s="483"/>
      <c r="T11" s="42"/>
      <c r="U11" s="43" t="s">
        <v>381</v>
      </c>
      <c r="V11" s="44">
        <v>0</v>
      </c>
      <c r="W11" s="43" t="s">
        <v>346</v>
      </c>
      <c r="X11" s="379">
        <v>0</v>
      </c>
    </row>
    <row r="12" spans="1:24" ht="17.25" x14ac:dyDescent="0.3">
      <c r="A12" s="277" t="s">
        <v>282</v>
      </c>
      <c r="B12" s="273" t="s">
        <v>283</v>
      </c>
      <c r="C12" s="274" t="s">
        <v>330</v>
      </c>
      <c r="D12" s="93">
        <v>51</v>
      </c>
      <c r="E12" s="560">
        <f t="shared" si="2"/>
        <v>970530</v>
      </c>
      <c r="F12" s="275">
        <v>19030</v>
      </c>
      <c r="G12" s="276">
        <v>44297</v>
      </c>
      <c r="H12" s="353" t="s">
        <v>353</v>
      </c>
      <c r="I12" s="51">
        <v>23610</v>
      </c>
      <c r="J12" s="35">
        <f t="shared" si="0"/>
        <v>4580</v>
      </c>
      <c r="K12" s="36">
        <v>37.5</v>
      </c>
      <c r="L12" s="52"/>
      <c r="M12" s="52"/>
      <c r="N12" s="38">
        <f t="shared" si="1"/>
        <v>885375</v>
      </c>
      <c r="O12" s="355" t="s">
        <v>224</v>
      </c>
      <c r="P12" s="585">
        <v>44326</v>
      </c>
      <c r="Q12" s="500">
        <v>20340</v>
      </c>
      <c r="R12" s="501">
        <v>44305</v>
      </c>
      <c r="S12" s="483"/>
      <c r="T12" s="42"/>
      <c r="U12" s="43" t="s">
        <v>381</v>
      </c>
      <c r="V12" s="44">
        <v>5568</v>
      </c>
      <c r="W12" s="43" t="s">
        <v>346</v>
      </c>
      <c r="X12" s="379">
        <v>3960</v>
      </c>
    </row>
    <row r="13" spans="1:24" ht="17.25" x14ac:dyDescent="0.3">
      <c r="A13" s="278" t="s">
        <v>307</v>
      </c>
      <c r="B13" s="273" t="s">
        <v>284</v>
      </c>
      <c r="C13" s="274" t="s">
        <v>331</v>
      </c>
      <c r="D13" s="93">
        <v>51</v>
      </c>
      <c r="E13" s="560">
        <f t="shared" si="2"/>
        <v>1208700</v>
      </c>
      <c r="F13" s="275">
        <v>23700</v>
      </c>
      <c r="G13" s="276">
        <v>44298</v>
      </c>
      <c r="H13" s="553">
        <v>15977</v>
      </c>
      <c r="I13" s="51">
        <v>23749.8</v>
      </c>
      <c r="J13" s="35">
        <f t="shared" si="0"/>
        <v>49.799999999999272</v>
      </c>
      <c r="K13" s="477">
        <v>50</v>
      </c>
      <c r="L13" s="968" t="s">
        <v>347</v>
      </c>
      <c r="M13" s="969"/>
      <c r="N13" s="38">
        <f t="shared" si="1"/>
        <v>1187490</v>
      </c>
      <c r="O13" s="156" t="s">
        <v>224</v>
      </c>
      <c r="P13" s="481">
        <v>44306</v>
      </c>
      <c r="Q13" s="550">
        <v>0</v>
      </c>
      <c r="R13" s="491" t="s">
        <v>305</v>
      </c>
      <c r="S13" s="483"/>
      <c r="T13" s="42"/>
      <c r="U13" s="43" t="s">
        <v>381</v>
      </c>
      <c r="V13" s="44">
        <v>0</v>
      </c>
      <c r="W13" s="43" t="s">
        <v>59</v>
      </c>
      <c r="X13" s="379">
        <v>0</v>
      </c>
    </row>
    <row r="14" spans="1:24" ht="17.25" x14ac:dyDescent="0.3">
      <c r="A14" s="277" t="s">
        <v>42</v>
      </c>
      <c r="B14" s="273" t="s">
        <v>25</v>
      </c>
      <c r="C14" s="274" t="s">
        <v>332</v>
      </c>
      <c r="D14" s="93">
        <v>51</v>
      </c>
      <c r="E14" s="560">
        <f t="shared" si="2"/>
        <v>860370</v>
      </c>
      <c r="F14" s="275">
        <v>16870</v>
      </c>
      <c r="G14" s="276">
        <v>44300</v>
      </c>
      <c r="H14" s="353" t="s">
        <v>358</v>
      </c>
      <c r="I14" s="51">
        <v>21195</v>
      </c>
      <c r="J14" s="35">
        <f t="shared" si="0"/>
        <v>4325</v>
      </c>
      <c r="K14" s="36">
        <v>38</v>
      </c>
      <c r="L14" s="52"/>
      <c r="M14" s="52"/>
      <c r="N14" s="38">
        <f t="shared" si="1"/>
        <v>805410</v>
      </c>
      <c r="O14" s="355" t="s">
        <v>206</v>
      </c>
      <c r="P14" s="585">
        <v>44328</v>
      </c>
      <c r="Q14" s="500">
        <v>20140</v>
      </c>
      <c r="R14" s="501">
        <v>44305</v>
      </c>
      <c r="S14" s="483"/>
      <c r="T14" s="42"/>
      <c r="U14" s="43" t="s">
        <v>381</v>
      </c>
      <c r="V14" s="44">
        <v>5568</v>
      </c>
      <c r="W14" s="43" t="s">
        <v>346</v>
      </c>
      <c r="X14" s="379">
        <v>3960</v>
      </c>
    </row>
    <row r="15" spans="1:24" ht="17.25" x14ac:dyDescent="0.3">
      <c r="A15" s="277" t="s">
        <v>68</v>
      </c>
      <c r="B15" s="273" t="s">
        <v>298</v>
      </c>
      <c r="C15" s="274" t="s">
        <v>333</v>
      </c>
      <c r="D15" s="93">
        <v>53</v>
      </c>
      <c r="E15" s="560">
        <f t="shared" si="2"/>
        <v>862310</v>
      </c>
      <c r="F15" s="275">
        <v>16270</v>
      </c>
      <c r="G15" s="276">
        <v>44301</v>
      </c>
      <c r="H15" s="353" t="s">
        <v>354</v>
      </c>
      <c r="I15" s="51">
        <v>20560</v>
      </c>
      <c r="J15" s="35">
        <f t="shared" si="0"/>
        <v>4290</v>
      </c>
      <c r="K15" s="36">
        <v>38.700000000000003</v>
      </c>
      <c r="L15" s="52"/>
      <c r="M15" s="52"/>
      <c r="N15" s="38">
        <f t="shared" si="1"/>
        <v>795672.00000000012</v>
      </c>
      <c r="O15" s="355" t="s">
        <v>224</v>
      </c>
      <c r="P15" s="585">
        <v>44329</v>
      </c>
      <c r="Q15" s="500">
        <v>20240</v>
      </c>
      <c r="R15" s="501">
        <v>44305</v>
      </c>
      <c r="S15" s="483"/>
      <c r="T15" s="42"/>
      <c r="U15" s="43" t="s">
        <v>381</v>
      </c>
      <c r="V15" s="44">
        <v>5568</v>
      </c>
      <c r="W15" s="43" t="s">
        <v>346</v>
      </c>
      <c r="X15" s="379">
        <v>3960</v>
      </c>
    </row>
    <row r="16" spans="1:24" ht="17.25" x14ac:dyDescent="0.3">
      <c r="A16" s="285" t="s">
        <v>299</v>
      </c>
      <c r="B16" s="273" t="s">
        <v>30</v>
      </c>
      <c r="C16" s="274" t="s">
        <v>334</v>
      </c>
      <c r="D16" s="93">
        <v>54</v>
      </c>
      <c r="E16" s="560">
        <f t="shared" si="2"/>
        <v>1134540</v>
      </c>
      <c r="F16" s="275">
        <v>21010</v>
      </c>
      <c r="G16" s="276">
        <v>44302</v>
      </c>
      <c r="H16" s="353" t="s">
        <v>367</v>
      </c>
      <c r="I16" s="51">
        <v>21410</v>
      </c>
      <c r="J16" s="35">
        <f t="shared" si="0"/>
        <v>400</v>
      </c>
      <c r="K16" s="56">
        <v>39.5</v>
      </c>
      <c r="L16" s="52"/>
      <c r="M16" s="52"/>
      <c r="N16" s="57">
        <f t="shared" si="1"/>
        <v>845695</v>
      </c>
      <c r="O16" s="355" t="s">
        <v>294</v>
      </c>
      <c r="P16" s="585">
        <v>44333</v>
      </c>
      <c r="Q16" s="500">
        <v>25140</v>
      </c>
      <c r="R16" s="501">
        <v>44295</v>
      </c>
      <c r="S16" s="483"/>
      <c r="T16" s="42"/>
      <c r="U16" s="588" t="s">
        <v>383</v>
      </c>
      <c r="V16" s="589">
        <v>5568</v>
      </c>
      <c r="W16" s="43" t="s">
        <v>346</v>
      </c>
      <c r="X16" s="379">
        <v>3960</v>
      </c>
    </row>
    <row r="17" spans="1:24" ht="17.25" x14ac:dyDescent="0.3">
      <c r="A17" s="279" t="s">
        <v>37</v>
      </c>
      <c r="B17" s="273" t="s">
        <v>124</v>
      </c>
      <c r="C17" s="274" t="s">
        <v>334</v>
      </c>
      <c r="D17" s="93">
        <v>0</v>
      </c>
      <c r="E17" s="560">
        <f t="shared" si="2"/>
        <v>0</v>
      </c>
      <c r="F17" s="275">
        <v>0</v>
      </c>
      <c r="G17" s="276">
        <v>44302</v>
      </c>
      <c r="H17" s="353" t="s">
        <v>351</v>
      </c>
      <c r="I17" s="51">
        <v>5365</v>
      </c>
      <c r="J17" s="35">
        <f t="shared" si="0"/>
        <v>5365</v>
      </c>
      <c r="K17" s="56">
        <v>39.5</v>
      </c>
      <c r="L17" s="52"/>
      <c r="M17" s="52"/>
      <c r="N17" s="57">
        <f t="shared" si="1"/>
        <v>211917.5</v>
      </c>
      <c r="O17" s="355" t="s">
        <v>224</v>
      </c>
      <c r="P17" s="585">
        <v>44323</v>
      </c>
      <c r="Q17" s="500">
        <v>20112</v>
      </c>
      <c r="R17" s="501">
        <v>44295</v>
      </c>
      <c r="S17" s="483"/>
      <c r="T17" s="42"/>
      <c r="U17" s="588" t="s">
        <v>383</v>
      </c>
      <c r="V17" s="589">
        <v>0</v>
      </c>
      <c r="W17" s="43" t="s">
        <v>346</v>
      </c>
      <c r="X17" s="379">
        <v>0</v>
      </c>
    </row>
    <row r="18" spans="1:24" ht="17.25" x14ac:dyDescent="0.3">
      <c r="A18" s="513" t="s">
        <v>307</v>
      </c>
      <c r="B18" s="273" t="s">
        <v>308</v>
      </c>
      <c r="C18" s="274" t="s">
        <v>335</v>
      </c>
      <c r="D18" s="93">
        <v>55</v>
      </c>
      <c r="E18" s="560">
        <f t="shared" si="2"/>
        <v>1198450</v>
      </c>
      <c r="F18" s="275">
        <v>21790</v>
      </c>
      <c r="G18" s="276">
        <v>44305</v>
      </c>
      <c r="H18" s="353">
        <v>16021</v>
      </c>
      <c r="I18" s="51">
        <v>21781.95</v>
      </c>
      <c r="J18" s="35">
        <f t="shared" si="0"/>
        <v>-8.0499999999992724</v>
      </c>
      <c r="K18" s="56">
        <v>52</v>
      </c>
      <c r="L18" s="52"/>
      <c r="M18" s="52"/>
      <c r="N18" s="57">
        <f t="shared" si="1"/>
        <v>1132661.4000000001</v>
      </c>
      <c r="O18" s="156" t="s">
        <v>224</v>
      </c>
      <c r="P18" s="482">
        <v>44313</v>
      </c>
      <c r="Q18" s="490">
        <v>0</v>
      </c>
      <c r="R18" s="491" t="s">
        <v>305</v>
      </c>
      <c r="S18" s="483"/>
      <c r="T18" s="42"/>
      <c r="U18" s="588" t="s">
        <v>59</v>
      </c>
      <c r="V18" s="589">
        <v>0</v>
      </c>
      <c r="W18" s="43" t="s">
        <v>59</v>
      </c>
      <c r="X18" s="379">
        <v>0</v>
      </c>
    </row>
    <row r="19" spans="1:24" ht="17.25" x14ac:dyDescent="0.3">
      <c r="A19" s="279" t="s">
        <v>68</v>
      </c>
      <c r="B19" s="273" t="s">
        <v>30</v>
      </c>
      <c r="C19" s="274" t="s">
        <v>336</v>
      </c>
      <c r="D19" s="93">
        <v>55</v>
      </c>
      <c r="E19" s="560">
        <f t="shared" si="2"/>
        <v>942700</v>
      </c>
      <c r="F19" s="275">
        <v>17140</v>
      </c>
      <c r="G19" s="276">
        <v>44306</v>
      </c>
      <c r="H19" s="353" t="s">
        <v>370</v>
      </c>
      <c r="I19" s="51">
        <v>21960</v>
      </c>
      <c r="J19" s="35">
        <f t="shared" si="0"/>
        <v>4820</v>
      </c>
      <c r="K19" s="56">
        <v>40</v>
      </c>
      <c r="L19" s="52"/>
      <c r="M19" s="52"/>
      <c r="N19" s="57">
        <f t="shared" si="1"/>
        <v>878400</v>
      </c>
      <c r="O19" s="355" t="s">
        <v>224</v>
      </c>
      <c r="P19" s="585">
        <v>44333</v>
      </c>
      <c r="Q19" s="502">
        <v>20140</v>
      </c>
      <c r="R19" s="501">
        <v>44309</v>
      </c>
      <c r="S19" s="483"/>
      <c r="T19" s="42"/>
      <c r="U19" s="588" t="s">
        <v>383</v>
      </c>
      <c r="V19" s="589">
        <v>5568</v>
      </c>
      <c r="W19" s="43" t="s">
        <v>346</v>
      </c>
      <c r="X19" s="379">
        <v>3960</v>
      </c>
    </row>
    <row r="20" spans="1:24" ht="17.25" x14ac:dyDescent="0.3">
      <c r="A20" s="279" t="s">
        <v>37</v>
      </c>
      <c r="B20" s="273" t="s">
        <v>30</v>
      </c>
      <c r="C20" s="274" t="s">
        <v>337</v>
      </c>
      <c r="D20" s="93">
        <v>55</v>
      </c>
      <c r="E20" s="560">
        <f t="shared" si="2"/>
        <v>1025200</v>
      </c>
      <c r="F20" s="275">
        <v>18640</v>
      </c>
      <c r="G20" s="276">
        <v>44308</v>
      </c>
      <c r="H20" s="353" t="s">
        <v>369</v>
      </c>
      <c r="I20" s="51">
        <v>23310</v>
      </c>
      <c r="J20" s="35">
        <f t="shared" si="0"/>
        <v>4670</v>
      </c>
      <c r="K20" s="56">
        <v>40</v>
      </c>
      <c r="L20" s="52"/>
      <c r="M20" s="52"/>
      <c r="N20" s="57">
        <f t="shared" si="1"/>
        <v>932400</v>
      </c>
      <c r="O20" s="355" t="s">
        <v>368</v>
      </c>
      <c r="P20" s="585">
        <v>44335</v>
      </c>
      <c r="Q20" s="502">
        <v>20140</v>
      </c>
      <c r="R20" s="501">
        <v>44309</v>
      </c>
      <c r="S20" s="483"/>
      <c r="T20" s="42"/>
      <c r="U20" s="588" t="s">
        <v>383</v>
      </c>
      <c r="V20" s="589">
        <v>5568</v>
      </c>
      <c r="W20" s="43" t="s">
        <v>346</v>
      </c>
      <c r="X20" s="379">
        <v>3960</v>
      </c>
    </row>
    <row r="21" spans="1:24" ht="17.25" x14ac:dyDescent="0.3">
      <c r="A21" s="280" t="s">
        <v>149</v>
      </c>
      <c r="B21" s="273" t="s">
        <v>30</v>
      </c>
      <c r="C21" s="274" t="s">
        <v>338</v>
      </c>
      <c r="D21" s="93">
        <v>55</v>
      </c>
      <c r="E21" s="560">
        <f t="shared" si="2"/>
        <v>1236950</v>
      </c>
      <c r="F21" s="275">
        <v>22490</v>
      </c>
      <c r="G21" s="276">
        <v>44309</v>
      </c>
      <c r="H21" s="353" t="s">
        <v>371</v>
      </c>
      <c r="I21" s="51">
        <v>23350</v>
      </c>
      <c r="J21" s="35">
        <f t="shared" si="0"/>
        <v>860</v>
      </c>
      <c r="K21" s="56">
        <v>40</v>
      </c>
      <c r="L21" s="52"/>
      <c r="M21" s="52"/>
      <c r="N21" s="57">
        <f t="shared" si="1"/>
        <v>934000</v>
      </c>
      <c r="O21" s="355" t="s">
        <v>206</v>
      </c>
      <c r="P21" s="585">
        <v>44336</v>
      </c>
      <c r="Q21" s="502">
        <v>20112</v>
      </c>
      <c r="R21" s="501">
        <v>44309</v>
      </c>
      <c r="S21" s="483"/>
      <c r="T21" s="42"/>
      <c r="U21" s="588" t="s">
        <v>383</v>
      </c>
      <c r="V21" s="589">
        <v>5568</v>
      </c>
      <c r="W21" s="43" t="s">
        <v>346</v>
      </c>
      <c r="X21" s="379">
        <v>3960</v>
      </c>
    </row>
    <row r="22" spans="1:24" ht="17.25" x14ac:dyDescent="0.3">
      <c r="A22" s="281" t="s">
        <v>162</v>
      </c>
      <c r="B22" s="273" t="s">
        <v>28</v>
      </c>
      <c r="C22" s="274" t="s">
        <v>338</v>
      </c>
      <c r="D22" s="93">
        <v>0</v>
      </c>
      <c r="E22" s="560">
        <f t="shared" si="2"/>
        <v>0</v>
      </c>
      <c r="F22" s="275">
        <v>0</v>
      </c>
      <c r="G22" s="276">
        <v>44309</v>
      </c>
      <c r="H22" s="353" t="s">
        <v>372</v>
      </c>
      <c r="I22" s="51">
        <v>5220</v>
      </c>
      <c r="J22" s="35">
        <f t="shared" si="0"/>
        <v>5220</v>
      </c>
      <c r="K22" s="56">
        <v>40</v>
      </c>
      <c r="L22" s="52"/>
      <c r="M22" s="52"/>
      <c r="N22" s="57">
        <f t="shared" si="1"/>
        <v>208800</v>
      </c>
      <c r="O22" s="355" t="s">
        <v>206</v>
      </c>
      <c r="P22" s="585">
        <v>44335</v>
      </c>
      <c r="Q22" s="502">
        <v>5028</v>
      </c>
      <c r="R22" s="501">
        <v>44309</v>
      </c>
      <c r="S22" s="483"/>
      <c r="T22" s="42"/>
      <c r="U22" s="588" t="s">
        <v>383</v>
      </c>
      <c r="V22" s="589">
        <v>0</v>
      </c>
      <c r="W22" s="43" t="s">
        <v>346</v>
      </c>
      <c r="X22" s="379">
        <v>0</v>
      </c>
    </row>
    <row r="23" spans="1:24" ht="17.25" x14ac:dyDescent="0.3">
      <c r="A23" s="417" t="s">
        <v>149</v>
      </c>
      <c r="B23" s="273" t="s">
        <v>309</v>
      </c>
      <c r="C23" s="274" t="s">
        <v>339</v>
      </c>
      <c r="D23" s="93">
        <v>56</v>
      </c>
      <c r="E23" s="560">
        <f t="shared" si="2"/>
        <v>1166480</v>
      </c>
      <c r="F23" s="275">
        <v>20830</v>
      </c>
      <c r="G23" s="276">
        <v>44310</v>
      </c>
      <c r="H23" s="353" t="s">
        <v>377</v>
      </c>
      <c r="I23" s="51">
        <v>20870</v>
      </c>
      <c r="J23" s="35">
        <v>0</v>
      </c>
      <c r="K23" s="56">
        <v>40.5</v>
      </c>
      <c r="L23" s="52"/>
      <c r="M23" s="52"/>
      <c r="N23" s="62">
        <f t="shared" si="1"/>
        <v>845235</v>
      </c>
      <c r="O23" s="359" t="s">
        <v>224</v>
      </c>
      <c r="P23" s="585">
        <v>44340</v>
      </c>
      <c r="Q23" s="502">
        <v>20112</v>
      </c>
      <c r="R23" s="501">
        <v>44316</v>
      </c>
      <c r="S23" s="484"/>
      <c r="T23" s="65"/>
      <c r="U23" s="588" t="s">
        <v>383</v>
      </c>
      <c r="V23" s="589">
        <v>5568</v>
      </c>
      <c r="W23" s="43" t="s">
        <v>346</v>
      </c>
      <c r="X23" s="379">
        <v>3960</v>
      </c>
    </row>
    <row r="24" spans="1:24" ht="17.25" x14ac:dyDescent="0.3">
      <c r="A24" s="281" t="s">
        <v>379</v>
      </c>
      <c r="B24" s="273" t="s">
        <v>28</v>
      </c>
      <c r="C24" s="274" t="s">
        <v>339</v>
      </c>
      <c r="D24" s="93">
        <v>0</v>
      </c>
      <c r="E24" s="560">
        <f t="shared" si="2"/>
        <v>0</v>
      </c>
      <c r="F24" s="275">
        <v>0</v>
      </c>
      <c r="G24" s="276">
        <v>44310</v>
      </c>
      <c r="H24" s="353" t="s">
        <v>380</v>
      </c>
      <c r="I24" s="51">
        <v>5235</v>
      </c>
      <c r="J24" s="35">
        <f t="shared" ref="J24:J61" si="3">I24-F24</f>
        <v>5235</v>
      </c>
      <c r="K24" s="56">
        <v>40.5</v>
      </c>
      <c r="L24" s="52"/>
      <c r="M24" s="52"/>
      <c r="N24" s="57">
        <f t="shared" si="1"/>
        <v>212017.5</v>
      </c>
      <c r="O24" s="355" t="s">
        <v>224</v>
      </c>
      <c r="P24" s="585">
        <v>44342</v>
      </c>
      <c r="Q24" s="502">
        <v>5028</v>
      </c>
      <c r="R24" s="501">
        <v>44316</v>
      </c>
      <c r="S24" s="483"/>
      <c r="T24" s="42"/>
      <c r="U24" s="588" t="s">
        <v>383</v>
      </c>
      <c r="V24" s="589">
        <v>0</v>
      </c>
      <c r="W24" s="43" t="s">
        <v>346</v>
      </c>
      <c r="X24" s="379">
        <v>0</v>
      </c>
    </row>
    <row r="25" spans="1:24" ht="17.25" x14ac:dyDescent="0.3">
      <c r="A25" s="282" t="s">
        <v>307</v>
      </c>
      <c r="B25" s="273" t="s">
        <v>310</v>
      </c>
      <c r="C25" s="274" t="s">
        <v>340</v>
      </c>
      <c r="D25" s="93">
        <v>57</v>
      </c>
      <c r="E25" s="560">
        <f t="shared" si="2"/>
        <v>1321830</v>
      </c>
      <c r="F25" s="275">
        <v>23190</v>
      </c>
      <c r="G25" s="276">
        <v>44313</v>
      </c>
      <c r="H25" s="353">
        <v>16093</v>
      </c>
      <c r="I25" s="51">
        <v>23275.85</v>
      </c>
      <c r="J25" s="35">
        <f t="shared" si="3"/>
        <v>85.849999999998545</v>
      </c>
      <c r="K25" s="56">
        <v>54</v>
      </c>
      <c r="L25" s="52"/>
      <c r="M25" s="52"/>
      <c r="N25" s="57">
        <f t="shared" si="1"/>
        <v>1256895.8999999999</v>
      </c>
      <c r="O25" s="355" t="s">
        <v>224</v>
      </c>
      <c r="P25" s="585">
        <v>44320</v>
      </c>
      <c r="Q25" s="502">
        <v>0</v>
      </c>
      <c r="R25" s="501"/>
      <c r="S25" s="483"/>
      <c r="T25" s="42"/>
      <c r="U25" s="588" t="s">
        <v>59</v>
      </c>
      <c r="V25" s="589">
        <v>0</v>
      </c>
      <c r="W25" s="43" t="s">
        <v>59</v>
      </c>
      <c r="X25" s="379">
        <v>0</v>
      </c>
    </row>
    <row r="26" spans="1:24" ht="17.25" x14ac:dyDescent="0.3">
      <c r="A26" s="281" t="s">
        <v>37</v>
      </c>
      <c r="B26" s="273" t="s">
        <v>25</v>
      </c>
      <c r="C26" s="274" t="s">
        <v>341</v>
      </c>
      <c r="D26" s="93">
        <v>57</v>
      </c>
      <c r="E26" s="560">
        <f t="shared" si="2"/>
        <v>955890</v>
      </c>
      <c r="F26" s="275">
        <v>16770</v>
      </c>
      <c r="G26" s="276">
        <v>44315</v>
      </c>
      <c r="H26" s="353" t="s">
        <v>378</v>
      </c>
      <c r="I26" s="51">
        <v>21260</v>
      </c>
      <c r="J26" s="35">
        <f t="shared" si="3"/>
        <v>4490</v>
      </c>
      <c r="K26" s="56">
        <v>42</v>
      </c>
      <c r="L26" s="52"/>
      <c r="M26" s="52"/>
      <c r="N26" s="57">
        <f t="shared" si="1"/>
        <v>892920</v>
      </c>
      <c r="O26" s="355" t="s">
        <v>206</v>
      </c>
      <c r="P26" s="585">
        <v>44341</v>
      </c>
      <c r="Q26" s="490">
        <v>20140</v>
      </c>
      <c r="R26" s="491">
        <v>44316</v>
      </c>
      <c r="S26" s="485"/>
      <c r="T26" s="67"/>
      <c r="U26" s="588" t="s">
        <v>383</v>
      </c>
      <c r="V26" s="589">
        <v>5568</v>
      </c>
      <c r="W26" s="43" t="s">
        <v>346</v>
      </c>
      <c r="X26" s="379">
        <v>3960</v>
      </c>
    </row>
    <row r="27" spans="1:24" ht="17.25" x14ac:dyDescent="0.3">
      <c r="A27" s="281"/>
      <c r="B27" s="273"/>
      <c r="C27" s="274"/>
      <c r="D27" s="93"/>
      <c r="E27" s="560">
        <f t="shared" si="2"/>
        <v>0</v>
      </c>
      <c r="F27" s="275"/>
      <c r="G27" s="276"/>
      <c r="H27" s="50"/>
      <c r="I27" s="51"/>
      <c r="J27" s="35">
        <f t="shared" si="3"/>
        <v>0</v>
      </c>
      <c r="K27" s="56"/>
      <c r="L27" s="52"/>
      <c r="M27" s="52"/>
      <c r="N27" s="57">
        <f t="shared" si="1"/>
        <v>0</v>
      </c>
      <c r="O27" s="156"/>
      <c r="P27" s="482"/>
      <c r="Q27" s="492"/>
      <c r="R27" s="493"/>
      <c r="S27" s="485"/>
      <c r="T27" s="67"/>
      <c r="U27" s="588"/>
      <c r="V27" s="589"/>
      <c r="W27" s="43"/>
      <c r="X27" s="379">
        <v>0</v>
      </c>
    </row>
    <row r="28" spans="1:24" ht="17.25" x14ac:dyDescent="0.3">
      <c r="A28" s="272"/>
      <c r="B28" s="283"/>
      <c r="C28" s="274"/>
      <c r="D28" s="93"/>
      <c r="E28" s="560">
        <f t="shared" si="2"/>
        <v>0</v>
      </c>
      <c r="F28" s="275"/>
      <c r="G28" s="276"/>
      <c r="H28" s="50"/>
      <c r="I28" s="51"/>
      <c r="J28" s="35">
        <f t="shared" si="3"/>
        <v>0</v>
      </c>
      <c r="K28" s="56"/>
      <c r="L28" s="52"/>
      <c r="M28" s="52"/>
      <c r="N28" s="57">
        <f t="shared" si="1"/>
        <v>0</v>
      </c>
      <c r="O28" s="156"/>
      <c r="P28" s="482"/>
      <c r="Q28" s="492"/>
      <c r="R28" s="493"/>
      <c r="S28" s="485"/>
      <c r="T28" s="67"/>
      <c r="U28" s="588"/>
      <c r="V28" s="589"/>
      <c r="W28" s="43"/>
      <c r="X28" s="379">
        <f>SUM(X4:X27)</f>
        <v>51480</v>
      </c>
    </row>
    <row r="29" spans="1:24" ht="17.25" x14ac:dyDescent="0.3">
      <c r="A29" s="467"/>
      <c r="B29" s="283"/>
      <c r="C29" s="274"/>
      <c r="D29" s="93"/>
      <c r="E29" s="560">
        <f t="shared" si="2"/>
        <v>0</v>
      </c>
      <c r="F29" s="275"/>
      <c r="G29" s="276"/>
      <c r="H29" s="50"/>
      <c r="I29" s="51"/>
      <c r="J29" s="35">
        <f t="shared" si="3"/>
        <v>0</v>
      </c>
      <c r="K29" s="56"/>
      <c r="L29" s="52"/>
      <c r="M29" s="52"/>
      <c r="N29" s="57">
        <f t="shared" si="1"/>
        <v>0</v>
      </c>
      <c r="O29" s="156"/>
      <c r="P29" s="482"/>
      <c r="Q29" s="492"/>
      <c r="R29" s="493"/>
      <c r="S29" s="485"/>
      <c r="T29" s="67"/>
      <c r="U29" s="43"/>
      <c r="V29" s="44"/>
      <c r="W29" s="43"/>
      <c r="X29" s="379"/>
    </row>
    <row r="30" spans="1:24" ht="17.25" x14ac:dyDescent="0.3">
      <c r="A30" s="277"/>
      <c r="B30" s="283"/>
      <c r="C30" s="274"/>
      <c r="D30" s="93"/>
      <c r="E30" s="560">
        <f t="shared" si="2"/>
        <v>0</v>
      </c>
      <c r="F30" s="275"/>
      <c r="G30" s="276"/>
      <c r="H30" s="50"/>
      <c r="I30" s="51"/>
      <c r="J30" s="35">
        <f t="shared" si="3"/>
        <v>0</v>
      </c>
      <c r="K30" s="56"/>
      <c r="L30" s="52"/>
      <c r="M30" s="52"/>
      <c r="N30" s="57">
        <f t="shared" si="1"/>
        <v>0</v>
      </c>
      <c r="O30" s="156"/>
      <c r="P30" s="482"/>
      <c r="Q30" s="492"/>
      <c r="R30" s="493"/>
      <c r="S30" s="485"/>
      <c r="T30" s="67"/>
      <c r="U30" s="43"/>
      <c r="V30" s="44"/>
      <c r="W30" s="43"/>
      <c r="X30" s="379"/>
    </row>
    <row r="31" spans="1:24" ht="17.25" x14ac:dyDescent="0.3">
      <c r="A31" s="277"/>
      <c r="B31" s="283"/>
      <c r="C31" s="274"/>
      <c r="D31" s="93"/>
      <c r="E31" s="560">
        <f t="shared" si="2"/>
        <v>0</v>
      </c>
      <c r="F31" s="275"/>
      <c r="G31" s="276"/>
      <c r="H31" s="50"/>
      <c r="I31" s="51"/>
      <c r="J31" s="35">
        <f t="shared" si="3"/>
        <v>0</v>
      </c>
      <c r="K31" s="56"/>
      <c r="L31" s="52"/>
      <c r="M31" s="52"/>
      <c r="N31" s="57">
        <f t="shared" si="1"/>
        <v>0</v>
      </c>
      <c r="O31" s="156"/>
      <c r="P31" s="482"/>
      <c r="Q31" s="492"/>
      <c r="R31" s="493"/>
      <c r="S31" s="485"/>
      <c r="T31" s="67"/>
      <c r="U31" s="43"/>
      <c r="V31" s="44"/>
      <c r="W31" s="43"/>
      <c r="X31" s="379"/>
    </row>
    <row r="32" spans="1:24" ht="17.25" x14ac:dyDescent="0.3">
      <c r="A32" s="468"/>
      <c r="B32" s="283"/>
      <c r="C32" s="274"/>
      <c r="D32" s="93"/>
      <c r="E32" s="560">
        <f t="shared" si="2"/>
        <v>0</v>
      </c>
      <c r="F32" s="275"/>
      <c r="G32" s="276"/>
      <c r="H32" s="50"/>
      <c r="I32" s="51"/>
      <c r="J32" s="35">
        <f t="shared" si="3"/>
        <v>0</v>
      </c>
      <c r="K32" s="56"/>
      <c r="L32" s="52"/>
      <c r="M32" s="52"/>
      <c r="N32" s="57">
        <f t="shared" si="1"/>
        <v>0</v>
      </c>
      <c r="O32" s="156"/>
      <c r="P32" s="482"/>
      <c r="Q32" s="492"/>
      <c r="R32" s="493"/>
      <c r="S32" s="485"/>
      <c r="T32" s="67"/>
      <c r="U32" s="43"/>
      <c r="V32" s="44"/>
      <c r="W32" s="43"/>
      <c r="X32" s="379"/>
    </row>
    <row r="33" spans="1:24" ht="17.25" x14ac:dyDescent="0.3">
      <c r="A33" s="281"/>
      <c r="B33" s="283"/>
      <c r="C33" s="274"/>
      <c r="D33" s="93"/>
      <c r="E33" s="560">
        <f t="shared" si="2"/>
        <v>0</v>
      </c>
      <c r="F33" s="275"/>
      <c r="G33" s="276"/>
      <c r="H33" s="50"/>
      <c r="I33" s="51"/>
      <c r="J33" s="35">
        <f t="shared" si="3"/>
        <v>0</v>
      </c>
      <c r="K33" s="56"/>
      <c r="L33" s="52"/>
      <c r="M33" s="52"/>
      <c r="N33" s="57">
        <f t="shared" si="1"/>
        <v>0</v>
      </c>
      <c r="O33" s="156"/>
      <c r="P33" s="482"/>
      <c r="Q33" s="492"/>
      <c r="R33" s="493"/>
      <c r="S33" s="485"/>
      <c r="T33" s="67"/>
      <c r="U33" s="43"/>
      <c r="V33" s="44"/>
      <c r="W33" s="43"/>
      <c r="X33" s="379"/>
    </row>
    <row r="34" spans="1:24" ht="17.25" x14ac:dyDescent="0.3">
      <c r="A34" s="281"/>
      <c r="B34" s="283"/>
      <c r="C34" s="274"/>
      <c r="D34" s="93"/>
      <c r="E34" s="560">
        <f t="shared" si="2"/>
        <v>0</v>
      </c>
      <c r="F34" s="275"/>
      <c r="G34" s="276"/>
      <c r="H34" s="50"/>
      <c r="I34" s="51"/>
      <c r="J34" s="35">
        <f t="shared" si="3"/>
        <v>0</v>
      </c>
      <c r="K34" s="56"/>
      <c r="L34" s="52"/>
      <c r="M34" s="52"/>
      <c r="N34" s="57">
        <f t="shared" si="1"/>
        <v>0</v>
      </c>
      <c r="O34" s="156"/>
      <c r="P34" s="482"/>
      <c r="Q34" s="492"/>
      <c r="R34" s="493"/>
      <c r="S34" s="485"/>
      <c r="T34" s="67"/>
      <c r="U34" s="43"/>
      <c r="V34" s="44"/>
      <c r="W34" s="43"/>
      <c r="X34" s="379"/>
    </row>
    <row r="35" spans="1:24" ht="17.25" x14ac:dyDescent="0.3">
      <c r="A35" s="272"/>
      <c r="B35" s="283"/>
      <c r="C35" s="274"/>
      <c r="D35" s="93"/>
      <c r="E35" s="560">
        <f t="shared" si="2"/>
        <v>0</v>
      </c>
      <c r="F35" s="275"/>
      <c r="G35" s="276"/>
      <c r="H35" s="50"/>
      <c r="I35" s="51"/>
      <c r="J35" s="35">
        <f t="shared" si="3"/>
        <v>0</v>
      </c>
      <c r="K35" s="56"/>
      <c r="L35" s="52"/>
      <c r="M35" s="52"/>
      <c r="N35" s="57">
        <f t="shared" si="1"/>
        <v>0</v>
      </c>
      <c r="O35" s="156"/>
      <c r="P35" s="482"/>
      <c r="Q35" s="492"/>
      <c r="R35" s="493"/>
      <c r="S35" s="485"/>
      <c r="T35" s="67"/>
      <c r="U35" s="43"/>
      <c r="V35" s="44"/>
      <c r="W35" s="43"/>
      <c r="X35" s="379"/>
    </row>
    <row r="36" spans="1:24" ht="17.25" x14ac:dyDescent="0.3">
      <c r="A36" s="277"/>
      <c r="B36" s="283"/>
      <c r="C36" s="274"/>
      <c r="D36" s="93"/>
      <c r="E36" s="560">
        <f t="shared" si="2"/>
        <v>0</v>
      </c>
      <c r="F36" s="275"/>
      <c r="G36" s="276"/>
      <c r="H36" s="50"/>
      <c r="I36" s="51"/>
      <c r="J36" s="35">
        <f t="shared" si="3"/>
        <v>0</v>
      </c>
      <c r="K36" s="56"/>
      <c r="L36" s="52"/>
      <c r="M36" s="52"/>
      <c r="N36" s="57">
        <f t="shared" si="1"/>
        <v>0</v>
      </c>
      <c r="O36" s="156"/>
      <c r="P36" s="482"/>
      <c r="Q36" s="492"/>
      <c r="R36" s="493"/>
      <c r="S36" s="485"/>
      <c r="T36" s="67"/>
      <c r="U36" s="43"/>
      <c r="V36" s="44"/>
      <c r="W36" s="43"/>
      <c r="X36" s="379"/>
    </row>
    <row r="37" spans="1:24" ht="17.25" x14ac:dyDescent="0.3">
      <c r="A37" s="277"/>
      <c r="B37" s="283"/>
      <c r="C37" s="274"/>
      <c r="D37" s="93"/>
      <c r="E37" s="560">
        <f t="shared" si="2"/>
        <v>0</v>
      </c>
      <c r="F37" s="275"/>
      <c r="G37" s="276"/>
      <c r="H37" s="50"/>
      <c r="I37" s="51"/>
      <c r="J37" s="35">
        <f t="shared" si="3"/>
        <v>0</v>
      </c>
      <c r="K37" s="56"/>
      <c r="L37" s="52"/>
      <c r="M37" s="52"/>
      <c r="N37" s="57">
        <f t="shared" si="1"/>
        <v>0</v>
      </c>
      <c r="O37" s="156"/>
      <c r="P37" s="482"/>
      <c r="Q37" s="492"/>
      <c r="R37" s="493"/>
      <c r="S37" s="485"/>
      <c r="T37" s="67"/>
      <c r="U37" s="43"/>
      <c r="V37" s="44"/>
      <c r="W37" s="43"/>
      <c r="X37" s="379"/>
    </row>
    <row r="38" spans="1:24" ht="17.25" x14ac:dyDescent="0.3">
      <c r="A38" s="277"/>
      <c r="B38" s="283"/>
      <c r="C38" s="274"/>
      <c r="D38" s="93"/>
      <c r="E38" s="560">
        <f t="shared" si="2"/>
        <v>0</v>
      </c>
      <c r="F38" s="275"/>
      <c r="G38" s="276"/>
      <c r="H38" s="50"/>
      <c r="I38" s="51"/>
      <c r="J38" s="35">
        <f t="shared" si="3"/>
        <v>0</v>
      </c>
      <c r="K38" s="56"/>
      <c r="L38" s="52"/>
      <c r="M38" s="52"/>
      <c r="N38" s="57">
        <f t="shared" si="1"/>
        <v>0</v>
      </c>
      <c r="O38" s="156"/>
      <c r="P38" s="482"/>
      <c r="Q38" s="492"/>
      <c r="R38" s="493"/>
      <c r="S38" s="485"/>
      <c r="T38" s="67"/>
      <c r="U38" s="43"/>
      <c r="V38" s="44"/>
      <c r="W38" s="43"/>
      <c r="X38" s="379"/>
    </row>
    <row r="39" spans="1:24" ht="17.25" x14ac:dyDescent="0.3">
      <c r="A39" s="281"/>
      <c r="B39" s="283"/>
      <c r="C39" s="274"/>
      <c r="D39" s="93"/>
      <c r="E39" s="560">
        <f t="shared" si="2"/>
        <v>0</v>
      </c>
      <c r="F39" s="275"/>
      <c r="G39" s="276"/>
      <c r="H39" s="50"/>
      <c r="I39" s="51"/>
      <c r="J39" s="35">
        <f t="shared" si="3"/>
        <v>0</v>
      </c>
      <c r="K39" s="56"/>
      <c r="L39" s="52"/>
      <c r="M39" s="52"/>
      <c r="N39" s="57">
        <f t="shared" si="1"/>
        <v>0</v>
      </c>
      <c r="O39" s="156"/>
      <c r="P39" s="482"/>
      <c r="Q39" s="492"/>
      <c r="R39" s="493"/>
      <c r="S39" s="485"/>
      <c r="T39" s="67"/>
      <c r="U39" s="43"/>
      <c r="V39" s="44"/>
      <c r="W39" s="43"/>
      <c r="X39" s="379"/>
    </row>
    <row r="40" spans="1:24" ht="17.25" x14ac:dyDescent="0.3">
      <c r="A40" s="279"/>
      <c r="B40" s="283"/>
      <c r="C40" s="274"/>
      <c r="D40" s="93"/>
      <c r="E40" s="560">
        <f t="shared" si="2"/>
        <v>0</v>
      </c>
      <c r="F40" s="275"/>
      <c r="G40" s="276"/>
      <c r="H40" s="50"/>
      <c r="I40" s="51"/>
      <c r="J40" s="35">
        <f t="shared" si="3"/>
        <v>0</v>
      </c>
      <c r="K40" s="56"/>
      <c r="L40" s="52"/>
      <c r="M40" s="52"/>
      <c r="N40" s="57">
        <f t="shared" si="1"/>
        <v>0</v>
      </c>
      <c r="O40" s="156"/>
      <c r="P40" s="482"/>
      <c r="Q40" s="492"/>
      <c r="R40" s="493"/>
      <c r="S40" s="485"/>
      <c r="T40" s="67"/>
      <c r="U40" s="43"/>
      <c r="V40" s="44"/>
      <c r="W40" s="362"/>
      <c r="X40" s="379"/>
    </row>
    <row r="41" spans="1:24" ht="17.25" x14ac:dyDescent="0.3">
      <c r="A41" s="469"/>
      <c r="B41" s="283"/>
      <c r="C41" s="466"/>
      <c r="D41" s="47"/>
      <c r="E41" s="462">
        <f t="shared" si="2"/>
        <v>0</v>
      </c>
      <c r="F41" s="275"/>
      <c r="G41" s="276"/>
      <c r="H41" s="50"/>
      <c r="I41" s="51"/>
      <c r="J41" s="35">
        <f t="shared" si="3"/>
        <v>0</v>
      </c>
      <c r="K41" s="56"/>
      <c r="L41" s="52"/>
      <c r="M41" s="52"/>
      <c r="N41" s="57">
        <f t="shared" si="1"/>
        <v>0</v>
      </c>
      <c r="O41" s="156"/>
      <c r="P41" s="482"/>
      <c r="Q41" s="488"/>
      <c r="R41" s="494"/>
      <c r="S41" s="485"/>
      <c r="T41" s="67"/>
      <c r="U41" s="43"/>
      <c r="V41" s="44"/>
      <c r="W41" s="362"/>
      <c r="X41" s="379"/>
    </row>
    <row r="42" spans="1:24" ht="17.25" x14ac:dyDescent="0.3">
      <c r="A42" s="272"/>
      <c r="B42" s="283"/>
      <c r="C42" s="274"/>
      <c r="D42" s="47"/>
      <c r="E42" s="462">
        <f t="shared" si="2"/>
        <v>0</v>
      </c>
      <c r="F42" s="275"/>
      <c r="G42" s="276"/>
      <c r="H42" s="50"/>
      <c r="I42" s="51"/>
      <c r="J42" s="35">
        <f t="shared" si="3"/>
        <v>0</v>
      </c>
      <c r="K42" s="56"/>
      <c r="L42" s="52"/>
      <c r="M42" s="52"/>
      <c r="N42" s="57">
        <f t="shared" si="1"/>
        <v>0</v>
      </c>
      <c r="O42" s="156"/>
      <c r="P42" s="481"/>
      <c r="Q42" s="488"/>
      <c r="R42" s="489"/>
      <c r="S42" s="485"/>
      <c r="T42" s="67"/>
      <c r="U42" s="43"/>
      <c r="V42" s="44"/>
      <c r="W42" s="362"/>
      <c r="X42" s="379"/>
    </row>
    <row r="43" spans="1:24" ht="17.25" x14ac:dyDescent="0.3">
      <c r="A43" s="281"/>
      <c r="B43" s="283"/>
      <c r="C43" s="274"/>
      <c r="D43" s="47"/>
      <c r="E43" s="462">
        <f t="shared" si="2"/>
        <v>0</v>
      </c>
      <c r="F43" s="275"/>
      <c r="G43" s="276"/>
      <c r="H43" s="50"/>
      <c r="I43" s="51"/>
      <c r="J43" s="35">
        <f t="shared" si="3"/>
        <v>0</v>
      </c>
      <c r="K43" s="56"/>
      <c r="L43" s="52"/>
      <c r="M43" s="52"/>
      <c r="N43" s="57">
        <f t="shared" si="1"/>
        <v>0</v>
      </c>
      <c r="O43" s="156"/>
      <c r="P43" s="481"/>
      <c r="Q43" s="488"/>
      <c r="R43" s="489"/>
      <c r="S43" s="485"/>
      <c r="T43" s="67"/>
      <c r="U43" s="43"/>
      <c r="V43" s="44"/>
      <c r="W43" s="362"/>
      <c r="X43" s="364"/>
    </row>
    <row r="44" spans="1:24" ht="17.25" x14ac:dyDescent="0.3">
      <c r="A44" s="272"/>
      <c r="B44" s="283"/>
      <c r="C44" s="274"/>
      <c r="D44" s="47"/>
      <c r="E44" s="462">
        <f t="shared" si="2"/>
        <v>0</v>
      </c>
      <c r="F44" s="275"/>
      <c r="G44" s="276"/>
      <c r="H44" s="50"/>
      <c r="I44" s="51"/>
      <c r="J44" s="35">
        <f t="shared" si="3"/>
        <v>0</v>
      </c>
      <c r="K44" s="56"/>
      <c r="L44" s="52"/>
      <c r="M44" s="52"/>
      <c r="N44" s="57">
        <f t="shared" si="1"/>
        <v>0</v>
      </c>
      <c r="O44" s="156"/>
      <c r="P44" s="481"/>
      <c r="Q44" s="488"/>
      <c r="R44" s="489"/>
      <c r="S44" s="485"/>
      <c r="T44" s="67"/>
      <c r="U44" s="43"/>
      <c r="V44" s="44"/>
      <c r="W44" s="362"/>
      <c r="X44" s="364"/>
    </row>
    <row r="45" spans="1:24" ht="17.25" x14ac:dyDescent="0.3">
      <c r="A45" s="45"/>
      <c r="B45" s="68"/>
      <c r="C45" s="46"/>
      <c r="D45" s="47"/>
      <c r="E45" s="462">
        <f t="shared" si="2"/>
        <v>0</v>
      </c>
      <c r="F45" s="48"/>
      <c r="G45" s="49"/>
      <c r="H45" s="50"/>
      <c r="I45" s="51"/>
      <c r="J45" s="35">
        <f t="shared" si="3"/>
        <v>0</v>
      </c>
      <c r="K45" s="56"/>
      <c r="L45" s="52"/>
      <c r="M45" s="52"/>
      <c r="N45" s="57">
        <f t="shared" si="1"/>
        <v>0</v>
      </c>
      <c r="O45" s="156"/>
      <c r="P45" s="481"/>
      <c r="Q45" s="488"/>
      <c r="R45" s="489"/>
      <c r="S45" s="485"/>
      <c r="T45" s="67"/>
      <c r="U45" s="43"/>
      <c r="V45" s="44"/>
      <c r="W45" s="362"/>
      <c r="X45" s="364"/>
    </row>
    <row r="46" spans="1:24" ht="17.25" x14ac:dyDescent="0.3">
      <c r="A46" s="60"/>
      <c r="B46" s="45"/>
      <c r="C46" s="69"/>
      <c r="D46" s="47"/>
      <c r="E46" s="462">
        <f t="shared" si="2"/>
        <v>0</v>
      </c>
      <c r="F46" s="48"/>
      <c r="G46" s="49"/>
      <c r="H46" s="50"/>
      <c r="I46" s="51"/>
      <c r="J46" s="35">
        <f t="shared" si="3"/>
        <v>0</v>
      </c>
      <c r="K46" s="56"/>
      <c r="L46" s="52"/>
      <c r="M46" s="52"/>
      <c r="N46" s="57">
        <f t="shared" si="1"/>
        <v>0</v>
      </c>
      <c r="O46" s="156"/>
      <c r="P46" s="481"/>
      <c r="Q46" s="488"/>
      <c r="R46" s="489"/>
      <c r="S46" s="485"/>
      <c r="T46" s="67"/>
      <c r="U46" s="43"/>
      <c r="V46" s="44"/>
      <c r="W46" s="362"/>
      <c r="X46" s="364"/>
    </row>
    <row r="47" spans="1:24" ht="18" thickBot="1" x14ac:dyDescent="0.35">
      <c r="A47" s="45"/>
      <c r="B47" s="45"/>
      <c r="C47" s="69"/>
      <c r="D47" s="47"/>
      <c r="E47" s="462"/>
      <c r="F47" s="48"/>
      <c r="G47" s="49"/>
      <c r="H47" s="50"/>
      <c r="I47" s="51"/>
      <c r="J47" s="35">
        <f t="shared" si="3"/>
        <v>0</v>
      </c>
      <c r="K47" s="56"/>
      <c r="L47" s="52"/>
      <c r="M47" s="52"/>
      <c r="N47" s="57">
        <f t="shared" si="1"/>
        <v>0</v>
      </c>
      <c r="O47" s="156"/>
      <c r="P47" s="481"/>
      <c r="Q47" s="495"/>
      <c r="R47" s="496"/>
      <c r="S47" s="485"/>
      <c r="T47" s="67"/>
      <c r="U47" s="43"/>
      <c r="V47" s="44"/>
      <c r="X47" s="365"/>
    </row>
    <row r="48" spans="1:24" ht="18" thickTop="1" x14ac:dyDescent="0.3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3"/>
        <v>0</v>
      </c>
      <c r="K48" s="56"/>
      <c r="L48" s="52"/>
      <c r="M48" s="52"/>
      <c r="N48" s="57">
        <f t="shared" si="1"/>
        <v>0</v>
      </c>
      <c r="O48" s="156"/>
      <c r="P48" s="59"/>
      <c r="Q48" s="486"/>
      <c r="R48" s="487"/>
      <c r="S48" s="67"/>
      <c r="T48" s="67"/>
      <c r="U48" s="43"/>
      <c r="V48" s="44"/>
      <c r="X48" s="366"/>
    </row>
    <row r="49" spans="1:24" ht="17.25" x14ac:dyDescent="0.3">
      <c r="A49" s="60"/>
      <c r="B49" s="61"/>
      <c r="C49" s="69"/>
      <c r="D49" s="47"/>
      <c r="E49" s="462"/>
      <c r="F49" s="48"/>
      <c r="G49" s="49"/>
      <c r="H49" s="50"/>
      <c r="I49" s="51"/>
      <c r="J49" s="35">
        <f t="shared" si="3"/>
        <v>0</v>
      </c>
      <c r="K49" s="56"/>
      <c r="L49" s="52"/>
      <c r="M49" s="52"/>
      <c r="N49" s="57">
        <f t="shared" si="1"/>
        <v>0</v>
      </c>
      <c r="O49" s="156"/>
      <c r="P49" s="59"/>
      <c r="Q49" s="39"/>
      <c r="R49" s="40"/>
      <c r="S49" s="67"/>
      <c r="T49" s="67"/>
      <c r="U49" s="43"/>
      <c r="V49" s="44"/>
    </row>
    <row r="50" spans="1:24" ht="17.25" x14ac:dyDescent="0.3">
      <c r="A50" s="60"/>
      <c r="B50" s="61"/>
      <c r="C50" s="69"/>
      <c r="D50" s="69"/>
      <c r="E50" s="462"/>
      <c r="F50" s="48"/>
      <c r="G50" s="49"/>
      <c r="H50" s="50"/>
      <c r="I50" s="51"/>
      <c r="J50" s="35">
        <f t="shared" si="3"/>
        <v>0</v>
      </c>
      <c r="K50" s="56"/>
      <c r="L50" s="52"/>
      <c r="M50" s="52"/>
      <c r="N50" s="57">
        <f t="shared" si="1"/>
        <v>0</v>
      </c>
      <c r="O50" s="156"/>
      <c r="P50" s="59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7"/>
      <c r="F51" s="51"/>
      <c r="G51" s="49"/>
      <c r="H51" s="50"/>
      <c r="I51" s="51"/>
      <c r="J51" s="35">
        <f t="shared" si="3"/>
        <v>0</v>
      </c>
      <c r="K51" s="56"/>
      <c r="L51" s="52"/>
      <c r="M51" s="52"/>
      <c r="N51" s="57">
        <f t="shared" si="1"/>
        <v>0</v>
      </c>
      <c r="O51" s="156"/>
      <c r="P51" s="59"/>
      <c r="Q51" s="39"/>
      <c r="R51" s="40"/>
      <c r="S51" s="67"/>
      <c r="T51" s="67"/>
      <c r="U51" s="43"/>
      <c r="V51" s="44"/>
    </row>
    <row r="52" spans="1:24" ht="18" thickBot="1" x14ac:dyDescent="0.35">
      <c r="A52" s="70"/>
      <c r="B52" s="71"/>
      <c r="C52" s="319"/>
      <c r="D52" s="72"/>
      <c r="E52" s="73"/>
      <c r="F52" s="74"/>
      <c r="G52" s="75"/>
      <c r="H52" s="76"/>
      <c r="I52" s="74"/>
      <c r="J52" s="77">
        <f t="shared" si="3"/>
        <v>0</v>
      </c>
      <c r="K52" s="78"/>
      <c r="L52" s="79"/>
      <c r="M52" s="79"/>
      <c r="N52" s="80">
        <f t="shared" si="1"/>
        <v>0</v>
      </c>
      <c r="O52" s="332"/>
      <c r="P52" s="333"/>
      <c r="Q52" s="81"/>
      <c r="R52" s="82"/>
      <c r="S52" s="83"/>
      <c r="T52" s="83"/>
      <c r="U52" s="84"/>
      <c r="V52" s="85"/>
    </row>
    <row r="53" spans="1:24" s="327" customFormat="1" ht="47.25" x14ac:dyDescent="0.3">
      <c r="A53" s="516" t="s">
        <v>55</v>
      </c>
      <c r="B53" s="328" t="s">
        <v>56</v>
      </c>
      <c r="C53" s="586" t="s">
        <v>349</v>
      </c>
      <c r="D53" s="329"/>
      <c r="E53" s="47"/>
      <c r="F53" s="320">
        <v>1691.4</v>
      </c>
      <c r="G53" s="321">
        <v>44298</v>
      </c>
      <c r="H53" s="577">
        <v>363</v>
      </c>
      <c r="I53" s="275">
        <v>1691.4</v>
      </c>
      <c r="J53" s="35">
        <f t="shared" si="3"/>
        <v>0</v>
      </c>
      <c r="K53" s="322">
        <v>76.5</v>
      </c>
      <c r="L53" s="323"/>
      <c r="M53" s="323"/>
      <c r="N53" s="331">
        <f t="shared" si="1"/>
        <v>129392.1</v>
      </c>
      <c r="O53" s="454" t="s">
        <v>224</v>
      </c>
      <c r="P53" s="455">
        <v>44323</v>
      </c>
      <c r="Q53" s="94"/>
      <c r="R53" s="324"/>
      <c r="S53" s="67"/>
      <c r="T53" s="67"/>
      <c r="U53" s="325"/>
      <c r="V53" s="326"/>
      <c r="W53"/>
      <c r="X53"/>
    </row>
    <row r="54" spans="1:24" ht="48" thickBot="1" x14ac:dyDescent="0.35">
      <c r="A54" s="516" t="s">
        <v>55</v>
      </c>
      <c r="B54" s="328" t="s">
        <v>56</v>
      </c>
      <c r="C54" s="586" t="s">
        <v>365</v>
      </c>
      <c r="D54" s="330"/>
      <c r="E54" s="47"/>
      <c r="F54" s="51">
        <v>1212.2</v>
      </c>
      <c r="G54" s="87">
        <v>44305</v>
      </c>
      <c r="H54" s="578">
        <v>372</v>
      </c>
      <c r="I54" s="48">
        <v>1212.2</v>
      </c>
      <c r="J54" s="35">
        <f t="shared" si="3"/>
        <v>0</v>
      </c>
      <c r="K54" s="36">
        <v>76.5</v>
      </c>
      <c r="L54" s="52"/>
      <c r="M54" s="52"/>
      <c r="N54" s="331">
        <f t="shared" si="1"/>
        <v>92733.3</v>
      </c>
      <c r="O54" s="454" t="s">
        <v>224</v>
      </c>
      <c r="P54" s="455">
        <v>44336</v>
      </c>
      <c r="Q54" s="94"/>
      <c r="R54" s="40"/>
      <c r="S54" s="67"/>
      <c r="T54" s="67"/>
      <c r="U54" s="43"/>
      <c r="V54" s="44"/>
    </row>
    <row r="55" spans="1:24" ht="48" thickBot="1" x14ac:dyDescent="0.35">
      <c r="A55" s="463" t="s">
        <v>55</v>
      </c>
      <c r="B55" s="328" t="s">
        <v>56</v>
      </c>
      <c r="C55" s="586" t="s">
        <v>366</v>
      </c>
      <c r="D55" s="330"/>
      <c r="E55" s="47"/>
      <c r="F55" s="51">
        <v>1120.5999999999999</v>
      </c>
      <c r="G55" s="87">
        <v>44312</v>
      </c>
      <c r="H55" s="573">
        <v>379</v>
      </c>
      <c r="I55" s="48">
        <v>1120.5999999999999</v>
      </c>
      <c r="J55" s="35">
        <f t="shared" si="3"/>
        <v>0</v>
      </c>
      <c r="K55" s="36">
        <v>76.5</v>
      </c>
      <c r="L55" s="52"/>
      <c r="M55" s="52"/>
      <c r="N55" s="331">
        <f t="shared" si="1"/>
        <v>85725.9</v>
      </c>
      <c r="O55" s="355" t="s">
        <v>224</v>
      </c>
      <c r="P55" s="356">
        <v>44336</v>
      </c>
      <c r="Q55" s="94"/>
      <c r="R55" s="40"/>
      <c r="S55" s="67"/>
      <c r="T55" s="67"/>
      <c r="U55" s="43"/>
      <c r="V55" s="44"/>
    </row>
    <row r="56" spans="1:24" ht="18" thickBot="1" x14ac:dyDescent="0.35">
      <c r="A56" s="287"/>
      <c r="B56" s="86"/>
      <c r="C56" s="296"/>
      <c r="D56" s="69"/>
      <c r="E56" s="47"/>
      <c r="F56" s="51"/>
      <c r="G56" s="87"/>
      <c r="H56" s="579"/>
      <c r="I56" s="48"/>
      <c r="J56" s="35">
        <f t="shared" si="3"/>
        <v>0</v>
      </c>
      <c r="K56" s="36"/>
      <c r="L56" s="52"/>
      <c r="M56" s="52"/>
      <c r="N56" s="38">
        <f t="shared" si="1"/>
        <v>0</v>
      </c>
      <c r="O56" s="464"/>
      <c r="P56" s="465"/>
      <c r="Q56" s="39"/>
      <c r="R56" s="40"/>
      <c r="S56" s="67"/>
      <c r="T56" s="67"/>
      <c r="U56" s="43"/>
      <c r="V56" s="44"/>
    </row>
    <row r="57" spans="1:24" ht="17.25" x14ac:dyDescent="0.3">
      <c r="A57" s="88"/>
      <c r="B57" s="328"/>
      <c r="C57" s="91"/>
      <c r="D57" s="69"/>
      <c r="E57" s="47"/>
      <c r="F57" s="51"/>
      <c r="G57" s="87"/>
      <c r="H57" s="90"/>
      <c r="I57" s="48"/>
      <c r="J57" s="35">
        <f t="shared" si="3"/>
        <v>0</v>
      </c>
      <c r="K57" s="36"/>
      <c r="L57" s="52"/>
      <c r="M57" s="52"/>
      <c r="N57" s="38">
        <f t="shared" si="1"/>
        <v>0</v>
      </c>
      <c r="O57" s="156"/>
      <c r="P57" s="59"/>
      <c r="Q57" s="94"/>
      <c r="R57" s="40"/>
      <c r="S57" s="67"/>
      <c r="T57" s="67"/>
      <c r="U57" s="43"/>
      <c r="V57" s="44"/>
    </row>
    <row r="58" spans="1:24" ht="17.25" customHeight="1" x14ac:dyDescent="0.3">
      <c r="A58" s="470"/>
      <c r="B58" s="61"/>
      <c r="C58" s="448"/>
      <c r="D58" s="96"/>
      <c r="E58" s="97"/>
      <c r="F58" s="51"/>
      <c r="G58" s="49"/>
      <c r="H58" s="574"/>
      <c r="I58" s="51"/>
      <c r="J58" s="35">
        <f t="shared" si="3"/>
        <v>0</v>
      </c>
      <c r="K58" s="56"/>
      <c r="L58" s="52"/>
      <c r="M58" s="52"/>
      <c r="N58" s="38">
        <f t="shared" si="1"/>
        <v>0</v>
      </c>
      <c r="O58" s="548"/>
      <c r="P58" s="549"/>
      <c r="Q58" s="94"/>
      <c r="R58" s="40"/>
      <c r="S58" s="41"/>
      <c r="T58" s="42"/>
      <c r="U58" s="43"/>
      <c r="V58" s="44"/>
    </row>
    <row r="59" spans="1:24" ht="17.25" customHeight="1" x14ac:dyDescent="0.3">
      <c r="A59" s="471" t="s">
        <v>64</v>
      </c>
      <c r="B59" s="61" t="s">
        <v>318</v>
      </c>
      <c r="C59" s="100" t="s">
        <v>411</v>
      </c>
      <c r="D59" s="96"/>
      <c r="E59" s="97"/>
      <c r="F59" s="51">
        <v>2400</v>
      </c>
      <c r="G59" s="49">
        <v>44296</v>
      </c>
      <c r="H59" s="50">
        <v>1235</v>
      </c>
      <c r="I59" s="51">
        <v>2400</v>
      </c>
      <c r="J59" s="35">
        <f t="shared" si="3"/>
        <v>0</v>
      </c>
      <c r="K59" s="56">
        <v>22</v>
      </c>
      <c r="L59" s="52"/>
      <c r="M59" s="52"/>
      <c r="N59" s="57">
        <f t="shared" si="1"/>
        <v>52800</v>
      </c>
      <c r="O59" s="511" t="s">
        <v>224</v>
      </c>
      <c r="P59" s="512">
        <v>44309</v>
      </c>
      <c r="Q59" s="39"/>
      <c r="R59" s="40"/>
      <c r="S59" s="41"/>
      <c r="T59" s="42"/>
      <c r="U59" s="43"/>
      <c r="V59" s="44"/>
    </row>
    <row r="60" spans="1:24" ht="17.25" customHeight="1" x14ac:dyDescent="0.3">
      <c r="A60" s="471" t="s">
        <v>24</v>
      </c>
      <c r="B60" s="61" t="s">
        <v>352</v>
      </c>
      <c r="C60" s="100" t="s">
        <v>408</v>
      </c>
      <c r="D60" s="96"/>
      <c r="E60" s="97"/>
      <c r="F60" s="51">
        <v>230.7</v>
      </c>
      <c r="G60" s="49">
        <v>44302</v>
      </c>
      <c r="H60" s="50">
        <v>32651</v>
      </c>
      <c r="I60" s="51">
        <v>230.7</v>
      </c>
      <c r="J60" s="35">
        <f t="shared" si="3"/>
        <v>0</v>
      </c>
      <c r="K60" s="56">
        <v>67</v>
      </c>
      <c r="L60" s="52"/>
      <c r="M60" s="52"/>
      <c r="N60" s="57">
        <f t="shared" si="1"/>
        <v>15456.9</v>
      </c>
      <c r="O60" s="454" t="s">
        <v>224</v>
      </c>
      <c r="P60" s="455">
        <v>44323</v>
      </c>
      <c r="Q60" s="39"/>
      <c r="R60" s="40"/>
      <c r="S60" s="41"/>
      <c r="T60" s="42"/>
      <c r="U60" s="43"/>
      <c r="V60" s="44"/>
    </row>
    <row r="61" spans="1:24" ht="18.75" x14ac:dyDescent="0.3">
      <c r="A61" s="60" t="s">
        <v>208</v>
      </c>
      <c r="B61" s="61" t="s">
        <v>33</v>
      </c>
      <c r="C61" s="96" t="s">
        <v>409</v>
      </c>
      <c r="D61" s="96"/>
      <c r="E61" s="604"/>
      <c r="F61" s="51">
        <v>300</v>
      </c>
      <c r="G61" s="49">
        <v>44308</v>
      </c>
      <c r="H61" s="50" t="s">
        <v>317</v>
      </c>
      <c r="I61" s="51">
        <v>300</v>
      </c>
      <c r="J61" s="35">
        <f t="shared" si="3"/>
        <v>0</v>
      </c>
      <c r="K61" s="56">
        <v>50</v>
      </c>
      <c r="L61" s="52"/>
      <c r="M61" s="52"/>
      <c r="N61" s="57">
        <f t="shared" si="1"/>
        <v>15000</v>
      </c>
      <c r="O61" s="156" t="s">
        <v>224</v>
      </c>
      <c r="P61" s="59">
        <v>44309</v>
      </c>
      <c r="Q61" s="39"/>
      <c r="R61" s="40"/>
      <c r="S61" s="41"/>
      <c r="T61" s="42"/>
      <c r="U61" s="43"/>
      <c r="V61" s="44"/>
    </row>
    <row r="62" spans="1:24" ht="17.25" x14ac:dyDescent="0.3">
      <c r="A62" s="60" t="s">
        <v>208</v>
      </c>
      <c r="B62" s="61" t="s">
        <v>33</v>
      </c>
      <c r="C62" s="96" t="s">
        <v>410</v>
      </c>
      <c r="D62" s="96"/>
      <c r="E62" s="97"/>
      <c r="F62" s="51">
        <v>600</v>
      </c>
      <c r="G62" s="49">
        <v>44308</v>
      </c>
      <c r="H62" s="50" t="s">
        <v>320</v>
      </c>
      <c r="I62" s="51">
        <v>600</v>
      </c>
      <c r="J62" s="35">
        <f t="shared" si="0"/>
        <v>0</v>
      </c>
      <c r="K62" s="56">
        <v>50</v>
      </c>
      <c r="L62" s="52"/>
      <c r="M62" s="52"/>
      <c r="N62" s="57">
        <f t="shared" si="1"/>
        <v>30000</v>
      </c>
      <c r="O62" s="156" t="s">
        <v>374</v>
      </c>
      <c r="P62" s="59">
        <v>44315</v>
      </c>
      <c r="Q62" s="39"/>
      <c r="R62" s="40"/>
      <c r="S62" s="41"/>
      <c r="T62" s="42"/>
      <c r="U62" s="43"/>
      <c r="V62" s="44"/>
    </row>
    <row r="63" spans="1:24" ht="17.25" x14ac:dyDescent="0.3">
      <c r="A63" s="45" t="s">
        <v>24</v>
      </c>
      <c r="B63" s="61" t="s">
        <v>352</v>
      </c>
      <c r="C63" s="96" t="s">
        <v>404</v>
      </c>
      <c r="D63" s="96"/>
      <c r="E63" s="97"/>
      <c r="F63" s="51">
        <f>303+105.3</f>
        <v>408.3</v>
      </c>
      <c r="G63" s="49">
        <v>44309</v>
      </c>
      <c r="H63" s="50">
        <v>32694</v>
      </c>
      <c r="I63" s="51">
        <v>408.3</v>
      </c>
      <c r="J63" s="35">
        <f t="shared" si="0"/>
        <v>0</v>
      </c>
      <c r="K63" s="56">
        <v>67</v>
      </c>
      <c r="L63" s="52"/>
      <c r="M63" s="52"/>
      <c r="N63" s="57">
        <f t="shared" si="1"/>
        <v>27356.100000000002</v>
      </c>
      <c r="O63" s="355" t="s">
        <v>224</v>
      </c>
      <c r="P63" s="356">
        <v>44347</v>
      </c>
      <c r="Q63" s="39"/>
      <c r="R63" s="40"/>
      <c r="S63" s="41"/>
      <c r="T63" s="42"/>
      <c r="U63" s="43"/>
      <c r="V63" s="44"/>
    </row>
    <row r="64" spans="1:24" ht="17.25" x14ac:dyDescent="0.3">
      <c r="A64" s="45"/>
      <c r="B64" s="61"/>
      <c r="C64" s="96"/>
      <c r="D64" s="96"/>
      <c r="E64" s="97"/>
      <c r="F64" s="51"/>
      <c r="G64" s="49"/>
      <c r="H64" s="50"/>
      <c r="I64" s="51"/>
      <c r="J64" s="35">
        <f t="shared" si="0"/>
        <v>0</v>
      </c>
      <c r="K64" s="56"/>
      <c r="L64" s="52"/>
      <c r="M64" s="52"/>
      <c r="N64" s="57">
        <f t="shared" si="1"/>
        <v>0</v>
      </c>
      <c r="O64" s="156"/>
      <c r="P64" s="59"/>
      <c r="Q64" s="39"/>
      <c r="R64" s="40"/>
      <c r="S64" s="41"/>
      <c r="T64" s="42"/>
      <c r="U64" s="43"/>
      <c r="V64" s="44"/>
    </row>
    <row r="65" spans="1:22" ht="17.25" x14ac:dyDescent="0.3">
      <c r="A65" s="45"/>
      <c r="B65" s="61"/>
      <c r="C65" s="96"/>
      <c r="D65" s="96"/>
      <c r="E65" s="97"/>
      <c r="F65" s="51"/>
      <c r="G65" s="49"/>
      <c r="H65" s="50"/>
      <c r="I65" s="51"/>
      <c r="J65" s="35">
        <f t="shared" si="0"/>
        <v>0</v>
      </c>
      <c r="K65" s="56"/>
      <c r="L65" s="52"/>
      <c r="M65" s="52"/>
      <c r="N65" s="57">
        <f t="shared" si="1"/>
        <v>0</v>
      </c>
      <c r="O65" s="156"/>
      <c r="P65" s="59"/>
      <c r="Q65" s="39"/>
      <c r="R65" s="40"/>
      <c r="S65" s="41"/>
      <c r="T65" s="42"/>
      <c r="U65" s="43"/>
      <c r="V65" s="44"/>
    </row>
    <row r="66" spans="1:22" hidden="1" x14ac:dyDescent="0.25">
      <c r="A66" s="102"/>
      <c r="B66" s="58"/>
      <c r="C66" s="91"/>
      <c r="D66" s="91"/>
      <c r="E66" s="93"/>
      <c r="F66" s="51"/>
      <c r="G66" s="49"/>
      <c r="H66" s="50"/>
      <c r="I66" s="51"/>
      <c r="J66" s="35">
        <f t="shared" si="0"/>
        <v>0</v>
      </c>
      <c r="K66" s="56"/>
      <c r="L66" s="52"/>
      <c r="M66" s="52"/>
      <c r="N66" s="57">
        <f t="shared" si="1"/>
        <v>0</v>
      </c>
      <c r="O66" s="156"/>
      <c r="P66" s="59"/>
      <c r="Q66" s="39"/>
      <c r="R66" s="40"/>
      <c r="S66" s="41"/>
      <c r="T66" s="42"/>
      <c r="U66" s="43"/>
      <c r="V66" s="44"/>
    </row>
    <row r="67" spans="1:22" ht="17.25" hidden="1" x14ac:dyDescent="0.25">
      <c r="A67" s="102"/>
      <c r="B67" s="58"/>
      <c r="C67" s="96"/>
      <c r="D67" s="96"/>
      <c r="E67" s="97"/>
      <c r="F67" s="51"/>
      <c r="G67" s="49"/>
      <c r="H67" s="50"/>
      <c r="I67" s="51"/>
      <c r="J67" s="35">
        <f t="shared" si="0"/>
        <v>0</v>
      </c>
      <c r="K67" s="56"/>
      <c r="L67" s="52"/>
      <c r="M67" s="52"/>
      <c r="N67" s="57">
        <f t="shared" si="1"/>
        <v>0</v>
      </c>
      <c r="O67" s="156"/>
      <c r="P67" s="59"/>
      <c r="Q67" s="39"/>
      <c r="R67" s="40"/>
      <c r="S67" s="41"/>
      <c r="T67" s="42"/>
      <c r="U67" s="43"/>
      <c r="V67" s="44"/>
    </row>
    <row r="68" spans="1:22" ht="17.25" hidden="1" x14ac:dyDescent="0.25">
      <c r="A68" s="102"/>
      <c r="B68" s="58"/>
      <c r="C68" s="96"/>
      <c r="D68" s="96"/>
      <c r="E68" s="97"/>
      <c r="F68" s="51"/>
      <c r="G68" s="49"/>
      <c r="H68" s="50"/>
      <c r="I68" s="51"/>
      <c r="J68" s="35">
        <f t="shared" si="0"/>
        <v>0</v>
      </c>
      <c r="K68" s="56"/>
      <c r="L68" s="52"/>
      <c r="M68" s="52"/>
      <c r="N68" s="57">
        <f t="shared" si="1"/>
        <v>0</v>
      </c>
      <c r="O68" s="156"/>
      <c r="P68" s="59"/>
      <c r="Q68" s="39"/>
      <c r="R68" s="40"/>
      <c r="S68" s="41"/>
      <c r="T68" s="42"/>
      <c r="U68" s="43"/>
      <c r="V68" s="44"/>
    </row>
    <row r="69" spans="1:22" ht="17.25" hidden="1" x14ac:dyDescent="0.3">
      <c r="A69" s="60"/>
      <c r="B69" s="61"/>
      <c r="C69" s="96"/>
      <c r="D69" s="96"/>
      <c r="E69" s="97"/>
      <c r="F69" s="51"/>
      <c r="G69" s="49"/>
      <c r="H69" s="50"/>
      <c r="I69" s="51"/>
      <c r="J69" s="35">
        <f t="shared" si="0"/>
        <v>0</v>
      </c>
      <c r="K69" s="56"/>
      <c r="L69" s="52"/>
      <c r="M69" s="52"/>
      <c r="N69" s="57">
        <f t="shared" si="1"/>
        <v>0</v>
      </c>
      <c r="O69" s="156"/>
      <c r="P69" s="59"/>
      <c r="Q69" s="39"/>
      <c r="R69" s="40"/>
      <c r="S69" s="41"/>
      <c r="T69" s="41"/>
      <c r="U69" s="43"/>
      <c r="V69" s="44"/>
    </row>
    <row r="70" spans="1:22" ht="17.25" hidden="1" x14ac:dyDescent="0.3">
      <c r="A70" s="60"/>
      <c r="B70" s="61"/>
      <c r="C70" s="96"/>
      <c r="D70" s="96"/>
      <c r="E70" s="97"/>
      <c r="F70" s="51"/>
      <c r="G70" s="49"/>
      <c r="H70" s="50"/>
      <c r="I70" s="51"/>
      <c r="J70" s="35">
        <f t="shared" si="0"/>
        <v>0</v>
      </c>
      <c r="K70" s="56"/>
      <c r="L70" s="52"/>
      <c r="M70" s="52"/>
      <c r="N70" s="57">
        <f t="shared" si="1"/>
        <v>0</v>
      </c>
      <c r="O70" s="156"/>
      <c r="P70" s="59"/>
      <c r="Q70" s="39"/>
      <c r="R70" s="40"/>
      <c r="S70" s="41"/>
      <c r="T70" s="41"/>
      <c r="U70" s="43"/>
      <c r="V70" s="44"/>
    </row>
    <row r="71" spans="1:22" ht="17.25" hidden="1" x14ac:dyDescent="0.3">
      <c r="A71" s="60"/>
      <c r="B71" s="61"/>
      <c r="C71" s="96"/>
      <c r="D71" s="96"/>
      <c r="E71" s="97"/>
      <c r="F71" s="51"/>
      <c r="G71" s="49"/>
      <c r="H71" s="50"/>
      <c r="I71" s="51"/>
      <c r="J71" s="35">
        <f t="shared" si="0"/>
        <v>0</v>
      </c>
      <c r="K71" s="56"/>
      <c r="L71" s="52"/>
      <c r="M71" s="52"/>
      <c r="N71" s="57">
        <f t="shared" si="1"/>
        <v>0</v>
      </c>
      <c r="O71" s="156"/>
      <c r="P71" s="59"/>
      <c r="Q71" s="39"/>
      <c r="R71" s="40"/>
      <c r="S71" s="41"/>
      <c r="T71" s="41"/>
      <c r="U71" s="43"/>
      <c r="V71" s="44"/>
    </row>
    <row r="72" spans="1:22" ht="18.75" hidden="1" x14ac:dyDescent="0.3">
      <c r="A72" s="61"/>
      <c r="B72" s="103"/>
      <c r="C72" s="96"/>
      <c r="D72" s="96"/>
      <c r="E72" s="97"/>
      <c r="F72" s="51"/>
      <c r="G72" s="49"/>
      <c r="H72" s="50"/>
      <c r="I72" s="51"/>
      <c r="J72" s="35">
        <f t="shared" si="0"/>
        <v>0</v>
      </c>
      <c r="K72" s="56"/>
      <c r="L72" s="52"/>
      <c r="M72" s="52"/>
      <c r="N72" s="57">
        <f t="shared" si="1"/>
        <v>0</v>
      </c>
      <c r="O72" s="156"/>
      <c r="P72" s="59"/>
      <c r="Q72" s="39"/>
      <c r="R72" s="40"/>
      <c r="S72" s="41"/>
      <c r="T72" s="42"/>
      <c r="U72" s="43"/>
      <c r="V72" s="44"/>
    </row>
    <row r="73" spans="1:22" ht="17.25" hidden="1" x14ac:dyDescent="0.3">
      <c r="A73" s="61"/>
      <c r="B73" s="61"/>
      <c r="C73" s="96"/>
      <c r="D73" s="96"/>
      <c r="E73" s="97"/>
      <c r="F73" s="51"/>
      <c r="G73" s="49"/>
      <c r="H73" s="50"/>
      <c r="I73" s="51"/>
      <c r="J73" s="35">
        <f t="shared" si="0"/>
        <v>0</v>
      </c>
      <c r="K73" s="56"/>
      <c r="L73" s="52"/>
      <c r="M73" s="52"/>
      <c r="N73" s="57">
        <f t="shared" si="1"/>
        <v>0</v>
      </c>
      <c r="O73" s="156"/>
      <c r="P73" s="59"/>
      <c r="Q73" s="39"/>
      <c r="R73" s="40"/>
      <c r="S73" s="41"/>
      <c r="T73" s="42"/>
      <c r="U73" s="43"/>
      <c r="V73" s="44"/>
    </row>
    <row r="74" spans="1:22" ht="17.25" hidden="1" x14ac:dyDescent="0.3">
      <c r="A74" s="61"/>
      <c r="B74" s="61"/>
      <c r="C74" s="96"/>
      <c r="D74" s="96"/>
      <c r="E74" s="97"/>
      <c r="F74" s="51"/>
      <c r="G74" s="49"/>
      <c r="H74" s="50"/>
      <c r="I74" s="51"/>
      <c r="J74" s="35">
        <f t="shared" si="0"/>
        <v>0</v>
      </c>
      <c r="K74" s="56"/>
      <c r="L74" s="52"/>
      <c r="M74" s="52"/>
      <c r="N74" s="57">
        <f t="shared" si="1"/>
        <v>0</v>
      </c>
      <c r="O74" s="156"/>
      <c r="P74" s="59"/>
      <c r="Q74" s="39"/>
      <c r="R74" s="40"/>
      <c r="S74" s="41"/>
      <c r="T74" s="42"/>
      <c r="U74" s="43"/>
      <c r="V74" s="44"/>
    </row>
    <row r="75" spans="1:22" ht="17.25" hidden="1" x14ac:dyDescent="0.3">
      <c r="A75" s="102"/>
      <c r="B75" s="61"/>
      <c r="C75" s="96"/>
      <c r="D75" s="96"/>
      <c r="E75" s="97"/>
      <c r="F75" s="51"/>
      <c r="G75" s="49"/>
      <c r="H75" s="50"/>
      <c r="I75" s="51"/>
      <c r="J75" s="35">
        <f t="shared" si="0"/>
        <v>0</v>
      </c>
      <c r="K75" s="56"/>
      <c r="L75" s="52"/>
      <c r="M75" s="52"/>
      <c r="N75" s="57">
        <f t="shared" si="1"/>
        <v>0</v>
      </c>
      <c r="O75" s="156"/>
      <c r="P75" s="59"/>
      <c r="Q75" s="39"/>
      <c r="R75" s="40"/>
      <c r="S75" s="41"/>
      <c r="T75" s="42"/>
      <c r="U75" s="43"/>
      <c r="V75" s="44"/>
    </row>
    <row r="76" spans="1:22" ht="17.25" hidden="1" x14ac:dyDescent="0.3">
      <c r="A76" s="61"/>
      <c r="B76" s="61"/>
      <c r="C76" s="96"/>
      <c r="D76" s="96"/>
      <c r="E76" s="97"/>
      <c r="F76" s="51"/>
      <c r="G76" s="49"/>
      <c r="H76" s="50"/>
      <c r="I76" s="51"/>
      <c r="J76" s="35">
        <f t="shared" si="0"/>
        <v>0</v>
      </c>
      <c r="K76" s="56"/>
      <c r="L76" s="52"/>
      <c r="M76" s="52"/>
      <c r="N76" s="57">
        <f t="shared" si="1"/>
        <v>0</v>
      </c>
      <c r="O76" s="156"/>
      <c r="P76" s="59"/>
      <c r="Q76" s="39"/>
      <c r="R76" s="40"/>
      <c r="S76" s="41"/>
      <c r="T76" s="42"/>
      <c r="U76" s="43"/>
      <c r="V76" s="44"/>
    </row>
    <row r="77" spans="1:22" ht="17.25" hidden="1" x14ac:dyDescent="0.3">
      <c r="A77" s="61"/>
      <c r="B77" s="61"/>
      <c r="C77" s="96"/>
      <c r="D77" s="96"/>
      <c r="E77" s="97"/>
      <c r="F77" s="51"/>
      <c r="G77" s="49"/>
      <c r="H77" s="50"/>
      <c r="I77" s="51"/>
      <c r="J77" s="35">
        <f t="shared" si="0"/>
        <v>0</v>
      </c>
      <c r="K77" s="56"/>
      <c r="L77" s="52"/>
      <c r="M77" s="52"/>
      <c r="N77" s="57">
        <f t="shared" si="1"/>
        <v>0</v>
      </c>
      <c r="O77" s="156"/>
      <c r="P77" s="59"/>
      <c r="Q77" s="39"/>
      <c r="R77" s="40"/>
      <c r="S77" s="41"/>
      <c r="T77" s="42"/>
      <c r="U77" s="43"/>
      <c r="V77" s="44"/>
    </row>
    <row r="78" spans="1:22" ht="17.25" hidden="1" x14ac:dyDescent="0.3">
      <c r="A78" s="58"/>
      <c r="B78" s="61"/>
      <c r="C78" s="96"/>
      <c r="D78" s="96"/>
      <c r="E78" s="97"/>
      <c r="F78" s="51"/>
      <c r="G78" s="49"/>
      <c r="H78" s="50"/>
      <c r="I78" s="51"/>
      <c r="J78" s="35">
        <f t="shared" si="0"/>
        <v>0</v>
      </c>
      <c r="K78" s="56"/>
      <c r="L78" s="52"/>
      <c r="M78" s="52"/>
      <c r="N78" s="57">
        <f t="shared" si="1"/>
        <v>0</v>
      </c>
      <c r="O78" s="156"/>
      <c r="P78" s="59"/>
      <c r="Q78" s="39"/>
      <c r="R78" s="40"/>
      <c r="S78" s="41"/>
      <c r="T78" s="42"/>
      <c r="U78" s="43"/>
      <c r="V78" s="44"/>
    </row>
    <row r="79" spans="1:22" ht="17.25" hidden="1" x14ac:dyDescent="0.3">
      <c r="A79" s="58"/>
      <c r="B79" s="61"/>
      <c r="C79" s="96"/>
      <c r="D79" s="96"/>
      <c r="E79" s="97"/>
      <c r="F79" s="51"/>
      <c r="G79" s="49"/>
      <c r="H79" s="50"/>
      <c r="I79" s="51"/>
      <c r="J79" s="35">
        <f t="shared" si="0"/>
        <v>0</v>
      </c>
      <c r="K79" s="56"/>
      <c r="L79" s="52"/>
      <c r="M79" s="52"/>
      <c r="N79" s="57">
        <f t="shared" si="1"/>
        <v>0</v>
      </c>
      <c r="O79" s="156"/>
      <c r="P79" s="59"/>
      <c r="Q79" s="39"/>
      <c r="R79" s="40"/>
      <c r="S79" s="41"/>
      <c r="T79" s="42"/>
      <c r="U79" s="43"/>
      <c r="V79" s="44"/>
    </row>
    <row r="80" spans="1:22" ht="17.25" hidden="1" x14ac:dyDescent="0.3">
      <c r="A80" s="58"/>
      <c r="B80" s="61"/>
      <c r="C80" s="96"/>
      <c r="D80" s="96"/>
      <c r="E80" s="97"/>
      <c r="F80" s="51"/>
      <c r="G80" s="49"/>
      <c r="H80" s="50"/>
      <c r="I80" s="51"/>
      <c r="J80" s="35">
        <f t="shared" si="0"/>
        <v>0</v>
      </c>
      <c r="K80" s="56"/>
      <c r="L80" s="52"/>
      <c r="M80" s="52"/>
      <c r="N80" s="57">
        <f t="shared" si="1"/>
        <v>0</v>
      </c>
      <c r="O80" s="156"/>
      <c r="P80" s="59"/>
      <c r="Q80" s="39"/>
      <c r="R80" s="40"/>
      <c r="S80" s="41"/>
      <c r="T80" s="42"/>
      <c r="U80" s="43"/>
      <c r="V80" s="44"/>
    </row>
    <row r="81" spans="1:22" ht="17.25" hidden="1" x14ac:dyDescent="0.3">
      <c r="A81" s="61"/>
      <c r="B81" s="61"/>
      <c r="C81" s="96"/>
      <c r="D81" s="96"/>
      <c r="E81" s="97"/>
      <c r="F81" s="51"/>
      <c r="G81" s="49"/>
      <c r="H81" s="50"/>
      <c r="I81" s="51"/>
      <c r="J81" s="35">
        <f t="shared" si="0"/>
        <v>0</v>
      </c>
      <c r="K81" s="56"/>
      <c r="L81" s="52"/>
      <c r="M81" s="52"/>
      <c r="N81" s="57">
        <f t="shared" si="1"/>
        <v>0</v>
      </c>
      <c r="O81" s="156"/>
      <c r="P81" s="59"/>
      <c r="Q81" s="39"/>
      <c r="R81" s="40"/>
      <c r="S81" s="41"/>
      <c r="T81" s="42"/>
      <c r="U81" s="43"/>
      <c r="V81" s="44"/>
    </row>
    <row r="82" spans="1:22" ht="17.25" hidden="1" x14ac:dyDescent="0.3">
      <c r="A82" s="53"/>
      <c r="B82" s="61"/>
      <c r="C82" s="96"/>
      <c r="D82" s="96"/>
      <c r="E82" s="97"/>
      <c r="F82" s="51"/>
      <c r="G82" s="49"/>
      <c r="H82" s="50"/>
      <c r="I82" s="51"/>
      <c r="J82" s="35">
        <f t="shared" si="0"/>
        <v>0</v>
      </c>
      <c r="K82" s="56"/>
      <c r="L82" s="52"/>
      <c r="M82" s="52"/>
      <c r="N82" s="57">
        <f t="shared" si="1"/>
        <v>0</v>
      </c>
      <c r="O82" s="156"/>
      <c r="P82" s="313"/>
      <c r="Q82" s="104"/>
      <c r="R82" s="40"/>
      <c r="S82" s="41"/>
      <c r="T82" s="42"/>
      <c r="U82" s="43"/>
      <c r="V82" s="44"/>
    </row>
    <row r="83" spans="1:22" ht="17.25" hidden="1" x14ac:dyDescent="0.3">
      <c r="A83" s="60"/>
      <c r="B83" s="61"/>
      <c r="C83" s="96"/>
      <c r="D83" s="96"/>
      <c r="E83" s="97"/>
      <c r="F83" s="51"/>
      <c r="G83" s="49"/>
      <c r="H83" s="50"/>
      <c r="I83" s="51"/>
      <c r="J83" s="35">
        <f t="shared" si="0"/>
        <v>0</v>
      </c>
      <c r="K83" s="56"/>
      <c r="L83" s="52"/>
      <c r="M83" s="52"/>
      <c r="N83" s="57">
        <f t="shared" si="1"/>
        <v>0</v>
      </c>
      <c r="O83" s="156"/>
      <c r="P83" s="59"/>
      <c r="Q83" s="39"/>
      <c r="R83" s="40"/>
      <c r="S83" s="41"/>
      <c r="T83" s="42"/>
      <c r="U83" s="43"/>
      <c r="V83" s="44"/>
    </row>
    <row r="84" spans="1:22" ht="17.25" hidden="1" x14ac:dyDescent="0.3">
      <c r="A84" s="60"/>
      <c r="B84" s="61"/>
      <c r="C84" s="96"/>
      <c r="D84" s="96"/>
      <c r="E84" s="97"/>
      <c r="F84" s="51"/>
      <c r="G84" s="49"/>
      <c r="H84" s="50"/>
      <c r="I84" s="51"/>
      <c r="J84" s="35">
        <f t="shared" si="0"/>
        <v>0</v>
      </c>
      <c r="K84" s="56"/>
      <c r="L84" s="52"/>
      <c r="M84" s="52"/>
      <c r="N84" s="57">
        <f t="shared" si="1"/>
        <v>0</v>
      </c>
      <c r="O84" s="156"/>
      <c r="P84" s="59"/>
      <c r="Q84" s="39"/>
      <c r="R84" s="40"/>
      <c r="S84" s="41"/>
      <c r="T84" s="42"/>
      <c r="U84" s="43"/>
      <c r="V84" s="44"/>
    </row>
    <row r="85" spans="1:22" ht="17.25" hidden="1" x14ac:dyDescent="0.3">
      <c r="A85" s="105"/>
      <c r="B85" s="61"/>
      <c r="C85" s="96"/>
      <c r="D85" s="96"/>
      <c r="E85" s="97"/>
      <c r="F85" s="51"/>
      <c r="G85" s="49"/>
      <c r="H85" s="50"/>
      <c r="I85" s="51"/>
      <c r="J85" s="35">
        <f t="shared" si="0"/>
        <v>0</v>
      </c>
      <c r="K85" s="56"/>
      <c r="L85" s="52"/>
      <c r="M85" s="52"/>
      <c r="N85" s="57">
        <f t="shared" si="1"/>
        <v>0</v>
      </c>
      <c r="O85" s="156"/>
      <c r="P85" s="106"/>
      <c r="Q85" s="39"/>
      <c r="R85" s="40"/>
      <c r="S85" s="41"/>
      <c r="T85" s="42"/>
      <c r="U85" s="43"/>
      <c r="V85" s="44"/>
    </row>
    <row r="86" spans="1:22" ht="17.25" hidden="1" x14ac:dyDescent="0.3">
      <c r="A86" s="107"/>
      <c r="B86" s="61"/>
      <c r="C86" s="96"/>
      <c r="D86" s="96"/>
      <c r="E86" s="97"/>
      <c r="F86" s="51"/>
      <c r="G86" s="49"/>
      <c r="H86" s="50"/>
      <c r="I86" s="51"/>
      <c r="J86" s="35">
        <f t="shared" si="0"/>
        <v>0</v>
      </c>
      <c r="K86" s="56"/>
      <c r="L86" s="52"/>
      <c r="M86" s="52"/>
      <c r="N86" s="57">
        <f t="shared" si="1"/>
        <v>0</v>
      </c>
      <c r="O86" s="156"/>
      <c r="P86" s="59"/>
      <c r="Q86" s="39"/>
      <c r="R86" s="40"/>
      <c r="S86" s="41"/>
      <c r="T86" s="42"/>
      <c r="U86" s="43"/>
      <c r="V86" s="44"/>
    </row>
    <row r="87" spans="1:22" ht="17.25" hidden="1" x14ac:dyDescent="0.3">
      <c r="A87" s="108"/>
      <c r="B87" s="61"/>
      <c r="C87" s="96"/>
      <c r="D87" s="96"/>
      <c r="E87" s="97"/>
      <c r="F87" s="51"/>
      <c r="G87" s="49"/>
      <c r="H87" s="50"/>
      <c r="I87" s="51"/>
      <c r="J87" s="35">
        <f t="shared" si="0"/>
        <v>0</v>
      </c>
      <c r="K87" s="56"/>
      <c r="L87" s="52"/>
      <c r="M87" s="52"/>
      <c r="N87" s="57">
        <f t="shared" si="1"/>
        <v>0</v>
      </c>
      <c r="O87" s="156"/>
      <c r="P87" s="59"/>
      <c r="Q87" s="39"/>
      <c r="R87" s="40"/>
      <c r="S87" s="41"/>
      <c r="T87" s="42"/>
      <c r="U87" s="43"/>
      <c r="V87" s="44"/>
    </row>
    <row r="88" spans="1:22" ht="17.25" hidden="1" x14ac:dyDescent="0.3">
      <c r="A88" s="108"/>
      <c r="B88" s="61"/>
      <c r="C88" s="92"/>
      <c r="D88" s="92"/>
      <c r="E88" s="109"/>
      <c r="F88" s="51"/>
      <c r="G88" s="49"/>
      <c r="H88" s="50"/>
      <c r="I88" s="51"/>
      <c r="J88" s="35">
        <f t="shared" si="0"/>
        <v>0</v>
      </c>
      <c r="K88" s="56"/>
      <c r="L88" s="52"/>
      <c r="M88" s="52"/>
      <c r="N88" s="57">
        <f t="shared" si="1"/>
        <v>0</v>
      </c>
      <c r="O88" s="156"/>
      <c r="P88" s="59"/>
      <c r="Q88" s="39"/>
      <c r="R88" s="40"/>
      <c r="S88" s="41"/>
      <c r="T88" s="42"/>
      <c r="U88" s="43"/>
      <c r="V88" s="44"/>
    </row>
    <row r="89" spans="1:22" ht="17.25" hidden="1" x14ac:dyDescent="0.3">
      <c r="A89" s="107"/>
      <c r="B89" s="61"/>
      <c r="C89" s="96"/>
      <c r="D89" s="96"/>
      <c r="E89" s="97"/>
      <c r="F89" s="51"/>
      <c r="G89" s="49"/>
      <c r="H89" s="110"/>
      <c r="I89" s="51"/>
      <c r="J89" s="35">
        <f t="shared" si="0"/>
        <v>0</v>
      </c>
      <c r="K89" s="56"/>
      <c r="L89" s="52"/>
      <c r="M89" s="52"/>
      <c r="N89" s="57">
        <f t="shared" si="1"/>
        <v>0</v>
      </c>
      <c r="O89" s="156"/>
      <c r="P89" s="59"/>
      <c r="Q89" s="39"/>
      <c r="R89" s="40"/>
      <c r="S89" s="41"/>
      <c r="T89" s="42"/>
      <c r="U89" s="43"/>
      <c r="V89" s="44"/>
    </row>
    <row r="90" spans="1:22" ht="17.25" hidden="1" x14ac:dyDescent="0.3">
      <c r="A90" s="107"/>
      <c r="B90" s="61"/>
      <c r="C90" s="92"/>
      <c r="D90" s="92"/>
      <c r="E90" s="109"/>
      <c r="F90" s="51"/>
      <c r="G90" s="49"/>
      <c r="H90" s="110"/>
      <c r="I90" s="51"/>
      <c r="J90" s="35">
        <f t="shared" si="0"/>
        <v>0</v>
      </c>
      <c r="K90" s="56"/>
      <c r="L90" s="52"/>
      <c r="M90" s="52"/>
      <c r="N90" s="57">
        <f t="shared" si="1"/>
        <v>0</v>
      </c>
      <c r="O90" s="156"/>
      <c r="P90" s="59"/>
      <c r="Q90" s="39"/>
      <c r="R90" s="40"/>
      <c r="S90" s="41"/>
      <c r="T90" s="42"/>
      <c r="U90" s="43"/>
      <c r="V90" s="44"/>
    </row>
    <row r="91" spans="1:22" ht="17.25" hidden="1" x14ac:dyDescent="0.3">
      <c r="A91" s="107"/>
      <c r="B91" s="61"/>
      <c r="C91" s="96"/>
      <c r="D91" s="96"/>
      <c r="E91" s="97"/>
      <c r="F91" s="51"/>
      <c r="G91" s="49"/>
      <c r="H91" s="110"/>
      <c r="I91" s="51"/>
      <c r="J91" s="35">
        <f t="shared" si="0"/>
        <v>0</v>
      </c>
      <c r="K91" s="56"/>
      <c r="L91" s="52"/>
      <c r="M91" s="52"/>
      <c r="N91" s="57">
        <f t="shared" si="1"/>
        <v>0</v>
      </c>
      <c r="O91" s="156"/>
      <c r="P91" s="59"/>
      <c r="Q91" s="39"/>
      <c r="R91" s="40"/>
      <c r="S91" s="41"/>
      <c r="T91" s="42"/>
      <c r="U91" s="43"/>
      <c r="V91" s="44"/>
    </row>
    <row r="92" spans="1:22" ht="17.25" hidden="1" x14ac:dyDescent="0.3">
      <c r="A92" s="107"/>
      <c r="B92" s="61"/>
      <c r="C92" s="91"/>
      <c r="D92" s="91"/>
      <c r="E92" s="93"/>
      <c r="F92" s="51"/>
      <c r="G92" s="49"/>
      <c r="H92" s="110"/>
      <c r="I92" s="51"/>
      <c r="J92" s="35">
        <f t="shared" si="0"/>
        <v>0</v>
      </c>
      <c r="K92" s="56"/>
      <c r="L92" s="52"/>
      <c r="M92" s="52"/>
      <c r="N92" s="57">
        <f t="shared" si="1"/>
        <v>0</v>
      </c>
      <c r="O92" s="156"/>
      <c r="P92" s="59"/>
      <c r="Q92" s="39"/>
      <c r="R92" s="40"/>
      <c r="S92" s="41"/>
      <c r="T92" s="42"/>
      <c r="U92" s="43"/>
      <c r="V92" s="44"/>
    </row>
    <row r="93" spans="1:22" ht="18.75" hidden="1" x14ac:dyDescent="0.3">
      <c r="A93" s="61"/>
      <c r="B93" s="61"/>
      <c r="C93" s="96"/>
      <c r="D93" s="96"/>
      <c r="E93" s="97"/>
      <c r="F93" s="51"/>
      <c r="G93" s="49"/>
      <c r="H93" s="111"/>
      <c r="I93" s="51"/>
      <c r="J93" s="35">
        <f t="shared" si="0"/>
        <v>0</v>
      </c>
      <c r="K93" s="56"/>
      <c r="L93" s="52"/>
      <c r="M93" s="52"/>
      <c r="N93" s="57">
        <f t="shared" si="1"/>
        <v>0</v>
      </c>
      <c r="O93" s="156"/>
      <c r="P93" s="312"/>
      <c r="Q93" s="64"/>
      <c r="R93" s="112"/>
      <c r="S93" s="41"/>
      <c r="T93" s="42"/>
      <c r="U93" s="43"/>
      <c r="V93" s="44"/>
    </row>
    <row r="94" spans="1:22" ht="18.75" hidden="1" x14ac:dyDescent="0.3">
      <c r="A94" s="61"/>
      <c r="B94" s="61"/>
      <c r="C94" s="96"/>
      <c r="D94" s="96"/>
      <c r="E94" s="97"/>
      <c r="F94" s="51"/>
      <c r="G94" s="49"/>
      <c r="H94" s="111"/>
      <c r="I94" s="51"/>
      <c r="J94" s="35">
        <f t="shared" si="0"/>
        <v>0</v>
      </c>
      <c r="K94" s="56"/>
      <c r="L94" s="52"/>
      <c r="M94" s="52"/>
      <c r="N94" s="57">
        <f t="shared" si="1"/>
        <v>0</v>
      </c>
      <c r="O94" s="156"/>
      <c r="P94" s="312"/>
      <c r="Q94" s="64"/>
      <c r="R94" s="112"/>
      <c r="S94" s="41"/>
      <c r="T94" s="42"/>
      <c r="U94" s="43"/>
      <c r="V94" s="44"/>
    </row>
    <row r="95" spans="1:22" ht="18.75" hidden="1" x14ac:dyDescent="0.3">
      <c r="A95" s="61"/>
      <c r="B95" s="61"/>
      <c r="C95" s="96"/>
      <c r="D95" s="96"/>
      <c r="E95" s="97"/>
      <c r="F95" s="51"/>
      <c r="G95" s="49"/>
      <c r="H95" s="111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156"/>
      <c r="P95" s="312"/>
      <c r="Q95" s="64"/>
      <c r="R95" s="112"/>
      <c r="S95" s="41"/>
      <c r="T95" s="42"/>
      <c r="U95" s="43"/>
      <c r="V95" s="44"/>
    </row>
    <row r="96" spans="1:22" ht="18.75" hidden="1" x14ac:dyDescent="0.3">
      <c r="A96" s="61"/>
      <c r="B96" s="61"/>
      <c r="C96" s="96"/>
      <c r="D96" s="96"/>
      <c r="E96" s="97"/>
      <c r="F96" s="51"/>
      <c r="G96" s="49"/>
      <c r="H96" s="111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156"/>
      <c r="P96" s="312"/>
      <c r="Q96" s="64"/>
      <c r="R96" s="112"/>
      <c r="S96" s="41"/>
      <c r="T96" s="42"/>
      <c r="U96" s="43"/>
      <c r="V96" s="44"/>
    </row>
    <row r="97" spans="1:22" ht="17.25" hidden="1" x14ac:dyDescent="0.3">
      <c r="A97" s="45"/>
      <c r="B97" s="61"/>
      <c r="C97" s="96"/>
      <c r="D97" s="96"/>
      <c r="E97" s="97"/>
      <c r="F97" s="51"/>
      <c r="G97" s="49"/>
      <c r="H97" s="113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156"/>
      <c r="P97" s="312"/>
      <c r="Q97" s="64"/>
      <c r="R97" s="112"/>
      <c r="S97" s="41"/>
      <c r="T97" s="42"/>
      <c r="U97" s="43"/>
      <c r="V97" s="44"/>
    </row>
    <row r="98" spans="1:22" ht="17.25" hidden="1" x14ac:dyDescent="0.3">
      <c r="A98" s="61"/>
      <c r="B98" s="61"/>
      <c r="C98" s="96"/>
      <c r="D98" s="96"/>
      <c r="E98" s="97"/>
      <c r="F98" s="51"/>
      <c r="G98" s="49"/>
      <c r="H98" s="113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156"/>
      <c r="P98" s="312"/>
      <c r="Q98" s="64"/>
      <c r="R98" s="112"/>
      <c r="S98" s="41"/>
      <c r="T98" s="42"/>
      <c r="U98" s="43"/>
      <c r="V98" s="44"/>
    </row>
    <row r="99" spans="1:22" ht="17.25" hidden="1" x14ac:dyDescent="0.3">
      <c r="A99" s="60"/>
      <c r="B99" s="61"/>
      <c r="C99" s="95"/>
      <c r="D99" s="95"/>
      <c r="E99" s="114"/>
      <c r="F99" s="51"/>
      <c r="G99" s="49"/>
      <c r="H99" s="113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156"/>
      <c r="P99" s="312"/>
      <c r="Q99" s="64"/>
      <c r="R99" s="112"/>
      <c r="S99" s="41"/>
      <c r="T99" s="42"/>
      <c r="U99" s="43"/>
      <c r="V99" s="44"/>
    </row>
    <row r="100" spans="1:22" ht="17.25" hidden="1" x14ac:dyDescent="0.3">
      <c r="A100" s="60"/>
      <c r="B100" s="61"/>
      <c r="C100" s="95"/>
      <c r="D100" s="95"/>
      <c r="E100" s="114"/>
      <c r="F100" s="51"/>
      <c r="G100" s="49"/>
      <c r="H100" s="113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156"/>
      <c r="P100" s="312"/>
      <c r="Q100" s="64"/>
      <c r="R100" s="112"/>
      <c r="S100" s="41"/>
      <c r="T100" s="42"/>
      <c r="U100" s="43"/>
      <c r="V100" s="44"/>
    </row>
    <row r="101" spans="1:22" ht="17.25" hidden="1" x14ac:dyDescent="0.3">
      <c r="A101" s="60"/>
      <c r="B101" s="61"/>
      <c r="C101" s="95"/>
      <c r="D101" s="95"/>
      <c r="E101" s="114"/>
      <c r="F101" s="51"/>
      <c r="G101" s="49"/>
      <c r="H101" s="113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156"/>
      <c r="P101" s="312"/>
      <c r="Q101" s="64"/>
      <c r="R101" s="112"/>
      <c r="S101" s="41"/>
      <c r="T101" s="42"/>
      <c r="U101" s="43"/>
      <c r="V101" s="44"/>
    </row>
    <row r="102" spans="1:22" ht="17.25" hidden="1" x14ac:dyDescent="0.3">
      <c r="A102" s="60"/>
      <c r="B102" s="61"/>
      <c r="C102" s="95"/>
      <c r="D102" s="95"/>
      <c r="E102" s="114"/>
      <c r="F102" s="51"/>
      <c r="G102" s="49"/>
      <c r="H102" s="113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156"/>
      <c r="P102" s="312"/>
      <c r="Q102" s="64"/>
      <c r="R102" s="112"/>
      <c r="S102" s="41"/>
      <c r="T102" s="42"/>
      <c r="U102" s="43"/>
      <c r="V102" s="44"/>
    </row>
    <row r="103" spans="1:22" ht="17.25" hidden="1" x14ac:dyDescent="0.3">
      <c r="A103" s="60"/>
      <c r="B103" s="61"/>
      <c r="C103" s="95"/>
      <c r="D103" s="95"/>
      <c r="E103" s="114"/>
      <c r="F103" s="51"/>
      <c r="G103" s="49"/>
      <c r="H103" s="113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156"/>
      <c r="P103" s="312"/>
      <c r="Q103" s="64"/>
      <c r="R103" s="112"/>
      <c r="S103" s="41"/>
      <c r="T103" s="42"/>
      <c r="U103" s="43"/>
      <c r="V103" s="44"/>
    </row>
    <row r="104" spans="1:22" ht="17.25" hidden="1" x14ac:dyDescent="0.3">
      <c r="A104" s="107"/>
      <c r="B104" s="61"/>
      <c r="C104" s="96"/>
      <c r="D104" s="96"/>
      <c r="E104" s="97"/>
      <c r="F104" s="51"/>
      <c r="G104" s="49"/>
      <c r="H104" s="113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156"/>
      <c r="P104" s="312"/>
      <c r="Q104" s="64"/>
      <c r="R104" s="112"/>
      <c r="S104" s="41"/>
      <c r="T104" s="42"/>
      <c r="U104" s="43"/>
      <c r="V104" s="44"/>
    </row>
    <row r="105" spans="1:22" ht="17.25" hidden="1" x14ac:dyDescent="0.3">
      <c r="A105" s="115"/>
      <c r="B105" s="61"/>
      <c r="C105" s="116"/>
      <c r="D105" s="116"/>
      <c r="E105" s="117"/>
      <c r="F105" s="51"/>
      <c r="G105" s="49"/>
      <c r="H105" s="11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156"/>
      <c r="P105" s="312"/>
      <c r="Q105" s="64"/>
      <c r="R105" s="112"/>
      <c r="S105" s="41"/>
      <c r="T105" s="42"/>
      <c r="U105" s="43"/>
      <c r="V105" s="44"/>
    </row>
    <row r="106" spans="1:22" ht="17.25" hidden="1" x14ac:dyDescent="0.3">
      <c r="A106" s="115"/>
      <c r="B106" s="61"/>
      <c r="C106" s="116"/>
      <c r="D106" s="116"/>
      <c r="E106" s="117"/>
      <c r="F106" s="51"/>
      <c r="G106" s="49"/>
      <c r="H106" s="11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156"/>
      <c r="P106" s="312"/>
      <c r="Q106" s="104"/>
      <c r="R106" s="112"/>
      <c r="S106" s="41"/>
      <c r="T106" s="42"/>
      <c r="U106" s="43"/>
      <c r="V106" s="44"/>
    </row>
    <row r="107" spans="1:22" ht="17.25" hidden="1" x14ac:dyDescent="0.3">
      <c r="A107" s="115"/>
      <c r="B107" s="61"/>
      <c r="C107" s="116"/>
      <c r="D107" s="116"/>
      <c r="E107" s="117"/>
      <c r="F107" s="51"/>
      <c r="G107" s="49"/>
      <c r="H107" s="11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156"/>
      <c r="P107" s="312"/>
      <c r="Q107" s="64"/>
      <c r="R107" s="112"/>
      <c r="S107" s="41"/>
      <c r="T107" s="42"/>
      <c r="U107" s="43"/>
      <c r="V107" s="44"/>
    </row>
    <row r="108" spans="1:22" ht="17.25" hidden="1" x14ac:dyDescent="0.3">
      <c r="A108" s="107"/>
      <c r="B108" s="61"/>
      <c r="C108" s="96"/>
      <c r="D108" s="96"/>
      <c r="E108" s="97"/>
      <c r="F108" s="51"/>
      <c r="G108" s="49"/>
      <c r="H108" s="11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156"/>
      <c r="P108" s="59"/>
      <c r="Q108" s="64"/>
      <c r="R108" s="112"/>
      <c r="S108" s="41"/>
      <c r="T108" s="42"/>
      <c r="U108" s="43"/>
      <c r="V108" s="44"/>
    </row>
    <row r="109" spans="1:22" ht="18.75" hidden="1" x14ac:dyDescent="0.3">
      <c r="A109" s="107"/>
      <c r="B109" s="61"/>
      <c r="C109" s="96"/>
      <c r="D109" s="96"/>
      <c r="E109" s="97"/>
      <c r="F109" s="51"/>
      <c r="G109" s="49"/>
      <c r="H109" s="119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156"/>
      <c r="P109" s="59"/>
      <c r="Q109" s="64"/>
      <c r="R109" s="112"/>
      <c r="S109" s="41"/>
      <c r="T109" s="42"/>
      <c r="U109" s="43"/>
      <c r="V109" s="44"/>
    </row>
    <row r="110" spans="1:22" ht="17.25" hidden="1" x14ac:dyDescent="0.3">
      <c r="A110" s="107"/>
      <c r="B110" s="61"/>
      <c r="C110" s="96"/>
      <c r="D110" s="96"/>
      <c r="E110" s="97"/>
      <c r="F110" s="51"/>
      <c r="G110" s="49"/>
      <c r="H110" s="120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156"/>
      <c r="P110" s="59"/>
      <c r="Q110" s="64"/>
      <c r="R110" s="112"/>
      <c r="S110" s="41"/>
      <c r="T110" s="42"/>
      <c r="U110" s="43"/>
      <c r="V110" s="44"/>
    </row>
    <row r="111" spans="1:22" ht="17.25" hidden="1" x14ac:dyDescent="0.3">
      <c r="A111" s="107"/>
      <c r="B111" s="61"/>
      <c r="C111" s="96"/>
      <c r="D111" s="96"/>
      <c r="E111" s="97"/>
      <c r="F111" s="51"/>
      <c r="G111" s="49"/>
      <c r="H111" s="110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156"/>
      <c r="P111" s="59"/>
      <c r="Q111" s="64"/>
      <c r="R111" s="112"/>
      <c r="S111" s="41"/>
      <c r="T111" s="42"/>
      <c r="U111" s="43"/>
      <c r="V111" s="44"/>
    </row>
    <row r="112" spans="1:22" ht="17.25" hidden="1" x14ac:dyDescent="0.3">
      <c r="A112" s="121"/>
      <c r="B112" s="61"/>
      <c r="C112" s="96"/>
      <c r="D112" s="96"/>
      <c r="E112" s="97"/>
      <c r="F112" s="51"/>
      <c r="G112" s="49"/>
      <c r="H112" s="122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298"/>
      <c r="P112" s="314"/>
      <c r="Q112" s="123"/>
      <c r="R112" s="124"/>
      <c r="S112" s="41"/>
      <c r="T112" s="42"/>
      <c r="U112" s="43"/>
      <c r="V112" s="44"/>
    </row>
    <row r="113" spans="1:22" ht="17.25" hidden="1" x14ac:dyDescent="0.3">
      <c r="A113" s="66"/>
      <c r="B113" s="61"/>
      <c r="C113" s="96"/>
      <c r="D113" s="96"/>
      <c r="E113" s="97"/>
      <c r="F113" s="51"/>
      <c r="G113" s="125"/>
      <c r="H113" s="126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299"/>
      <c r="P113" s="127"/>
      <c r="Q113" s="64"/>
      <c r="R113" s="112"/>
      <c r="S113" s="41"/>
      <c r="T113" s="42"/>
      <c r="U113" s="43"/>
      <c r="V113" s="44"/>
    </row>
    <row r="114" spans="1:22" ht="17.25" hidden="1" x14ac:dyDescent="0.3">
      <c r="A114" s="108"/>
      <c r="B114" s="61"/>
      <c r="C114" s="96"/>
      <c r="D114" s="96"/>
      <c r="E114" s="97"/>
      <c r="F114" s="51"/>
      <c r="G114" s="127"/>
      <c r="H114" s="122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299"/>
      <c r="P114" s="127"/>
      <c r="Q114" s="64"/>
      <c r="R114" s="112"/>
      <c r="S114" s="41"/>
      <c r="T114" s="42"/>
      <c r="U114" s="43"/>
      <c r="V114" s="44"/>
    </row>
    <row r="115" spans="1:22" ht="17.25" hidden="1" x14ac:dyDescent="0.3">
      <c r="A115" s="108"/>
      <c r="B115" s="61"/>
      <c r="C115" s="96"/>
      <c r="D115" s="96"/>
      <c r="E115" s="97"/>
      <c r="F115" s="51"/>
      <c r="G115" s="127"/>
      <c r="H115" s="126"/>
      <c r="I115" s="51"/>
      <c r="J115" s="35">
        <f t="shared" si="0"/>
        <v>0</v>
      </c>
      <c r="K115" s="128"/>
      <c r="L115" s="52"/>
      <c r="M115" s="52" t="s">
        <v>18</v>
      </c>
      <c r="N115" s="57">
        <f t="shared" si="1"/>
        <v>0</v>
      </c>
      <c r="O115" s="298"/>
      <c r="P115" s="314"/>
      <c r="Q115" s="123"/>
      <c r="R115" s="124"/>
      <c r="S115" s="41"/>
      <c r="T115" s="42"/>
      <c r="U115" s="43"/>
      <c r="V115" s="44"/>
    </row>
    <row r="116" spans="1:22" ht="17.25" hidden="1" x14ac:dyDescent="0.3">
      <c r="A116" s="107"/>
      <c r="B116" s="61"/>
      <c r="C116" s="96"/>
      <c r="D116" s="96"/>
      <c r="E116" s="97"/>
      <c r="F116" s="51"/>
      <c r="G116" s="127"/>
      <c r="H116" s="126"/>
      <c r="I116" s="51"/>
      <c r="J116" s="35">
        <f t="shared" si="0"/>
        <v>0</v>
      </c>
      <c r="K116" s="128"/>
      <c r="L116" s="52"/>
      <c r="M116" s="52"/>
      <c r="N116" s="57">
        <f t="shared" si="1"/>
        <v>0</v>
      </c>
      <c r="O116" s="299"/>
      <c r="P116" s="127"/>
      <c r="Q116" s="64"/>
      <c r="R116" s="112"/>
      <c r="S116" s="41"/>
      <c r="T116" s="42"/>
      <c r="U116" s="43"/>
      <c r="V116" s="44"/>
    </row>
    <row r="117" spans="1:22" ht="17.25" hidden="1" x14ac:dyDescent="0.3">
      <c r="A117" s="115"/>
      <c r="B117" s="61"/>
      <c r="C117" s="129"/>
      <c r="D117" s="129"/>
      <c r="E117" s="130"/>
      <c r="F117" s="51"/>
      <c r="G117" s="127"/>
      <c r="H117" s="131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300"/>
      <c r="P117" s="315"/>
      <c r="Q117" s="39"/>
      <c r="R117" s="40"/>
      <c r="S117" s="41"/>
      <c r="T117" s="42"/>
      <c r="U117" s="43"/>
      <c r="V117" s="44"/>
    </row>
    <row r="118" spans="1:22" ht="17.25" hidden="1" x14ac:dyDescent="0.3">
      <c r="A118" s="132"/>
      <c r="B118" s="61"/>
      <c r="C118" s="96"/>
      <c r="D118" s="96"/>
      <c r="E118" s="97"/>
      <c r="F118" s="51"/>
      <c r="G118" s="127"/>
      <c r="H118" s="110"/>
      <c r="I118" s="51"/>
      <c r="J118" s="35">
        <f>I118-F118</f>
        <v>0</v>
      </c>
      <c r="K118" s="128"/>
      <c r="L118" s="133"/>
      <c r="M118" s="133"/>
      <c r="N118" s="57">
        <f t="shared" si="1"/>
        <v>0</v>
      </c>
      <c r="O118" s="300"/>
      <c r="P118" s="315"/>
      <c r="Q118" s="123"/>
      <c r="R118" s="124"/>
      <c r="S118" s="41"/>
      <c r="T118" s="42"/>
      <c r="U118" s="43"/>
      <c r="V118" s="44"/>
    </row>
    <row r="119" spans="1:22" ht="17.25" hidden="1" x14ac:dyDescent="0.3">
      <c r="A119" s="107"/>
      <c r="B119" s="61"/>
      <c r="C119" s="96"/>
      <c r="D119" s="96"/>
      <c r="E119" s="97"/>
      <c r="F119" s="51"/>
      <c r="G119" s="127"/>
      <c r="H119" s="110"/>
      <c r="I119" s="51"/>
      <c r="J119" s="35">
        <f t="shared" ref="J119:J217" si="4">I119-F119</f>
        <v>0</v>
      </c>
      <c r="K119" s="128"/>
      <c r="L119" s="133"/>
      <c r="M119" s="133"/>
      <c r="N119" s="57">
        <f t="shared" si="1"/>
        <v>0</v>
      </c>
      <c r="O119" s="156"/>
      <c r="P119" s="312"/>
      <c r="Q119" s="123"/>
      <c r="R119" s="124"/>
      <c r="S119" s="41"/>
      <c r="T119" s="42"/>
      <c r="U119" s="43"/>
      <c r="V119" s="44"/>
    </row>
    <row r="120" spans="1:22" ht="17.25" hidden="1" x14ac:dyDescent="0.3">
      <c r="A120" s="108"/>
      <c r="B120" s="61"/>
      <c r="C120" s="96"/>
      <c r="D120" s="96"/>
      <c r="E120" s="97"/>
      <c r="F120" s="51"/>
      <c r="G120" s="127"/>
      <c r="H120" s="134"/>
      <c r="I120" s="51"/>
      <c r="J120" s="35">
        <f t="shared" si="4"/>
        <v>0</v>
      </c>
      <c r="K120" s="135"/>
      <c r="L120" s="133"/>
      <c r="M120" s="133"/>
      <c r="N120" s="136">
        <f t="shared" si="1"/>
        <v>0</v>
      </c>
      <c r="O120" s="299"/>
      <c r="P120" s="127"/>
      <c r="Q120" s="123"/>
      <c r="R120" s="124"/>
      <c r="S120" s="41"/>
      <c r="T120" s="42"/>
      <c r="U120" s="43"/>
      <c r="V120" s="44"/>
    </row>
    <row r="121" spans="1:22" ht="18.75" hidden="1" x14ac:dyDescent="0.3">
      <c r="A121" s="108"/>
      <c r="B121" s="61"/>
      <c r="C121" s="96"/>
      <c r="D121" s="96"/>
      <c r="E121" s="97"/>
      <c r="F121" s="51"/>
      <c r="G121" s="127"/>
      <c r="H121" s="110"/>
      <c r="I121" s="51"/>
      <c r="J121" s="35">
        <f t="shared" si="4"/>
        <v>0</v>
      </c>
      <c r="K121" s="137"/>
      <c r="L121" s="138"/>
      <c r="M121" s="138"/>
      <c r="N121" s="136">
        <f t="shared" si="1"/>
        <v>0</v>
      </c>
      <c r="O121" s="298"/>
      <c r="P121" s="314"/>
      <c r="Q121" s="123"/>
      <c r="R121" s="124"/>
      <c r="S121" s="41"/>
      <c r="T121" s="42"/>
      <c r="U121" s="43"/>
      <c r="V121" s="44"/>
    </row>
    <row r="122" spans="1:22" ht="17.25" hidden="1" x14ac:dyDescent="0.3">
      <c r="A122" s="139"/>
      <c r="B122" s="61"/>
      <c r="C122" s="96"/>
      <c r="D122" s="96"/>
      <c r="E122" s="97"/>
      <c r="F122" s="140"/>
      <c r="G122" s="127"/>
      <c r="H122" s="120"/>
      <c r="I122" s="51"/>
      <c r="J122" s="35">
        <f t="shared" si="4"/>
        <v>0</v>
      </c>
      <c r="K122" s="137"/>
      <c r="L122" s="141"/>
      <c r="M122" s="141"/>
      <c r="N122" s="136">
        <f>K122*I122</f>
        <v>0</v>
      </c>
      <c r="O122" s="299"/>
      <c r="P122" s="127"/>
      <c r="Q122" s="123"/>
      <c r="R122" s="124"/>
      <c r="S122" s="41"/>
      <c r="T122" s="42"/>
      <c r="U122" s="43"/>
      <c r="V122" s="44"/>
    </row>
    <row r="123" spans="1:22" ht="17.25" hidden="1" x14ac:dyDescent="0.3">
      <c r="A123" s="121"/>
      <c r="B123" s="61"/>
      <c r="C123" s="96"/>
      <c r="D123" s="96"/>
      <c r="E123" s="97"/>
      <c r="F123" s="51"/>
      <c r="G123" s="127"/>
      <c r="H123" s="110"/>
      <c r="I123" s="51"/>
      <c r="J123" s="35">
        <f t="shared" si="4"/>
        <v>0</v>
      </c>
      <c r="K123" s="137"/>
      <c r="L123" s="133"/>
      <c r="M123" s="133"/>
      <c r="N123" s="136">
        <f t="shared" ref="N123:N207" si="5">K123*I123</f>
        <v>0</v>
      </c>
      <c r="O123" s="298"/>
      <c r="P123" s="314"/>
      <c r="Q123" s="123"/>
      <c r="R123" s="124"/>
      <c r="S123" s="41"/>
      <c r="T123" s="42"/>
      <c r="U123" s="43"/>
      <c r="V123" s="44"/>
    </row>
    <row r="124" spans="1:22" ht="18.75" hidden="1" x14ac:dyDescent="0.3">
      <c r="A124" s="108"/>
      <c r="B124" s="61"/>
      <c r="C124" s="96"/>
      <c r="D124" s="96"/>
      <c r="E124" s="97"/>
      <c r="F124" s="51"/>
      <c r="G124" s="127"/>
      <c r="H124" s="142"/>
      <c r="I124" s="51"/>
      <c r="J124" s="35">
        <f t="shared" si="4"/>
        <v>0</v>
      </c>
      <c r="K124" s="56"/>
      <c r="L124" s="133"/>
      <c r="M124" s="133"/>
      <c r="N124" s="57">
        <f t="shared" si="5"/>
        <v>0</v>
      </c>
      <c r="O124" s="298"/>
      <c r="P124" s="314"/>
      <c r="Q124" s="123"/>
      <c r="R124" s="124"/>
      <c r="S124" s="41"/>
      <c r="T124" s="42"/>
      <c r="U124" s="43"/>
      <c r="V124" s="44"/>
    </row>
    <row r="125" spans="1:22" ht="17.25" hidden="1" x14ac:dyDescent="0.3">
      <c r="A125" s="108"/>
      <c r="B125" s="61"/>
      <c r="C125" s="96"/>
      <c r="D125" s="96"/>
      <c r="E125" s="97"/>
      <c r="F125" s="51"/>
      <c r="G125" s="127"/>
      <c r="H125" s="122"/>
      <c r="I125" s="51"/>
      <c r="J125" s="35">
        <f t="shared" si="4"/>
        <v>0</v>
      </c>
      <c r="K125" s="137"/>
      <c r="L125" s="133"/>
      <c r="M125" s="133"/>
      <c r="N125" s="136">
        <f t="shared" si="5"/>
        <v>0</v>
      </c>
      <c r="O125" s="298"/>
      <c r="P125" s="314"/>
      <c r="Q125" s="123"/>
      <c r="R125" s="124"/>
      <c r="S125" s="41"/>
      <c r="T125" s="42"/>
      <c r="U125" s="43"/>
      <c r="V125" s="44"/>
    </row>
    <row r="126" spans="1:22" ht="17.25" hidden="1" x14ac:dyDescent="0.3">
      <c r="A126" s="108"/>
      <c r="B126" s="61"/>
      <c r="C126" s="96"/>
      <c r="D126" s="96"/>
      <c r="E126" s="97"/>
      <c r="F126" s="51"/>
      <c r="G126" s="127"/>
      <c r="H126" s="143"/>
      <c r="I126" s="51"/>
      <c r="J126" s="35">
        <f t="shared" si="4"/>
        <v>0</v>
      </c>
      <c r="K126" s="137"/>
      <c r="L126" s="133"/>
      <c r="M126" s="133"/>
      <c r="N126" s="136">
        <f t="shared" si="5"/>
        <v>0</v>
      </c>
      <c r="O126" s="298"/>
      <c r="P126" s="314"/>
      <c r="Q126" s="123"/>
      <c r="R126" s="124"/>
      <c r="S126" s="41"/>
      <c r="T126" s="42"/>
      <c r="U126" s="43"/>
      <c r="V126" s="44"/>
    </row>
    <row r="127" spans="1:22" ht="17.25" hidden="1" x14ac:dyDescent="0.3">
      <c r="A127" s="108"/>
      <c r="B127" s="61"/>
      <c r="C127" s="96"/>
      <c r="D127" s="96"/>
      <c r="E127" s="97"/>
      <c r="F127" s="51"/>
      <c r="G127" s="127"/>
      <c r="H127" s="144"/>
      <c r="I127" s="51"/>
      <c r="J127" s="35">
        <f t="shared" si="4"/>
        <v>0</v>
      </c>
      <c r="K127" s="137"/>
      <c r="L127" s="145"/>
      <c r="M127" s="145"/>
      <c r="N127" s="136">
        <f t="shared" si="5"/>
        <v>0</v>
      </c>
      <c r="O127" s="298"/>
      <c r="P127" s="314"/>
      <c r="Q127" s="123"/>
      <c r="R127" s="124"/>
      <c r="S127" s="41"/>
      <c r="T127" s="42"/>
      <c r="U127" s="43"/>
      <c r="V127" s="44"/>
    </row>
    <row r="128" spans="1:22" ht="17.25" hidden="1" x14ac:dyDescent="0.3">
      <c r="A128" s="108"/>
      <c r="B128" s="61"/>
      <c r="C128" s="96"/>
      <c r="D128" s="96"/>
      <c r="E128" s="97"/>
      <c r="F128" s="51"/>
      <c r="G128" s="127"/>
      <c r="H128" s="143"/>
      <c r="I128" s="51"/>
      <c r="J128" s="35">
        <f t="shared" si="4"/>
        <v>0</v>
      </c>
      <c r="K128" s="137"/>
      <c r="L128" s="145"/>
      <c r="M128" s="145"/>
      <c r="N128" s="136">
        <f t="shared" si="5"/>
        <v>0</v>
      </c>
      <c r="O128" s="298"/>
      <c r="P128" s="314"/>
      <c r="Q128" s="123"/>
      <c r="R128" s="124"/>
      <c r="S128" s="41"/>
      <c r="T128" s="42"/>
      <c r="U128" s="43"/>
      <c r="V128" s="44"/>
    </row>
    <row r="129" spans="1:22" ht="17.25" hidden="1" x14ac:dyDescent="0.3">
      <c r="A129" s="108"/>
      <c r="B129" s="61"/>
      <c r="C129" s="96"/>
      <c r="D129" s="96"/>
      <c r="E129" s="97"/>
      <c r="F129" s="51"/>
      <c r="G129" s="127"/>
      <c r="H129" s="143"/>
      <c r="I129" s="51"/>
      <c r="J129" s="35">
        <f t="shared" si="4"/>
        <v>0</v>
      </c>
      <c r="K129" s="137"/>
      <c r="L129" s="145"/>
      <c r="M129" s="145"/>
      <c r="N129" s="136">
        <f t="shared" si="5"/>
        <v>0</v>
      </c>
      <c r="O129" s="298"/>
      <c r="P129" s="314"/>
      <c r="Q129" s="123"/>
      <c r="R129" s="124"/>
      <c r="S129" s="41"/>
      <c r="T129" s="42"/>
      <c r="U129" s="43"/>
      <c r="V129" s="44"/>
    </row>
    <row r="130" spans="1:22" ht="17.25" hidden="1" x14ac:dyDescent="0.3">
      <c r="A130" s="108"/>
      <c r="B130" s="61"/>
      <c r="C130" s="96"/>
      <c r="D130" s="96"/>
      <c r="E130" s="97"/>
      <c r="F130" s="51"/>
      <c r="G130" s="127"/>
      <c r="H130" s="143"/>
      <c r="I130" s="51"/>
      <c r="J130" s="35">
        <f t="shared" si="4"/>
        <v>0</v>
      </c>
      <c r="K130" s="56"/>
      <c r="L130" s="52"/>
      <c r="M130" s="52"/>
      <c r="N130" s="57">
        <f t="shared" si="5"/>
        <v>0</v>
      </c>
      <c r="O130" s="298"/>
      <c r="P130" s="314"/>
      <c r="Q130" s="123"/>
      <c r="R130" s="124"/>
      <c r="S130" s="41"/>
      <c r="T130" s="42"/>
      <c r="U130" s="43"/>
      <c r="V130" s="44"/>
    </row>
    <row r="131" spans="1:22" ht="17.25" hidden="1" x14ac:dyDescent="0.3">
      <c r="A131" s="108"/>
      <c r="B131" s="61"/>
      <c r="C131" s="146"/>
      <c r="D131" s="146"/>
      <c r="E131" s="147"/>
      <c r="F131" s="51"/>
      <c r="G131" s="127"/>
      <c r="H131" s="143"/>
      <c r="I131" s="51"/>
      <c r="J131" s="35">
        <f t="shared" si="4"/>
        <v>0</v>
      </c>
      <c r="K131" s="56"/>
      <c r="L131" s="52"/>
      <c r="M131" s="52"/>
      <c r="N131" s="57">
        <f t="shared" si="5"/>
        <v>0</v>
      </c>
      <c r="O131" s="299"/>
      <c r="P131" s="316"/>
      <c r="Q131" s="39"/>
      <c r="R131" s="40"/>
      <c r="S131" s="41"/>
      <c r="T131" s="42"/>
      <c r="U131" s="43"/>
      <c r="V131" s="44"/>
    </row>
    <row r="132" spans="1:22" ht="17.25" hidden="1" x14ac:dyDescent="0.3">
      <c r="A132" s="108"/>
      <c r="B132" s="61"/>
      <c r="C132" s="146"/>
      <c r="D132" s="146"/>
      <c r="E132" s="147"/>
      <c r="F132" s="51"/>
      <c r="G132" s="127"/>
      <c r="H132" s="143"/>
      <c r="I132" s="51"/>
      <c r="J132" s="35">
        <f t="shared" si="4"/>
        <v>0</v>
      </c>
      <c r="K132" s="56"/>
      <c r="L132" s="52"/>
      <c r="M132" s="52"/>
      <c r="N132" s="57">
        <f t="shared" si="5"/>
        <v>0</v>
      </c>
      <c r="O132" s="299"/>
      <c r="P132" s="316"/>
      <c r="Q132" s="39"/>
      <c r="R132" s="40"/>
      <c r="S132" s="41"/>
      <c r="T132" s="42"/>
      <c r="U132" s="43"/>
      <c r="V132" s="44"/>
    </row>
    <row r="133" spans="1:22" ht="17.25" hidden="1" x14ac:dyDescent="0.3">
      <c r="A133" s="60"/>
      <c r="B133" s="61"/>
      <c r="C133" s="129"/>
      <c r="D133" s="129"/>
      <c r="E133" s="130"/>
      <c r="F133" s="51"/>
      <c r="G133" s="127"/>
      <c r="H133" s="131"/>
      <c r="I133" s="51"/>
      <c r="J133" s="35">
        <f t="shared" si="4"/>
        <v>0</v>
      </c>
      <c r="K133" s="56"/>
      <c r="L133" s="52"/>
      <c r="M133" s="52"/>
      <c r="N133" s="57">
        <f t="shared" si="5"/>
        <v>0</v>
      </c>
      <c r="O133" s="156"/>
      <c r="P133" s="312"/>
      <c r="Q133" s="39"/>
      <c r="R133" s="40"/>
      <c r="S133" s="41"/>
      <c r="T133" s="42"/>
      <c r="U133" s="43"/>
      <c r="V133" s="44"/>
    </row>
    <row r="134" spans="1:22" ht="17.25" hidden="1" x14ac:dyDescent="0.3">
      <c r="A134" s="108"/>
      <c r="B134" s="61"/>
      <c r="C134" s="148"/>
      <c r="D134" s="148"/>
      <c r="E134" s="130"/>
      <c r="F134" s="51"/>
      <c r="G134" s="127"/>
      <c r="H134" s="50"/>
      <c r="I134" s="51"/>
      <c r="J134" s="35">
        <f t="shared" si="4"/>
        <v>0</v>
      </c>
      <c r="K134" s="56"/>
      <c r="L134" s="52"/>
      <c r="M134" s="52"/>
      <c r="N134" s="57">
        <f t="shared" si="5"/>
        <v>0</v>
      </c>
      <c r="O134" s="156"/>
      <c r="P134" s="312"/>
      <c r="Q134" s="39"/>
      <c r="R134" s="40"/>
      <c r="S134" s="41"/>
      <c r="T134" s="42"/>
      <c r="U134" s="43"/>
      <c r="V134" s="44"/>
    </row>
    <row r="135" spans="1:22" ht="17.25" hidden="1" x14ac:dyDescent="0.3">
      <c r="A135" s="115"/>
      <c r="B135" s="61"/>
      <c r="C135" s="129"/>
      <c r="D135" s="129"/>
      <c r="E135" s="130"/>
      <c r="F135" s="51"/>
      <c r="G135" s="127"/>
      <c r="H135" s="131"/>
      <c r="I135" s="51"/>
      <c r="J135" s="35">
        <f t="shared" si="4"/>
        <v>0</v>
      </c>
      <c r="K135" s="56"/>
      <c r="L135" s="52"/>
      <c r="M135" s="52"/>
      <c r="N135" s="57">
        <f t="shared" si="5"/>
        <v>0</v>
      </c>
      <c r="O135" s="156"/>
      <c r="P135" s="312"/>
      <c r="Q135" s="39"/>
      <c r="R135" s="40"/>
      <c r="S135" s="41"/>
      <c r="T135" s="42"/>
      <c r="U135" s="43"/>
      <c r="V135" s="44"/>
    </row>
    <row r="136" spans="1:22" ht="18.75" hidden="1" x14ac:dyDescent="0.3">
      <c r="A136" s="149"/>
      <c r="B136" s="150"/>
      <c r="C136" s="95"/>
      <c r="D136" s="95"/>
      <c r="E136" s="114"/>
      <c r="F136" s="51"/>
      <c r="G136" s="127"/>
      <c r="H136" s="131"/>
      <c r="I136" s="51"/>
      <c r="J136" s="35">
        <f t="shared" si="4"/>
        <v>0</v>
      </c>
      <c r="K136" s="56"/>
      <c r="L136" s="52"/>
      <c r="M136" s="52"/>
      <c r="N136" s="57">
        <f t="shared" si="5"/>
        <v>0</v>
      </c>
      <c r="O136" s="300"/>
      <c r="P136" s="315"/>
      <c r="Q136" s="39"/>
      <c r="R136" s="40"/>
      <c r="S136" s="41"/>
      <c r="T136" s="42"/>
      <c r="U136" s="43"/>
      <c r="V136" s="44"/>
    </row>
    <row r="137" spans="1:22" ht="17.25" hidden="1" x14ac:dyDescent="0.3">
      <c r="A137" s="115"/>
      <c r="B137" s="61"/>
      <c r="C137" s="151"/>
      <c r="D137" s="151"/>
      <c r="E137" s="152"/>
      <c r="F137" s="51"/>
      <c r="G137" s="127"/>
      <c r="H137" s="131"/>
      <c r="I137" s="51"/>
      <c r="J137" s="35">
        <f t="shared" si="4"/>
        <v>0</v>
      </c>
      <c r="K137" s="56"/>
      <c r="L137" s="52"/>
      <c r="M137" s="52"/>
      <c r="N137" s="57">
        <f t="shared" si="5"/>
        <v>0</v>
      </c>
      <c r="O137" s="156"/>
      <c r="P137" s="312"/>
      <c r="Q137" s="39"/>
      <c r="R137" s="40"/>
      <c r="S137" s="41"/>
      <c r="T137" s="42"/>
      <c r="U137" s="43"/>
      <c r="V137" s="44"/>
    </row>
    <row r="138" spans="1:22" ht="17.25" hidden="1" x14ac:dyDescent="0.3">
      <c r="A138" s="115"/>
      <c r="B138" s="61"/>
      <c r="C138" s="151"/>
      <c r="D138" s="151"/>
      <c r="E138" s="152"/>
      <c r="F138" s="51"/>
      <c r="G138" s="127"/>
      <c r="H138" s="131"/>
      <c r="I138" s="51"/>
      <c r="J138" s="35">
        <f t="shared" si="4"/>
        <v>0</v>
      </c>
      <c r="K138" s="56"/>
      <c r="L138" s="52"/>
      <c r="M138" s="52"/>
      <c r="N138" s="57">
        <f t="shared" si="5"/>
        <v>0</v>
      </c>
      <c r="O138" s="156"/>
      <c r="P138" s="312"/>
      <c r="Q138" s="39"/>
      <c r="R138" s="40"/>
      <c r="S138" s="41"/>
      <c r="T138" s="42"/>
      <c r="U138" s="43"/>
      <c r="V138" s="44"/>
    </row>
    <row r="139" spans="1:22" ht="17.25" hidden="1" x14ac:dyDescent="0.3">
      <c r="A139" s="153"/>
      <c r="B139" s="61"/>
      <c r="C139" s="154"/>
      <c r="D139" s="154"/>
      <c r="E139" s="155"/>
      <c r="F139" s="51"/>
      <c r="G139" s="127"/>
      <c r="H139" s="131"/>
      <c r="I139" s="51"/>
      <c r="J139" s="35">
        <f t="shared" si="4"/>
        <v>0</v>
      </c>
      <c r="K139" s="56"/>
      <c r="L139" s="52"/>
      <c r="M139" s="52"/>
      <c r="N139" s="57">
        <f t="shared" si="5"/>
        <v>0</v>
      </c>
      <c r="O139" s="156"/>
      <c r="P139" s="312"/>
      <c r="Q139" s="39"/>
      <c r="R139" s="40"/>
      <c r="S139" s="41"/>
      <c r="T139" s="42"/>
      <c r="U139" s="43"/>
      <c r="V139" s="44"/>
    </row>
    <row r="140" spans="1:22" ht="17.25" hidden="1" x14ac:dyDescent="0.3">
      <c r="A140" s="115"/>
      <c r="B140" s="61"/>
      <c r="C140" s="157"/>
      <c r="D140" s="157"/>
      <c r="E140" s="158"/>
      <c r="F140" s="51"/>
      <c r="G140" s="63"/>
      <c r="H140" s="131"/>
      <c r="I140" s="51"/>
      <c r="J140" s="35">
        <f t="shared" si="4"/>
        <v>0</v>
      </c>
      <c r="K140" s="56"/>
      <c r="L140" s="52"/>
      <c r="M140" s="52"/>
      <c r="N140" s="57">
        <f t="shared" si="5"/>
        <v>0</v>
      </c>
      <c r="O140" s="301"/>
      <c r="P140" s="317"/>
      <c r="Q140" s="39"/>
      <c r="R140" s="40"/>
      <c r="S140" s="41"/>
      <c r="T140" s="42"/>
      <c r="U140" s="43"/>
      <c r="V140" s="44"/>
    </row>
    <row r="141" spans="1:22" ht="17.25" hidden="1" x14ac:dyDescent="0.3">
      <c r="A141" s="115"/>
      <c r="B141" s="61"/>
      <c r="C141" s="157"/>
      <c r="D141" s="157"/>
      <c r="E141" s="158"/>
      <c r="F141" s="51"/>
      <c r="G141" s="49"/>
      <c r="H141" s="131"/>
      <c r="I141" s="51"/>
      <c r="J141" s="35">
        <f t="shared" si="4"/>
        <v>0</v>
      </c>
      <c r="K141" s="56"/>
      <c r="L141" s="52"/>
      <c r="M141" s="52"/>
      <c r="N141" s="57">
        <f t="shared" si="5"/>
        <v>0</v>
      </c>
      <c r="O141" s="301"/>
      <c r="P141" s="317"/>
      <c r="Q141" s="39"/>
      <c r="R141" s="40"/>
      <c r="S141" s="41"/>
      <c r="T141" s="42"/>
      <c r="U141" s="43"/>
      <c r="V141" s="44"/>
    </row>
    <row r="142" spans="1:22" hidden="1" x14ac:dyDescent="0.25">
      <c r="A142" s="115"/>
      <c r="B142" s="107"/>
      <c r="C142" s="159"/>
      <c r="D142" s="159"/>
      <c r="E142" s="160"/>
      <c r="F142" s="161"/>
      <c r="G142" s="127"/>
      <c r="H142" s="162"/>
      <c r="I142" s="161"/>
      <c r="J142" s="35">
        <f t="shared" si="4"/>
        <v>0</v>
      </c>
      <c r="N142" s="57">
        <f t="shared" si="5"/>
        <v>0</v>
      </c>
      <c r="O142" s="302"/>
      <c r="P142" s="316"/>
      <c r="Q142" s="163"/>
      <c r="R142" s="164"/>
      <c r="S142" s="165"/>
      <c r="T142" s="166"/>
      <c r="U142" s="167"/>
      <c r="V142" s="168"/>
    </row>
    <row r="143" spans="1:22" ht="17.25" hidden="1" x14ac:dyDescent="0.3">
      <c r="A143" s="115"/>
      <c r="B143" s="61"/>
      <c r="C143" s="154"/>
      <c r="D143" s="154"/>
      <c r="E143" s="155"/>
      <c r="F143" s="161"/>
      <c r="G143" s="127"/>
      <c r="H143" s="162"/>
      <c r="I143" s="161"/>
      <c r="J143" s="35">
        <f t="shared" si="4"/>
        <v>0</v>
      </c>
      <c r="N143" s="57">
        <f t="shared" si="5"/>
        <v>0</v>
      </c>
      <c r="O143" s="302"/>
      <c r="P143" s="316"/>
      <c r="Q143" s="163"/>
      <c r="R143" s="164"/>
      <c r="S143" s="165"/>
      <c r="T143" s="166"/>
      <c r="U143" s="167"/>
      <c r="V143" s="168"/>
    </row>
    <row r="144" spans="1:22" ht="17.25" hidden="1" x14ac:dyDescent="0.3">
      <c r="A144" s="115"/>
      <c r="B144" s="61"/>
      <c r="C144" s="154"/>
      <c r="D144" s="154"/>
      <c r="E144" s="155"/>
      <c r="F144" s="51"/>
      <c r="G144" s="127"/>
      <c r="H144" s="131"/>
      <c r="I144" s="51"/>
      <c r="J144" s="35">
        <f t="shared" si="4"/>
        <v>0</v>
      </c>
      <c r="K144" s="56"/>
      <c r="L144" s="52"/>
      <c r="M144" s="52"/>
      <c r="N144" s="57">
        <f t="shared" si="5"/>
        <v>0</v>
      </c>
      <c r="O144" s="156"/>
      <c r="P144" s="312"/>
      <c r="Q144" s="39"/>
      <c r="R144" s="40"/>
      <c r="S144" s="41"/>
      <c r="T144" s="42"/>
      <c r="U144" s="43"/>
      <c r="V144" s="44"/>
    </row>
    <row r="145" spans="1:22" ht="17.25" hidden="1" x14ac:dyDescent="0.3">
      <c r="A145" s="115"/>
      <c r="B145" s="61"/>
      <c r="C145" s="154"/>
      <c r="D145" s="154"/>
      <c r="E145" s="155"/>
      <c r="F145" s="51"/>
      <c r="G145" s="127"/>
      <c r="H145" s="131"/>
      <c r="I145" s="51"/>
      <c r="J145" s="35">
        <f t="shared" si="4"/>
        <v>0</v>
      </c>
      <c r="K145" s="56"/>
      <c r="L145" s="52"/>
      <c r="M145" s="52"/>
      <c r="N145" s="57">
        <f t="shared" si="5"/>
        <v>0</v>
      </c>
      <c r="O145" s="156"/>
      <c r="P145" s="312"/>
      <c r="Q145" s="39"/>
      <c r="R145" s="40"/>
      <c r="S145" s="41"/>
      <c r="T145" s="42"/>
      <c r="U145" s="43"/>
      <c r="V145" s="44"/>
    </row>
    <row r="146" spans="1:22" ht="17.25" hidden="1" x14ac:dyDescent="0.3">
      <c r="A146" s="115"/>
      <c r="B146" s="61"/>
      <c r="C146" s="169"/>
      <c r="D146" s="169"/>
      <c r="E146" s="114"/>
      <c r="F146" s="51"/>
      <c r="G146" s="63"/>
      <c r="H146" s="131"/>
      <c r="I146" s="51"/>
      <c r="J146" s="35">
        <f t="shared" si="4"/>
        <v>0</v>
      </c>
      <c r="K146" s="56"/>
      <c r="L146" s="52"/>
      <c r="M146" s="52"/>
      <c r="N146" s="57">
        <f t="shared" si="5"/>
        <v>0</v>
      </c>
      <c r="O146" s="156"/>
      <c r="P146" s="312"/>
      <c r="Q146" s="39"/>
      <c r="R146" s="40"/>
      <c r="S146" s="41"/>
      <c r="T146" s="42"/>
      <c r="U146" s="43"/>
      <c r="V146" s="44"/>
    </row>
    <row r="147" spans="1:22" ht="17.25" hidden="1" x14ac:dyDescent="0.3">
      <c r="A147" s="115"/>
      <c r="B147" s="61"/>
      <c r="C147" s="169"/>
      <c r="D147" s="169"/>
      <c r="E147" s="114"/>
      <c r="F147" s="51"/>
      <c r="G147" s="63"/>
      <c r="H147" s="131"/>
      <c r="I147" s="51"/>
      <c r="J147" s="35">
        <f t="shared" si="4"/>
        <v>0</v>
      </c>
      <c r="K147" s="56"/>
      <c r="L147" s="52"/>
      <c r="M147" s="52"/>
      <c r="N147" s="57">
        <f t="shared" si="5"/>
        <v>0</v>
      </c>
      <c r="O147" s="156"/>
      <c r="P147" s="312"/>
      <c r="Q147" s="39"/>
      <c r="R147" s="40"/>
      <c r="S147" s="41"/>
      <c r="T147" s="42"/>
      <c r="U147" s="43"/>
      <c r="V147" s="44"/>
    </row>
    <row r="148" spans="1:22" ht="17.25" hidden="1" x14ac:dyDescent="0.3">
      <c r="A148" s="115"/>
      <c r="B148" s="61"/>
      <c r="C148" s="169"/>
      <c r="D148" s="169"/>
      <c r="E148" s="114"/>
      <c r="F148" s="51"/>
      <c r="G148" s="63"/>
      <c r="H148" s="131"/>
      <c r="I148" s="51"/>
      <c r="J148" s="35">
        <f t="shared" si="4"/>
        <v>0</v>
      </c>
      <c r="K148" s="56"/>
      <c r="L148" s="52"/>
      <c r="M148" s="52"/>
      <c r="N148" s="57">
        <f t="shared" si="5"/>
        <v>0</v>
      </c>
      <c r="O148" s="156"/>
      <c r="P148" s="312"/>
      <c r="Q148" s="39"/>
      <c r="R148" s="40"/>
      <c r="S148" s="41"/>
      <c r="T148" s="42"/>
      <c r="U148" s="43"/>
      <c r="V148" s="44"/>
    </row>
    <row r="149" spans="1:22" ht="17.25" hidden="1" x14ac:dyDescent="0.25">
      <c r="A149" s="115"/>
      <c r="B149" s="107"/>
      <c r="C149" s="170"/>
      <c r="D149" s="170"/>
      <c r="E149" s="109"/>
      <c r="F149" s="51"/>
      <c r="G149" s="63"/>
      <c r="H149" s="131"/>
      <c r="I149" s="51"/>
      <c r="J149" s="35">
        <f t="shared" si="4"/>
        <v>0</v>
      </c>
      <c r="K149" s="56"/>
      <c r="L149" s="52"/>
      <c r="M149" s="52"/>
      <c r="N149" s="57">
        <f t="shared" si="5"/>
        <v>0</v>
      </c>
      <c r="O149" s="156"/>
      <c r="P149" s="312"/>
      <c r="Q149" s="39"/>
      <c r="R149" s="40"/>
      <c r="S149" s="41"/>
      <c r="T149" s="42"/>
      <c r="U149" s="43"/>
      <c r="V149" s="44"/>
    </row>
    <row r="150" spans="1:22" ht="17.25" hidden="1" x14ac:dyDescent="0.3">
      <c r="A150" s="115"/>
      <c r="B150" s="61"/>
      <c r="C150" s="169"/>
      <c r="D150" s="169"/>
      <c r="E150" s="114"/>
      <c r="F150" s="51"/>
      <c r="G150" s="63"/>
      <c r="H150" s="131"/>
      <c r="I150" s="51"/>
      <c r="J150" s="35">
        <f t="shared" si="4"/>
        <v>0</v>
      </c>
      <c r="K150" s="56"/>
      <c r="L150" s="52"/>
      <c r="M150" s="52"/>
      <c r="N150" s="57">
        <f t="shared" si="5"/>
        <v>0</v>
      </c>
      <c r="O150" s="156"/>
      <c r="P150" s="312"/>
      <c r="Q150" s="39"/>
      <c r="R150" s="40"/>
      <c r="S150" s="41"/>
      <c r="T150" s="42"/>
      <c r="U150" s="43"/>
      <c r="V150" s="44"/>
    </row>
    <row r="151" spans="1:22" ht="17.25" hidden="1" x14ac:dyDescent="0.3">
      <c r="A151" s="115"/>
      <c r="B151" s="61"/>
      <c r="C151" s="148"/>
      <c r="D151" s="148"/>
      <c r="E151" s="130"/>
      <c r="F151" s="51"/>
      <c r="G151" s="127"/>
      <c r="H151" s="131"/>
      <c r="I151" s="51"/>
      <c r="J151" s="35">
        <f t="shared" si="4"/>
        <v>0</v>
      </c>
      <c r="K151" s="56"/>
      <c r="L151" s="52"/>
      <c r="M151" s="52"/>
      <c r="N151" s="57">
        <f t="shared" si="5"/>
        <v>0</v>
      </c>
      <c r="O151" s="156"/>
      <c r="P151" s="312"/>
      <c r="Q151" s="39"/>
      <c r="R151" s="40"/>
      <c r="S151" s="41"/>
      <c r="T151" s="42"/>
      <c r="U151" s="43"/>
      <c r="V151" s="44"/>
    </row>
    <row r="152" spans="1:22" ht="17.25" hidden="1" x14ac:dyDescent="0.3">
      <c r="A152" s="115"/>
      <c r="B152" s="61"/>
      <c r="C152" s="148"/>
      <c r="D152" s="148"/>
      <c r="E152" s="130"/>
      <c r="F152" s="51"/>
      <c r="G152" s="127"/>
      <c r="H152" s="131"/>
      <c r="I152" s="51"/>
      <c r="J152" s="35">
        <f t="shared" si="4"/>
        <v>0</v>
      </c>
      <c r="K152" s="56"/>
      <c r="L152" s="52"/>
      <c r="M152" s="52"/>
      <c r="N152" s="57">
        <f t="shared" si="5"/>
        <v>0</v>
      </c>
      <c r="O152" s="156"/>
      <c r="P152" s="312"/>
      <c r="Q152" s="39"/>
      <c r="R152" s="40"/>
      <c r="S152" s="41"/>
      <c r="T152" s="42"/>
      <c r="U152" s="43"/>
      <c r="V152" s="44"/>
    </row>
    <row r="153" spans="1:22" ht="17.25" hidden="1" x14ac:dyDescent="0.3">
      <c r="A153" s="115"/>
      <c r="B153" s="61"/>
      <c r="C153" s="148"/>
      <c r="D153" s="148"/>
      <c r="E153" s="130"/>
      <c r="F153" s="51"/>
      <c r="G153" s="127"/>
      <c r="H153" s="131"/>
      <c r="I153" s="51"/>
      <c r="J153" s="35">
        <f t="shared" si="4"/>
        <v>0</v>
      </c>
      <c r="K153" s="56"/>
      <c r="L153" s="52"/>
      <c r="M153" s="52"/>
      <c r="N153" s="57">
        <f t="shared" si="5"/>
        <v>0</v>
      </c>
      <c r="O153" s="156"/>
      <c r="P153" s="312"/>
      <c r="Q153" s="39"/>
      <c r="R153" s="40"/>
      <c r="S153" s="41"/>
      <c r="T153" s="42"/>
      <c r="U153" s="43"/>
      <c r="V153" s="44"/>
    </row>
    <row r="154" spans="1:22" ht="17.25" hidden="1" x14ac:dyDescent="0.3">
      <c r="A154" s="115"/>
      <c r="B154" s="61"/>
      <c r="C154" s="148"/>
      <c r="D154" s="148"/>
      <c r="E154" s="130"/>
      <c r="F154" s="51"/>
      <c r="G154" s="127"/>
      <c r="H154" s="131"/>
      <c r="I154" s="51"/>
      <c r="J154" s="35">
        <v>0</v>
      </c>
      <c r="K154" s="56"/>
      <c r="L154" s="52"/>
      <c r="M154" s="52"/>
      <c r="N154" s="57">
        <f t="shared" si="5"/>
        <v>0</v>
      </c>
      <c r="O154" s="156"/>
      <c r="P154" s="312"/>
      <c r="Q154" s="39"/>
      <c r="R154" s="40"/>
      <c r="S154" s="41"/>
      <c r="T154" s="42"/>
      <c r="U154" s="43"/>
      <c r="V154" s="44"/>
    </row>
    <row r="155" spans="1:22" ht="17.25" hidden="1" x14ac:dyDescent="0.25">
      <c r="A155" s="153"/>
      <c r="B155" s="107"/>
      <c r="C155" s="154"/>
      <c r="D155" s="154"/>
      <c r="E155" s="155"/>
      <c r="F155" s="51"/>
      <c r="G155" s="127"/>
      <c r="H155" s="131"/>
      <c r="I155" s="51"/>
      <c r="J155" s="35">
        <f t="shared" si="4"/>
        <v>0</v>
      </c>
      <c r="K155" s="56"/>
      <c r="L155" s="52"/>
      <c r="M155" s="52"/>
      <c r="N155" s="57">
        <f t="shared" si="5"/>
        <v>0</v>
      </c>
      <c r="O155" s="156"/>
      <c r="P155" s="312"/>
      <c r="Q155" s="39"/>
      <c r="R155" s="40"/>
      <c r="S155" s="41"/>
      <c r="T155" s="42"/>
      <c r="U155" s="43"/>
      <c r="V155" s="44"/>
    </row>
    <row r="156" spans="1:22" ht="17.25" hidden="1" x14ac:dyDescent="0.3">
      <c r="A156" s="171"/>
      <c r="B156" s="61"/>
      <c r="C156" s="157"/>
      <c r="D156" s="157"/>
      <c r="E156" s="158"/>
      <c r="F156" s="51"/>
      <c r="G156" s="49"/>
      <c r="H156" s="131"/>
      <c r="I156" s="51"/>
      <c r="J156" s="35">
        <f>I156-F156</f>
        <v>0</v>
      </c>
      <c r="K156" s="56"/>
      <c r="L156" s="52"/>
      <c r="M156" s="52"/>
      <c r="N156" s="57">
        <f>K156*I156</f>
        <v>0</v>
      </c>
      <c r="O156" s="301"/>
      <c r="P156" s="317"/>
      <c r="Q156" s="39"/>
      <c r="R156" s="40"/>
      <c r="S156" s="41"/>
      <c r="T156" s="42"/>
      <c r="U156" s="43"/>
      <c r="V156" s="44"/>
    </row>
    <row r="157" spans="1:22" ht="17.25" hidden="1" x14ac:dyDescent="0.25">
      <c r="A157" s="115"/>
      <c r="B157" s="107"/>
      <c r="C157" s="172"/>
      <c r="D157" s="172"/>
      <c r="E157" s="173"/>
      <c r="F157" s="51"/>
      <c r="G157" s="127"/>
      <c r="H157" s="131"/>
      <c r="I157" s="51"/>
      <c r="J157" s="35">
        <f t="shared" si="4"/>
        <v>0</v>
      </c>
      <c r="K157" s="56"/>
      <c r="L157" s="52"/>
      <c r="M157" s="52"/>
      <c r="N157" s="57">
        <f t="shared" si="5"/>
        <v>0</v>
      </c>
      <c r="O157" s="156"/>
      <c r="P157" s="312"/>
      <c r="Q157" s="39"/>
      <c r="R157" s="40"/>
      <c r="S157" s="41"/>
      <c r="T157" s="42"/>
      <c r="U157" s="43"/>
      <c r="V157" s="44"/>
    </row>
    <row r="158" spans="1:22" ht="17.25" hidden="1" x14ac:dyDescent="0.25">
      <c r="A158" s="115"/>
      <c r="B158" s="107"/>
      <c r="C158" s="172"/>
      <c r="D158" s="172"/>
      <c r="E158" s="173"/>
      <c r="F158" s="51"/>
      <c r="G158" s="127"/>
      <c r="H158" s="131"/>
      <c r="I158" s="51"/>
      <c r="J158" s="35">
        <f t="shared" si="4"/>
        <v>0</v>
      </c>
      <c r="K158" s="56"/>
      <c r="L158" s="52"/>
      <c r="M158" s="52"/>
      <c r="N158" s="57">
        <f t="shared" si="5"/>
        <v>0</v>
      </c>
      <c r="O158" s="156"/>
      <c r="P158" s="312"/>
      <c r="Q158" s="39"/>
      <c r="R158" s="40"/>
      <c r="S158" s="41"/>
      <c r="T158" s="42"/>
      <c r="U158" s="43"/>
      <c r="V158" s="44"/>
    </row>
    <row r="159" spans="1:22" ht="17.25" hidden="1" x14ac:dyDescent="0.25">
      <c r="A159" s="115"/>
      <c r="B159" s="107"/>
      <c r="C159" s="172"/>
      <c r="D159" s="172"/>
      <c r="E159" s="173"/>
      <c r="F159" s="51"/>
      <c r="G159" s="127"/>
      <c r="H159" s="131"/>
      <c r="I159" s="51"/>
      <c r="J159" s="35">
        <f t="shared" si="4"/>
        <v>0</v>
      </c>
      <c r="K159" s="56"/>
      <c r="L159" s="52"/>
      <c r="M159" s="52"/>
      <c r="N159" s="57">
        <f t="shared" si="5"/>
        <v>0</v>
      </c>
      <c r="O159" s="156"/>
      <c r="P159" s="312"/>
      <c r="Q159" s="39"/>
      <c r="R159" s="40"/>
      <c r="S159" s="41"/>
      <c r="T159" s="42"/>
      <c r="U159" s="43"/>
      <c r="V159" s="44"/>
    </row>
    <row r="160" spans="1:22" ht="17.25" hidden="1" x14ac:dyDescent="0.25">
      <c r="A160" s="115"/>
      <c r="B160" s="107"/>
      <c r="C160" s="172"/>
      <c r="D160" s="172"/>
      <c r="E160" s="173"/>
      <c r="F160" s="175"/>
      <c r="G160" s="63"/>
      <c r="H160" s="131"/>
      <c r="I160" s="51"/>
      <c r="J160" s="35">
        <f t="shared" si="4"/>
        <v>0</v>
      </c>
      <c r="K160" s="56"/>
      <c r="L160" s="52"/>
      <c r="M160" s="52"/>
      <c r="N160" s="57">
        <f t="shared" si="5"/>
        <v>0</v>
      </c>
      <c r="O160" s="156"/>
      <c r="P160" s="312"/>
      <c r="Q160" s="39"/>
      <c r="R160" s="40"/>
      <c r="S160" s="41"/>
      <c r="T160" s="42"/>
      <c r="U160" s="43"/>
      <c r="V160" s="44"/>
    </row>
    <row r="161" spans="1:22" ht="17.25" hidden="1" x14ac:dyDescent="0.25">
      <c r="A161" s="115"/>
      <c r="B161" s="107"/>
      <c r="C161" s="172"/>
      <c r="D161" s="172"/>
      <c r="E161" s="173"/>
      <c r="F161" s="175"/>
      <c r="G161" s="63"/>
      <c r="H161" s="131"/>
      <c r="I161" s="51"/>
      <c r="J161" s="35">
        <f t="shared" si="4"/>
        <v>0</v>
      </c>
      <c r="K161" s="56"/>
      <c r="L161" s="52"/>
      <c r="M161" s="52"/>
      <c r="N161" s="57">
        <f t="shared" si="5"/>
        <v>0</v>
      </c>
      <c r="O161" s="156"/>
      <c r="P161" s="312"/>
      <c r="Q161" s="39"/>
      <c r="R161" s="40"/>
      <c r="S161" s="41"/>
      <c r="T161" s="42"/>
      <c r="U161" s="43"/>
      <c r="V161" s="44"/>
    </row>
    <row r="162" spans="1:22" ht="17.25" hidden="1" x14ac:dyDescent="0.25">
      <c r="A162" s="115"/>
      <c r="B162" s="107"/>
      <c r="C162" s="172"/>
      <c r="D162" s="172"/>
      <c r="E162" s="173"/>
      <c r="F162" s="175"/>
      <c r="G162" s="63"/>
      <c r="H162" s="131"/>
      <c r="I162" s="51"/>
      <c r="J162" s="35">
        <f t="shared" si="4"/>
        <v>0</v>
      </c>
      <c r="K162" s="56"/>
      <c r="L162" s="52"/>
      <c r="M162" s="52"/>
      <c r="N162" s="57">
        <f t="shared" si="5"/>
        <v>0</v>
      </c>
      <c r="O162" s="156"/>
      <c r="P162" s="312"/>
      <c r="Q162" s="39"/>
      <c r="R162" s="40"/>
      <c r="S162" s="41"/>
      <c r="T162" s="42"/>
      <c r="U162" s="43"/>
      <c r="V162" s="44"/>
    </row>
    <row r="163" spans="1:22" ht="17.25" hidden="1" x14ac:dyDescent="0.25">
      <c r="A163" s="115"/>
      <c r="B163" s="107"/>
      <c r="C163" s="172"/>
      <c r="D163" s="172"/>
      <c r="E163" s="173"/>
      <c r="F163" s="175"/>
      <c r="G163" s="63"/>
      <c r="H163" s="131"/>
      <c r="I163" s="51"/>
      <c r="J163" s="35">
        <f t="shared" si="4"/>
        <v>0</v>
      </c>
      <c r="K163" s="56"/>
      <c r="L163" s="52"/>
      <c r="M163" s="52"/>
      <c r="N163" s="57">
        <f t="shared" si="5"/>
        <v>0</v>
      </c>
      <c r="O163" s="156"/>
      <c r="P163" s="312"/>
      <c r="Q163" s="39"/>
      <c r="R163" s="40"/>
      <c r="S163" s="41"/>
      <c r="T163" s="42"/>
      <c r="U163" s="43"/>
      <c r="V163" s="44"/>
    </row>
    <row r="164" spans="1:22" ht="17.25" hidden="1" x14ac:dyDescent="0.25">
      <c r="A164" s="115"/>
      <c r="B164" s="107"/>
      <c r="C164" s="172"/>
      <c r="D164" s="172"/>
      <c r="E164" s="173"/>
      <c r="F164" s="175"/>
      <c r="G164" s="63"/>
      <c r="H164" s="131"/>
      <c r="I164" s="51"/>
      <c r="J164" s="35">
        <f t="shared" si="4"/>
        <v>0</v>
      </c>
      <c r="K164" s="56"/>
      <c r="L164" s="52"/>
      <c r="M164" s="52"/>
      <c r="N164" s="57">
        <f t="shared" si="5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ht="17.25" hidden="1" x14ac:dyDescent="0.25">
      <c r="A165" s="115"/>
      <c r="B165" s="107"/>
      <c r="C165" s="172"/>
      <c r="D165" s="172"/>
      <c r="E165" s="173"/>
      <c r="F165" s="175"/>
      <c r="G165" s="63"/>
      <c r="H165" s="131"/>
      <c r="I165" s="51"/>
      <c r="J165" s="35">
        <f t="shared" si="4"/>
        <v>0</v>
      </c>
      <c r="K165" s="56"/>
      <c r="L165" s="52"/>
      <c r="M165" s="52"/>
      <c r="N165" s="57">
        <f t="shared" si="5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ht="17.25" hidden="1" x14ac:dyDescent="0.25">
      <c r="A166" s="115"/>
      <c r="B166" s="107"/>
      <c r="C166" s="172"/>
      <c r="D166" s="172"/>
      <c r="E166" s="173"/>
      <c r="F166" s="175"/>
      <c r="G166" s="63"/>
      <c r="H166" s="131"/>
      <c r="I166" s="51"/>
      <c r="J166" s="35">
        <f t="shared" si="4"/>
        <v>0</v>
      </c>
      <c r="K166" s="56"/>
      <c r="L166" s="52"/>
      <c r="M166" s="52"/>
      <c r="N166" s="57">
        <f t="shared" si="5"/>
        <v>0</v>
      </c>
      <c r="O166" s="156"/>
      <c r="P166" s="312"/>
      <c r="Q166" s="39"/>
      <c r="R166" s="40"/>
      <c r="S166" s="41"/>
      <c r="T166" s="42"/>
      <c r="U166" s="43"/>
      <c r="V166" s="44"/>
    </row>
    <row r="167" spans="1:22" ht="17.25" hidden="1" x14ac:dyDescent="0.25">
      <c r="A167" s="115"/>
      <c r="B167" s="107"/>
      <c r="C167" s="172"/>
      <c r="D167" s="172"/>
      <c r="E167" s="173"/>
      <c r="F167" s="51"/>
      <c r="G167" s="63"/>
      <c r="H167" s="131"/>
      <c r="I167" s="51"/>
      <c r="J167" s="35">
        <f t="shared" si="4"/>
        <v>0</v>
      </c>
      <c r="K167" s="56"/>
      <c r="L167" s="52"/>
      <c r="M167" s="52"/>
      <c r="N167" s="57">
        <f t="shared" si="5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ht="17.25" hidden="1" x14ac:dyDescent="0.25">
      <c r="A168" s="115"/>
      <c r="B168" s="107"/>
      <c r="C168" s="148"/>
      <c r="D168" s="148"/>
      <c r="E168" s="130"/>
      <c r="F168" s="51"/>
      <c r="G168" s="127"/>
      <c r="H168" s="131"/>
      <c r="I168" s="51"/>
      <c r="J168" s="35">
        <f t="shared" si="4"/>
        <v>0</v>
      </c>
      <c r="K168" s="56"/>
      <c r="L168" s="52"/>
      <c r="M168" s="52"/>
      <c r="N168" s="57">
        <f t="shared" si="5"/>
        <v>0</v>
      </c>
      <c r="O168" s="156"/>
      <c r="P168" s="312"/>
      <c r="Q168" s="39"/>
      <c r="R168" s="40"/>
      <c r="S168" s="41"/>
      <c r="T168" s="42"/>
      <c r="U168" s="43"/>
      <c r="V168" s="44"/>
    </row>
    <row r="169" spans="1:22" ht="17.25" hidden="1" x14ac:dyDescent="0.25">
      <c r="A169" s="115"/>
      <c r="B169" s="107"/>
      <c r="C169" s="148"/>
      <c r="D169" s="148"/>
      <c r="E169" s="130"/>
      <c r="F169" s="51"/>
      <c r="G169" s="127"/>
      <c r="H169" s="131"/>
      <c r="I169" s="51"/>
      <c r="J169" s="35">
        <f t="shared" si="4"/>
        <v>0</v>
      </c>
      <c r="K169" s="56"/>
      <c r="L169" s="52"/>
      <c r="M169" s="52"/>
      <c r="N169" s="57">
        <f t="shared" si="5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7.25" hidden="1" x14ac:dyDescent="0.25">
      <c r="A170" s="115"/>
      <c r="B170" s="107"/>
      <c r="C170" s="148"/>
      <c r="D170" s="148"/>
      <c r="E170" s="130"/>
      <c r="F170" s="51"/>
      <c r="G170" s="127"/>
      <c r="H170" s="131"/>
      <c r="I170" s="51"/>
      <c r="J170" s="35">
        <f t="shared" si="4"/>
        <v>0</v>
      </c>
      <c r="K170" s="56"/>
      <c r="L170" s="52"/>
      <c r="M170" s="52"/>
      <c r="N170" s="57">
        <f t="shared" si="5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ht="17.25" hidden="1" x14ac:dyDescent="0.25">
      <c r="A171" s="115"/>
      <c r="B171" s="107"/>
      <c r="C171" s="148"/>
      <c r="D171" s="148"/>
      <c r="E171" s="130"/>
      <c r="F171" s="51"/>
      <c r="G171" s="127"/>
      <c r="H171" s="131"/>
      <c r="I171" s="51"/>
      <c r="J171" s="35">
        <f t="shared" si="4"/>
        <v>0</v>
      </c>
      <c r="K171" s="56"/>
      <c r="L171" s="52"/>
      <c r="M171" s="52"/>
      <c r="N171" s="57">
        <f t="shared" si="5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hidden="1" x14ac:dyDescent="0.25">
      <c r="A172" s="115"/>
      <c r="B172" s="107"/>
      <c r="C172" s="148"/>
      <c r="D172" s="148"/>
      <c r="E172" s="130"/>
      <c r="F172" s="51"/>
      <c r="G172" s="127"/>
      <c r="H172" s="131"/>
      <c r="I172" s="51"/>
      <c r="J172" s="35">
        <f t="shared" si="4"/>
        <v>0</v>
      </c>
      <c r="K172" s="56"/>
      <c r="L172" s="52"/>
      <c r="M172" s="52"/>
      <c r="N172" s="57">
        <f t="shared" si="5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hidden="1" x14ac:dyDescent="0.25">
      <c r="A173" s="115"/>
      <c r="B173" s="107"/>
      <c r="C173" s="148"/>
      <c r="D173" s="148"/>
      <c r="E173" s="130"/>
      <c r="F173" s="51"/>
      <c r="G173" s="127"/>
      <c r="H173" s="131"/>
      <c r="I173" s="51"/>
      <c r="J173" s="35">
        <f t="shared" si="4"/>
        <v>0</v>
      </c>
      <c r="K173" s="56"/>
      <c r="L173" s="52"/>
      <c r="M173" s="52"/>
      <c r="N173" s="57">
        <f t="shared" si="5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ht="17.25" hidden="1" x14ac:dyDescent="0.25">
      <c r="A174" s="115"/>
      <c r="B174" s="107"/>
      <c r="C174" s="148"/>
      <c r="D174" s="148"/>
      <c r="E174" s="130"/>
      <c r="F174" s="51"/>
      <c r="G174" s="127"/>
      <c r="H174" s="131"/>
      <c r="I174" s="51"/>
      <c r="J174" s="35">
        <f t="shared" si="4"/>
        <v>0</v>
      </c>
      <c r="K174" s="56"/>
      <c r="L174" s="52"/>
      <c r="M174" s="52"/>
      <c r="N174" s="57">
        <f t="shared" si="5"/>
        <v>0</v>
      </c>
      <c r="O174" s="156"/>
      <c r="P174" s="312"/>
      <c r="Q174" s="39"/>
      <c r="R174" s="40"/>
      <c r="S174" s="41"/>
      <c r="T174" s="42"/>
      <c r="U174" s="43"/>
      <c r="V174" s="44"/>
    </row>
    <row r="175" spans="1:22" ht="17.25" hidden="1" x14ac:dyDescent="0.25">
      <c r="A175" s="115"/>
      <c r="B175" s="107"/>
      <c r="C175" s="148"/>
      <c r="D175" s="148"/>
      <c r="E175" s="130"/>
      <c r="F175" s="51"/>
      <c r="G175" s="127"/>
      <c r="H175" s="131"/>
      <c r="I175" s="51"/>
      <c r="J175" s="35">
        <f t="shared" si="4"/>
        <v>0</v>
      </c>
      <c r="K175" s="56"/>
      <c r="L175" s="52"/>
      <c r="M175" s="52"/>
      <c r="N175" s="57">
        <f t="shared" si="5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hidden="1" x14ac:dyDescent="0.25">
      <c r="A176" s="107"/>
      <c r="B176" s="159"/>
      <c r="C176" s="148"/>
      <c r="D176" s="148"/>
      <c r="E176" s="130"/>
      <c r="F176" s="51"/>
      <c r="G176" s="49"/>
      <c r="H176" s="50"/>
      <c r="I176" s="51"/>
      <c r="J176" s="35">
        <f t="shared" si="4"/>
        <v>0</v>
      </c>
      <c r="K176" s="56"/>
      <c r="L176" s="52"/>
      <c r="M176" s="52"/>
      <c r="N176" s="57">
        <f t="shared" si="5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hidden="1" x14ac:dyDescent="0.25">
      <c r="A177" s="171"/>
      <c r="B177" s="107"/>
      <c r="C177" s="148"/>
      <c r="D177" s="148"/>
      <c r="E177" s="130"/>
      <c r="F177" s="51"/>
      <c r="G177" s="127"/>
      <c r="H177" s="131"/>
      <c r="I177" s="51"/>
      <c r="J177" s="35">
        <f t="shared" si="4"/>
        <v>0</v>
      </c>
      <c r="K177" s="56"/>
      <c r="L177" s="52"/>
      <c r="M177" s="52"/>
      <c r="N177" s="57">
        <f t="shared" si="5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hidden="1" x14ac:dyDescent="0.25">
      <c r="A178" s="171"/>
      <c r="B178" s="107"/>
      <c r="C178" s="148"/>
      <c r="D178" s="148"/>
      <c r="E178" s="130"/>
      <c r="F178" s="51"/>
      <c r="G178" s="127"/>
      <c r="H178" s="131"/>
      <c r="I178" s="51"/>
      <c r="J178" s="35">
        <f t="shared" si="4"/>
        <v>0</v>
      </c>
      <c r="K178" s="56"/>
      <c r="L178" s="52"/>
      <c r="M178" s="52"/>
      <c r="N178" s="57">
        <f t="shared" si="5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hidden="1" x14ac:dyDescent="0.25">
      <c r="A179" s="171"/>
      <c r="B179" s="107"/>
      <c r="C179" s="148"/>
      <c r="D179" s="148"/>
      <c r="E179" s="130"/>
      <c r="F179" s="51"/>
      <c r="G179" s="127"/>
      <c r="H179" s="131"/>
      <c r="I179" s="51"/>
      <c r="J179" s="35">
        <f t="shared" si="4"/>
        <v>0</v>
      </c>
      <c r="K179" s="56"/>
      <c r="L179" s="52"/>
      <c r="M179" s="52"/>
      <c r="N179" s="57">
        <f t="shared" si="5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hidden="1" x14ac:dyDescent="0.25">
      <c r="A180" s="171"/>
      <c r="B180" s="107"/>
      <c r="C180" s="148"/>
      <c r="D180" s="148"/>
      <c r="E180" s="130"/>
      <c r="F180" s="51"/>
      <c r="G180" s="127"/>
      <c r="H180" s="131"/>
      <c r="I180" s="51"/>
      <c r="J180" s="35">
        <f t="shared" si="4"/>
        <v>0</v>
      </c>
      <c r="K180" s="56"/>
      <c r="L180" s="52"/>
      <c r="M180" s="52"/>
      <c r="N180" s="57">
        <f t="shared" si="5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hidden="1" x14ac:dyDescent="0.25">
      <c r="A181" s="176"/>
      <c r="B181" s="107"/>
      <c r="C181" s="148"/>
      <c r="D181" s="148"/>
      <c r="E181" s="130"/>
      <c r="F181" s="51"/>
      <c r="G181" s="127"/>
      <c r="H181" s="131"/>
      <c r="I181" s="51"/>
      <c r="J181" s="35">
        <f t="shared" si="4"/>
        <v>0</v>
      </c>
      <c r="K181" s="56"/>
      <c r="L181" s="52"/>
      <c r="M181" s="52"/>
      <c r="N181" s="57">
        <f t="shared" si="5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hidden="1" x14ac:dyDescent="0.25">
      <c r="A182" s="115"/>
      <c r="B182" s="107"/>
      <c r="C182" s="148"/>
      <c r="D182" s="148"/>
      <c r="E182" s="130"/>
      <c r="F182" s="51"/>
      <c r="G182" s="127"/>
      <c r="H182" s="131"/>
      <c r="I182" s="51"/>
      <c r="J182" s="35">
        <f t="shared" si="4"/>
        <v>0</v>
      </c>
      <c r="K182" s="56"/>
      <c r="L182" s="52"/>
      <c r="M182" s="52"/>
      <c r="N182" s="57">
        <f t="shared" si="5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hidden="1" x14ac:dyDescent="0.25">
      <c r="A183" s="115"/>
      <c r="B183" s="107"/>
      <c r="C183" s="148"/>
      <c r="D183" s="148"/>
      <c r="E183" s="130"/>
      <c r="F183" s="51"/>
      <c r="G183" s="127"/>
      <c r="H183" s="131"/>
      <c r="I183" s="51"/>
      <c r="J183" s="35">
        <f t="shared" si="4"/>
        <v>0</v>
      </c>
      <c r="K183" s="56"/>
      <c r="L183" s="52"/>
      <c r="M183" s="52"/>
      <c r="N183" s="57">
        <f t="shared" si="5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hidden="1" x14ac:dyDescent="0.25">
      <c r="A184" s="115"/>
      <c r="B184" s="107"/>
      <c r="C184" s="148"/>
      <c r="D184" s="148"/>
      <c r="E184" s="130"/>
      <c r="F184" s="51"/>
      <c r="G184" s="127"/>
      <c r="H184" s="131"/>
      <c r="I184" s="51"/>
      <c r="J184" s="35">
        <f t="shared" si="4"/>
        <v>0</v>
      </c>
      <c r="K184" s="56"/>
      <c r="L184" s="52"/>
      <c r="M184" s="52"/>
      <c r="N184" s="57">
        <f t="shared" si="5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hidden="1" x14ac:dyDescent="0.25">
      <c r="A185" s="115"/>
      <c r="B185" s="107"/>
      <c r="C185" s="148"/>
      <c r="D185" s="148"/>
      <c r="E185" s="130"/>
      <c r="F185" s="51"/>
      <c r="G185" s="127"/>
      <c r="H185" s="131"/>
      <c r="I185" s="51"/>
      <c r="J185" s="35">
        <f t="shared" si="4"/>
        <v>0</v>
      </c>
      <c r="K185" s="56"/>
      <c r="L185" s="52"/>
      <c r="M185" s="52"/>
      <c r="N185" s="57">
        <f t="shared" si="5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hidden="1" x14ac:dyDescent="0.25">
      <c r="A186" s="115"/>
      <c r="B186" s="107"/>
      <c r="C186" s="148"/>
      <c r="D186" s="148"/>
      <c r="E186" s="130"/>
      <c r="F186" s="51"/>
      <c r="G186" s="127"/>
      <c r="H186" s="131"/>
      <c r="I186" s="51"/>
      <c r="J186" s="35">
        <f t="shared" si="4"/>
        <v>0</v>
      </c>
      <c r="K186" s="56"/>
      <c r="L186" s="52"/>
      <c r="M186" s="52"/>
      <c r="N186" s="57">
        <f t="shared" si="5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hidden="1" x14ac:dyDescent="0.25">
      <c r="A187" s="115"/>
      <c r="B187" s="107"/>
      <c r="C187" s="148"/>
      <c r="D187" s="148"/>
      <c r="E187" s="130"/>
      <c r="F187" s="51"/>
      <c r="G187" s="127"/>
      <c r="H187" s="131"/>
      <c r="I187" s="51"/>
      <c r="J187" s="35">
        <f t="shared" si="4"/>
        <v>0</v>
      </c>
      <c r="K187" s="56"/>
      <c r="L187" s="52"/>
      <c r="M187" s="52"/>
      <c r="N187" s="57">
        <f t="shared" si="5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hidden="1" x14ac:dyDescent="0.25">
      <c r="A188" s="115"/>
      <c r="B188" s="107"/>
      <c r="C188" s="148"/>
      <c r="D188" s="148"/>
      <c r="E188" s="130"/>
      <c r="F188" s="51"/>
      <c r="G188" s="127"/>
      <c r="H188" s="131"/>
      <c r="I188" s="51"/>
      <c r="J188" s="35">
        <f t="shared" si="4"/>
        <v>0</v>
      </c>
      <c r="K188" s="56"/>
      <c r="L188" s="52"/>
      <c r="M188" s="52"/>
      <c r="N188" s="57">
        <f t="shared" si="5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hidden="1" x14ac:dyDescent="0.25">
      <c r="A189" s="115"/>
      <c r="B189" s="107"/>
      <c r="C189" s="148"/>
      <c r="D189" s="148"/>
      <c r="E189" s="130"/>
      <c r="F189" s="51"/>
      <c r="G189" s="127"/>
      <c r="H189" s="131"/>
      <c r="I189" s="51"/>
      <c r="J189" s="35">
        <f t="shared" si="4"/>
        <v>0</v>
      </c>
      <c r="K189" s="56"/>
      <c r="L189" s="52"/>
      <c r="M189" s="52"/>
      <c r="N189" s="57">
        <f t="shared" si="5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hidden="1" x14ac:dyDescent="0.25">
      <c r="A190" s="115"/>
      <c r="B190" s="107"/>
      <c r="C190" s="148"/>
      <c r="D190" s="148"/>
      <c r="E190" s="130"/>
      <c r="F190" s="51"/>
      <c r="G190" s="127"/>
      <c r="H190" s="131"/>
      <c r="I190" s="51"/>
      <c r="J190" s="35">
        <f t="shared" si="4"/>
        <v>0</v>
      </c>
      <c r="K190" s="56"/>
      <c r="L190" s="52"/>
      <c r="M190" s="52"/>
      <c r="N190" s="57">
        <f t="shared" si="5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hidden="1" x14ac:dyDescent="0.25">
      <c r="A191" s="115"/>
      <c r="B191" s="107"/>
      <c r="C191" s="177"/>
      <c r="D191" s="177"/>
      <c r="E191" s="97"/>
      <c r="F191" s="51"/>
      <c r="G191" s="127"/>
      <c r="H191" s="131"/>
      <c r="I191" s="51"/>
      <c r="J191" s="35">
        <f t="shared" si="4"/>
        <v>0</v>
      </c>
      <c r="K191" s="56"/>
      <c r="L191" s="52"/>
      <c r="M191" s="52"/>
      <c r="N191" s="57">
        <f t="shared" si="5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hidden="1" x14ac:dyDescent="0.25">
      <c r="A192" s="115"/>
      <c r="B192" s="107"/>
      <c r="C192" s="148"/>
      <c r="D192" s="148"/>
      <c r="E192" s="130"/>
      <c r="F192" s="51"/>
      <c r="G192" s="127"/>
      <c r="H192" s="131"/>
      <c r="I192" s="51"/>
      <c r="J192" s="35">
        <f t="shared" si="4"/>
        <v>0</v>
      </c>
      <c r="K192" s="56"/>
      <c r="L192" s="52"/>
      <c r="M192" s="52"/>
      <c r="N192" s="57">
        <f t="shared" si="5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hidden="1" x14ac:dyDescent="0.25">
      <c r="A193" s="115"/>
      <c r="B193" s="107"/>
      <c r="C193" s="169"/>
      <c r="D193" s="169"/>
      <c r="E193" s="114"/>
      <c r="F193" s="51"/>
      <c r="G193" s="127"/>
      <c r="H193" s="131"/>
      <c r="I193" s="51"/>
      <c r="J193" s="35">
        <f t="shared" si="4"/>
        <v>0</v>
      </c>
      <c r="K193" s="56"/>
      <c r="L193" s="52"/>
      <c r="M193" s="52"/>
      <c r="N193" s="57">
        <f t="shared" si="5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hidden="1" x14ac:dyDescent="0.25">
      <c r="A194" s="115"/>
      <c r="B194" s="107"/>
      <c r="C194" s="170"/>
      <c r="D194" s="170"/>
      <c r="E194" s="109"/>
      <c r="F194" s="51"/>
      <c r="G194" s="127"/>
      <c r="H194" s="131"/>
      <c r="I194" s="51"/>
      <c r="J194" s="35">
        <f t="shared" si="4"/>
        <v>0</v>
      </c>
      <c r="K194" s="56"/>
      <c r="L194" s="52"/>
      <c r="M194" s="52"/>
      <c r="N194" s="57">
        <f t="shared" si="5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hidden="1" x14ac:dyDescent="0.25">
      <c r="A195" s="115"/>
      <c r="B195" s="107"/>
      <c r="C195" s="170"/>
      <c r="D195" s="170"/>
      <c r="E195" s="109"/>
      <c r="F195" s="51"/>
      <c r="G195" s="127"/>
      <c r="H195" s="131"/>
      <c r="I195" s="51"/>
      <c r="J195" s="35">
        <f t="shared" si="4"/>
        <v>0</v>
      </c>
      <c r="K195" s="56"/>
      <c r="L195" s="52"/>
      <c r="M195" s="52"/>
      <c r="N195" s="57">
        <f t="shared" si="5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hidden="1" x14ac:dyDescent="0.25">
      <c r="A196" s="115"/>
      <c r="B196" s="107"/>
      <c r="C196" s="169"/>
      <c r="D196" s="169"/>
      <c r="E196" s="114"/>
      <c r="F196" s="51"/>
      <c r="G196" s="127"/>
      <c r="H196" s="131"/>
      <c r="I196" s="51"/>
      <c r="J196" s="35">
        <f t="shared" si="4"/>
        <v>0</v>
      </c>
      <c r="K196" s="56"/>
      <c r="L196" s="52"/>
      <c r="M196" s="52"/>
      <c r="N196" s="57">
        <f t="shared" si="5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hidden="1" x14ac:dyDescent="0.25">
      <c r="A197" s="115"/>
      <c r="B197" s="107"/>
      <c r="C197" s="154"/>
      <c r="D197" s="154"/>
      <c r="E197" s="155"/>
      <c r="F197" s="51"/>
      <c r="G197" s="127"/>
      <c r="H197" s="131"/>
      <c r="I197" s="51"/>
      <c r="J197" s="35">
        <f t="shared" si="4"/>
        <v>0</v>
      </c>
      <c r="K197" s="56"/>
      <c r="L197" s="52"/>
      <c r="M197" s="52"/>
      <c r="N197" s="57">
        <f t="shared" si="5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hidden="1" x14ac:dyDescent="0.25">
      <c r="A198" s="115"/>
      <c r="B198" s="107"/>
      <c r="C198" s="96"/>
      <c r="D198" s="96"/>
      <c r="E198" s="97"/>
      <c r="F198" s="51"/>
      <c r="G198" s="127"/>
      <c r="H198" s="131"/>
      <c r="I198" s="51"/>
      <c r="J198" s="35">
        <f t="shared" si="4"/>
        <v>0</v>
      </c>
      <c r="K198" s="56"/>
      <c r="L198" s="52"/>
      <c r="M198" s="52"/>
      <c r="N198" s="57">
        <f t="shared" si="5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hidden="1" x14ac:dyDescent="0.25">
      <c r="A199" s="108"/>
      <c r="B199" s="107"/>
      <c r="C199" s="129"/>
      <c r="D199" s="129"/>
      <c r="E199" s="130"/>
      <c r="F199" s="51"/>
      <c r="G199" s="127"/>
      <c r="H199" s="131"/>
      <c r="I199" s="51"/>
      <c r="J199" s="35">
        <f t="shared" si="4"/>
        <v>0</v>
      </c>
      <c r="K199" s="56"/>
      <c r="L199" s="52"/>
      <c r="M199" s="52"/>
      <c r="N199" s="57">
        <f t="shared" si="5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hidden="1" x14ac:dyDescent="0.25">
      <c r="A200" s="115"/>
      <c r="B200" s="107"/>
      <c r="C200" s="129"/>
      <c r="D200" s="129"/>
      <c r="E200" s="130"/>
      <c r="F200" s="51"/>
      <c r="G200" s="127"/>
      <c r="H200" s="131"/>
      <c r="I200" s="51"/>
      <c r="J200" s="35">
        <f t="shared" si="4"/>
        <v>0</v>
      </c>
      <c r="K200" s="56"/>
      <c r="L200" s="52"/>
      <c r="M200" s="52"/>
      <c r="N200" s="57">
        <f t="shared" si="5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hidden="1" x14ac:dyDescent="0.25">
      <c r="A201" s="115"/>
      <c r="B201" s="107"/>
      <c r="C201" s="129"/>
      <c r="D201" s="129"/>
      <c r="E201" s="130"/>
      <c r="F201" s="51"/>
      <c r="G201" s="127"/>
      <c r="H201" s="131"/>
      <c r="I201" s="51"/>
      <c r="J201" s="35">
        <f t="shared" si="4"/>
        <v>0</v>
      </c>
      <c r="K201" s="56"/>
      <c r="L201" s="52"/>
      <c r="M201" s="52"/>
      <c r="N201" s="57">
        <f t="shared" si="5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hidden="1" x14ac:dyDescent="0.25">
      <c r="A202" s="178"/>
      <c r="B202" s="179"/>
      <c r="C202" s="129"/>
      <c r="D202" s="129"/>
      <c r="E202" s="130"/>
      <c r="F202" s="51"/>
      <c r="G202" s="127"/>
      <c r="H202" s="131"/>
      <c r="I202" s="51"/>
      <c r="J202" s="180">
        <f t="shared" si="4"/>
        <v>0</v>
      </c>
      <c r="K202" s="56"/>
      <c r="L202" s="52"/>
      <c r="M202" s="52"/>
      <c r="N202" s="57">
        <f t="shared" si="5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idden="1" x14ac:dyDescent="0.25">
      <c r="A203" s="108"/>
      <c r="B203" s="179"/>
      <c r="C203" s="129"/>
      <c r="D203" s="129"/>
      <c r="E203" s="130"/>
      <c r="F203" s="51"/>
      <c r="G203" s="127"/>
      <c r="H203" s="50"/>
      <c r="I203" s="51"/>
      <c r="J203" s="180">
        <f t="shared" si="4"/>
        <v>0</v>
      </c>
      <c r="K203" s="56"/>
      <c r="L203" s="52"/>
      <c r="M203" s="52"/>
      <c r="N203" s="57">
        <f t="shared" si="5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hidden="1" x14ac:dyDescent="0.25">
      <c r="A204" s="108"/>
      <c r="B204" s="179"/>
      <c r="C204" s="129"/>
      <c r="D204" s="129"/>
      <c r="E204" s="130"/>
      <c r="F204" s="51"/>
      <c r="G204" s="127"/>
      <c r="H204" s="131"/>
      <c r="I204" s="51"/>
      <c r="J204" s="180">
        <f t="shared" si="4"/>
        <v>0</v>
      </c>
      <c r="K204" s="56"/>
      <c r="L204" s="52"/>
      <c r="M204" s="52"/>
      <c r="N204" s="57">
        <f t="shared" si="5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hidden="1" x14ac:dyDescent="0.25">
      <c r="A205" s="115"/>
      <c r="B205" s="179"/>
      <c r="C205" s="95"/>
      <c r="D205" s="95"/>
      <c r="E205" s="114"/>
      <c r="F205" s="51"/>
      <c r="G205" s="127"/>
      <c r="H205" s="131"/>
      <c r="I205" s="51"/>
      <c r="J205" s="180">
        <f t="shared" si="4"/>
        <v>0</v>
      </c>
      <c r="K205" s="56"/>
      <c r="L205" s="52"/>
      <c r="M205" s="52"/>
      <c r="N205" s="57">
        <f t="shared" si="5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hidden="1" x14ac:dyDescent="0.25">
      <c r="A206" s="115"/>
      <c r="B206" s="179"/>
      <c r="C206" s="95"/>
      <c r="D206" s="95"/>
      <c r="E206" s="114"/>
      <c r="F206" s="51"/>
      <c r="G206" s="127"/>
      <c r="H206" s="131"/>
      <c r="I206" s="51"/>
      <c r="J206" s="180">
        <f t="shared" si="4"/>
        <v>0</v>
      </c>
      <c r="K206" s="56"/>
      <c r="L206" s="52"/>
      <c r="M206" s="52"/>
      <c r="N206" s="57">
        <f t="shared" si="5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idden="1" x14ac:dyDescent="0.25">
      <c r="A207" s="108"/>
      <c r="B207" s="179"/>
      <c r="C207" s="146"/>
      <c r="D207" s="146"/>
      <c r="E207" s="147"/>
      <c r="F207" s="51"/>
      <c r="G207" s="127"/>
      <c r="H207" s="143"/>
      <c r="I207" s="51"/>
      <c r="J207" s="180">
        <f t="shared" si="4"/>
        <v>0</v>
      </c>
      <c r="K207" s="56"/>
      <c r="L207" s="52"/>
      <c r="M207" s="52"/>
      <c r="N207" s="57">
        <f t="shared" si="5"/>
        <v>0</v>
      </c>
      <c r="O207" s="299"/>
      <c r="P207" s="316"/>
      <c r="Q207" s="39"/>
      <c r="R207" s="40"/>
      <c r="S207" s="41"/>
      <c r="T207" s="42"/>
      <c r="U207" s="43"/>
      <c r="V207" s="44"/>
    </row>
    <row r="208" spans="1:22" hidden="1" x14ac:dyDescent="0.25">
      <c r="A208" s="108"/>
      <c r="B208" s="179"/>
      <c r="C208" s="181"/>
      <c r="D208" s="181"/>
      <c r="E208" s="158"/>
      <c r="F208" s="51"/>
      <c r="G208" s="127"/>
      <c r="H208" s="143"/>
      <c r="I208" s="51"/>
      <c r="J208" s="180">
        <f t="shared" si="4"/>
        <v>0</v>
      </c>
      <c r="K208" s="56"/>
      <c r="L208" s="182"/>
      <c r="M208" s="183"/>
      <c r="N208" s="57">
        <f t="shared" ref="N208:N217" si="6">K208*I208-M208</f>
        <v>0</v>
      </c>
      <c r="O208" s="299"/>
      <c r="P208" s="316"/>
      <c r="Q208" s="39"/>
      <c r="R208" s="40"/>
      <c r="S208" s="41"/>
      <c r="T208" s="42"/>
      <c r="U208" s="43"/>
      <c r="V208" s="44"/>
    </row>
    <row r="209" spans="1:22" hidden="1" x14ac:dyDescent="0.25">
      <c r="A209" s="108"/>
      <c r="B209" s="184"/>
      <c r="C209" s="116"/>
      <c r="D209" s="116"/>
      <c r="E209" s="117"/>
      <c r="F209" s="116"/>
      <c r="G209" s="116"/>
      <c r="H209" s="92"/>
      <c r="I209" s="48"/>
      <c r="J209" s="180">
        <f t="shared" si="4"/>
        <v>0</v>
      </c>
      <c r="K209" s="56"/>
      <c r="L209" s="182"/>
      <c r="M209" s="183"/>
      <c r="N209" s="57">
        <f t="shared" si="6"/>
        <v>0</v>
      </c>
      <c r="O209" s="299"/>
      <c r="P209" s="316"/>
      <c r="Q209" s="39"/>
      <c r="R209" s="40"/>
      <c r="S209" s="41"/>
      <c r="T209" s="42"/>
      <c r="U209" s="43"/>
      <c r="V209" s="44"/>
    </row>
    <row r="210" spans="1:22" hidden="1" x14ac:dyDescent="0.25">
      <c r="A210" s="108"/>
      <c r="B210" s="184"/>
      <c r="C210" s="116"/>
      <c r="D210" s="116"/>
      <c r="E210" s="117"/>
      <c r="F210" s="116"/>
      <c r="G210" s="116"/>
      <c r="H210" s="92"/>
      <c r="I210" s="48"/>
      <c r="J210" s="180">
        <f t="shared" si="4"/>
        <v>0</v>
      </c>
      <c r="K210" s="56"/>
      <c r="L210" s="182"/>
      <c r="M210" s="183"/>
      <c r="N210" s="57">
        <f t="shared" si="6"/>
        <v>0</v>
      </c>
      <c r="O210" s="299"/>
      <c r="P210" s="316"/>
      <c r="Q210" s="39"/>
      <c r="R210" s="40"/>
      <c r="S210" s="41"/>
      <c r="T210" s="42"/>
      <c r="U210" s="43"/>
      <c r="V210" s="44"/>
    </row>
    <row r="211" spans="1:22" hidden="1" x14ac:dyDescent="0.25">
      <c r="A211" s="108"/>
      <c r="B211" s="185"/>
      <c r="C211" s="116"/>
      <c r="D211" s="116"/>
      <c r="E211" s="117"/>
      <c r="F211" s="116"/>
      <c r="G211" s="116"/>
      <c r="H211" s="92"/>
      <c r="I211" s="48"/>
      <c r="J211" s="180">
        <f t="shared" si="4"/>
        <v>0</v>
      </c>
      <c r="K211" s="56"/>
      <c r="L211" s="182"/>
      <c r="M211" s="183"/>
      <c r="N211" s="57">
        <f t="shared" si="6"/>
        <v>0</v>
      </c>
      <c r="O211" s="156"/>
      <c r="P211" s="59"/>
      <c r="Q211" s="39"/>
      <c r="R211" s="40"/>
      <c r="S211" s="41"/>
      <c r="T211" s="42"/>
      <c r="U211" s="43"/>
      <c r="V211" s="44"/>
    </row>
    <row r="212" spans="1:22" hidden="1" x14ac:dyDescent="0.25">
      <c r="A212" s="108"/>
      <c r="B212" s="185"/>
      <c r="C212" s="116"/>
      <c r="D212" s="116"/>
      <c r="E212" s="117"/>
      <c r="F212" s="116"/>
      <c r="G212" s="116"/>
      <c r="H212" s="92"/>
      <c r="I212" s="48"/>
      <c r="J212" s="180">
        <f t="shared" si="4"/>
        <v>0</v>
      </c>
      <c r="K212" s="56"/>
      <c r="L212" s="182"/>
      <c r="M212" s="183"/>
      <c r="N212" s="57">
        <f t="shared" si="6"/>
        <v>0</v>
      </c>
      <c r="O212" s="156"/>
      <c r="P212" s="59"/>
      <c r="Q212" s="39"/>
      <c r="R212" s="40"/>
      <c r="S212" s="41"/>
      <c r="T212" s="42"/>
      <c r="U212" s="43"/>
      <c r="V212" s="44"/>
    </row>
    <row r="213" spans="1:22" hidden="1" x14ac:dyDescent="0.25">
      <c r="A213" s="108"/>
      <c r="B213" s="185"/>
      <c r="C213" s="116"/>
      <c r="D213" s="116"/>
      <c r="E213" s="117"/>
      <c r="F213" s="116"/>
      <c r="G213" s="116"/>
      <c r="H213" s="92"/>
      <c r="I213" s="48"/>
      <c r="J213" s="180">
        <f t="shared" si="4"/>
        <v>0</v>
      </c>
      <c r="K213" s="56"/>
      <c r="L213" s="182"/>
      <c r="M213" s="183"/>
      <c r="N213" s="57">
        <f t="shared" si="6"/>
        <v>0</v>
      </c>
      <c r="O213" s="156"/>
      <c r="P213" s="59"/>
      <c r="Q213" s="39"/>
      <c r="R213" s="40"/>
      <c r="S213" s="41"/>
      <c r="T213" s="42"/>
      <c r="U213" s="43"/>
      <c r="V213" s="44"/>
    </row>
    <row r="214" spans="1:22" ht="18.75" hidden="1" x14ac:dyDescent="0.3">
      <c r="A214" s="108"/>
      <c r="B214" s="107"/>
      <c r="C214" s="186"/>
      <c r="D214" s="187"/>
      <c r="E214" s="188"/>
      <c r="F214" s="34"/>
      <c r="G214" s="189"/>
      <c r="H214" s="190"/>
      <c r="I214" s="51"/>
      <c r="J214" s="180">
        <f t="shared" si="4"/>
        <v>0</v>
      </c>
      <c r="K214" s="56"/>
      <c r="L214" s="182"/>
      <c r="M214" s="191"/>
      <c r="N214" s="57">
        <f t="shared" si="6"/>
        <v>0</v>
      </c>
      <c r="O214" s="299"/>
      <c r="P214" s="316"/>
      <c r="Q214" s="39"/>
      <c r="R214" s="40"/>
      <c r="S214" s="41"/>
      <c r="T214" s="42"/>
      <c r="U214" s="43"/>
      <c r="V214" s="44"/>
    </row>
    <row r="215" spans="1:22" ht="18.75" hidden="1" x14ac:dyDescent="0.3">
      <c r="A215" s="108"/>
      <c r="B215" s="107"/>
      <c r="C215" s="186"/>
      <c r="D215" s="186"/>
      <c r="E215" s="192"/>
      <c r="F215" s="51"/>
      <c r="G215" s="127"/>
      <c r="H215" s="143"/>
      <c r="I215" s="51"/>
      <c r="J215" s="180">
        <f t="shared" si="4"/>
        <v>0</v>
      </c>
      <c r="K215" s="56"/>
      <c r="L215" s="182"/>
      <c r="M215" s="191"/>
      <c r="N215" s="57">
        <f t="shared" si="6"/>
        <v>0</v>
      </c>
      <c r="O215" s="299"/>
      <c r="P215" s="316"/>
      <c r="Q215" s="39"/>
      <c r="R215" s="40"/>
      <c r="S215" s="41"/>
      <c r="T215" s="42"/>
      <c r="U215" s="43"/>
      <c r="V215" s="44"/>
    </row>
    <row r="216" spans="1:22" ht="18.75" hidden="1" x14ac:dyDescent="0.3">
      <c r="A216" s="108"/>
      <c r="B216" s="107"/>
      <c r="C216" s="186"/>
      <c r="D216" s="186"/>
      <c r="E216" s="192"/>
      <c r="F216" s="51"/>
      <c r="G216" s="127"/>
      <c r="H216" s="143"/>
      <c r="I216" s="51"/>
      <c r="J216" s="180">
        <f t="shared" si="4"/>
        <v>0</v>
      </c>
      <c r="K216" s="56"/>
      <c r="L216" s="182"/>
      <c r="M216" s="191"/>
      <c r="N216" s="57">
        <f t="shared" si="6"/>
        <v>0</v>
      </c>
      <c r="O216" s="299"/>
      <c r="P216" s="316"/>
      <c r="Q216" s="39"/>
      <c r="R216" s="40"/>
      <c r="S216" s="41"/>
      <c r="T216" s="42"/>
      <c r="U216" s="43"/>
      <c r="V216" s="44"/>
    </row>
    <row r="217" spans="1:22" ht="18.75" hidden="1" x14ac:dyDescent="0.3">
      <c r="A217" s="108"/>
      <c r="B217" s="107"/>
      <c r="C217" s="193"/>
      <c r="D217" s="193"/>
      <c r="E217" s="194"/>
      <c r="F217" s="51"/>
      <c r="G217" s="127"/>
      <c r="H217" s="143"/>
      <c r="I217" s="51"/>
      <c r="J217" s="180">
        <f t="shared" si="4"/>
        <v>0</v>
      </c>
      <c r="K217" s="56"/>
      <c r="L217" s="182"/>
      <c r="M217" s="191"/>
      <c r="N217" s="57">
        <f t="shared" si="6"/>
        <v>0</v>
      </c>
      <c r="O217" s="299"/>
      <c r="P217" s="316"/>
      <c r="Q217" s="39"/>
      <c r="R217" s="40"/>
      <c r="S217" s="41"/>
      <c r="T217" s="42"/>
      <c r="U217" s="43"/>
      <c r="V217" s="44"/>
    </row>
    <row r="218" spans="1:22" hidden="1" x14ac:dyDescent="0.25">
      <c r="A218" s="195"/>
      <c r="B218" s="107"/>
      <c r="C218" s="107"/>
      <c r="D218" s="107"/>
      <c r="E218" s="196"/>
      <c r="F218" s="161"/>
      <c r="G218" s="127"/>
      <c r="H218" s="162"/>
      <c r="I218" s="161">
        <v>0</v>
      </c>
      <c r="J218" s="197">
        <f t="shared" ref="J218:J225" si="7">I218-F218</f>
        <v>0</v>
      </c>
      <c r="K218" s="198"/>
      <c r="L218" s="198"/>
      <c r="M218" s="198"/>
      <c r="N218" s="199">
        <f t="shared" ref="N218:N229" si="8">K218*I218</f>
        <v>0</v>
      </c>
      <c r="O218" s="303"/>
      <c r="P218" s="316"/>
      <c r="Q218" s="39"/>
      <c r="R218" s="200"/>
      <c r="S218" s="201"/>
      <c r="T218" s="202"/>
      <c r="U218" s="164"/>
      <c r="V218" s="168"/>
    </row>
    <row r="219" spans="1:22" hidden="1" x14ac:dyDescent="0.25">
      <c r="A219" s="195"/>
      <c r="B219" s="107"/>
      <c r="C219" s="107"/>
      <c r="D219" s="107"/>
      <c r="E219" s="196"/>
      <c r="F219" s="161"/>
      <c r="G219" s="127"/>
      <c r="H219" s="162"/>
      <c r="I219" s="161">
        <v>0</v>
      </c>
      <c r="J219" s="197">
        <f t="shared" si="7"/>
        <v>0</v>
      </c>
      <c r="K219" s="198"/>
      <c r="L219" s="198"/>
      <c r="M219" s="198"/>
      <c r="N219" s="199">
        <f t="shared" si="8"/>
        <v>0</v>
      </c>
      <c r="O219" s="303"/>
      <c r="P219" s="316"/>
      <c r="Q219" s="39"/>
      <c r="R219" s="200"/>
      <c r="S219" s="201"/>
      <c r="T219" s="202"/>
      <c r="U219" s="164"/>
      <c r="V219" s="168"/>
    </row>
    <row r="220" spans="1:22" hidden="1" x14ac:dyDescent="0.25">
      <c r="A220" s="195"/>
      <c r="B220" s="107"/>
      <c r="C220" s="107"/>
      <c r="D220" s="107"/>
      <c r="E220" s="196"/>
      <c r="F220" s="161"/>
      <c r="G220" s="127"/>
      <c r="H220" s="162"/>
      <c r="I220" s="161">
        <v>0</v>
      </c>
      <c r="J220" s="197">
        <f t="shared" si="7"/>
        <v>0</v>
      </c>
      <c r="K220" s="198"/>
      <c r="L220" s="198"/>
      <c r="M220" s="198"/>
      <c r="N220" s="199">
        <f t="shared" si="8"/>
        <v>0</v>
      </c>
      <c r="O220" s="303"/>
      <c r="P220" s="316"/>
      <c r="Q220" s="39"/>
      <c r="R220" s="200"/>
      <c r="S220" s="201"/>
      <c r="T220" s="202"/>
      <c r="U220" s="164"/>
      <c r="V220" s="168"/>
    </row>
    <row r="221" spans="1:22" hidden="1" x14ac:dyDescent="0.25">
      <c r="A221" s="195"/>
      <c r="B221" s="107"/>
      <c r="C221" s="107"/>
      <c r="D221" s="107"/>
      <c r="E221" s="196"/>
      <c r="F221" s="161"/>
      <c r="G221" s="127"/>
      <c r="H221" s="203"/>
      <c r="I221" s="161">
        <v>0</v>
      </c>
      <c r="J221" s="197">
        <f t="shared" si="7"/>
        <v>0</v>
      </c>
      <c r="K221" s="198"/>
      <c r="L221" s="198"/>
      <c r="M221" s="198"/>
      <c r="N221" s="199">
        <f t="shared" si="8"/>
        <v>0</v>
      </c>
      <c r="O221" s="303"/>
      <c r="P221" s="316"/>
      <c r="Q221" s="39"/>
      <c r="R221" s="200"/>
      <c r="S221" s="201"/>
      <c r="T221" s="202"/>
      <c r="U221" s="164"/>
      <c r="V221" s="168"/>
    </row>
    <row r="222" spans="1:22" x14ac:dyDescent="0.25">
      <c r="A222" s="204"/>
      <c r="B222" s="107"/>
      <c r="C222" s="107"/>
      <c r="D222" s="107"/>
      <c r="E222" s="196"/>
      <c r="F222" s="161"/>
      <c r="G222" s="127"/>
      <c r="H222" s="205"/>
      <c r="I222" s="161">
        <v>0</v>
      </c>
      <c r="J222" s="197">
        <f t="shared" si="7"/>
        <v>0</v>
      </c>
      <c r="K222" s="198"/>
      <c r="L222" s="198"/>
      <c r="M222" s="198"/>
      <c r="N222" s="199">
        <f t="shared" si="8"/>
        <v>0</v>
      </c>
      <c r="O222" s="303"/>
      <c r="P222" s="316"/>
      <c r="Q222" s="39"/>
      <c r="R222" s="200"/>
      <c r="S222" s="201"/>
      <c r="T222" s="202"/>
      <c r="U222" s="43"/>
      <c r="V222" s="44"/>
    </row>
    <row r="223" spans="1:22" x14ac:dyDescent="0.25">
      <c r="A223" s="206"/>
      <c r="B223" s="207"/>
      <c r="H223" s="212"/>
      <c r="I223" s="210">
        <v>0</v>
      </c>
      <c r="J223" s="210">
        <f t="shared" si="7"/>
        <v>0</v>
      </c>
      <c r="K223" s="213"/>
      <c r="L223" s="213"/>
      <c r="M223" s="213"/>
      <c r="N223" s="199">
        <f t="shared" si="8"/>
        <v>0</v>
      </c>
      <c r="O223" s="303"/>
      <c r="P223" s="316"/>
      <c r="Q223" s="163"/>
      <c r="R223" s="200"/>
      <c r="S223" s="201"/>
      <c r="T223" s="202"/>
      <c r="U223" s="43"/>
      <c r="V223" s="44"/>
    </row>
    <row r="224" spans="1:22" x14ac:dyDescent="0.25">
      <c r="A224" s="206"/>
      <c r="B224" s="207"/>
      <c r="I224" s="210">
        <v>0</v>
      </c>
      <c r="J224" s="210">
        <f t="shared" si="7"/>
        <v>0</v>
      </c>
      <c r="K224" s="213"/>
      <c r="L224" s="213"/>
      <c r="M224" s="213"/>
      <c r="N224" s="199">
        <f t="shared" si="8"/>
        <v>0</v>
      </c>
      <c r="O224" s="303"/>
      <c r="P224" s="316"/>
      <c r="Q224" s="163"/>
      <c r="R224" s="200"/>
      <c r="S224" s="201"/>
      <c r="T224" s="202"/>
      <c r="U224" s="43"/>
      <c r="V224" s="44"/>
    </row>
    <row r="225" spans="1:22" ht="16.5" thickBot="1" x14ac:dyDescent="0.3">
      <c r="A225" s="206"/>
      <c r="B225" s="207"/>
      <c r="I225" s="215">
        <v>0</v>
      </c>
      <c r="J225" s="210">
        <f t="shared" si="7"/>
        <v>0</v>
      </c>
      <c r="K225" s="213"/>
      <c r="L225" s="213"/>
      <c r="M225" s="213"/>
      <c r="N225" s="199">
        <f t="shared" si="8"/>
        <v>0</v>
      </c>
      <c r="O225" s="303"/>
      <c r="P225" s="316"/>
      <c r="Q225" s="163"/>
      <c r="R225" s="200"/>
      <c r="S225" s="201"/>
      <c r="T225" s="202"/>
      <c r="U225" s="43"/>
      <c r="V225" s="44"/>
    </row>
    <row r="226" spans="1:22" ht="19.5" thickTop="1" x14ac:dyDescent="0.3">
      <c r="A226" s="206"/>
      <c r="B226" s="207"/>
      <c r="F226" s="922" t="s">
        <v>19</v>
      </c>
      <c r="G226" s="922"/>
      <c r="H226" s="923"/>
      <c r="I226" s="216">
        <f>SUM(I4:I225)</f>
        <v>405885.8</v>
      </c>
      <c r="J226" s="217"/>
      <c r="K226" s="213"/>
      <c r="L226" s="218"/>
      <c r="M226" s="213"/>
      <c r="N226" s="199">
        <f t="shared" si="8"/>
        <v>0</v>
      </c>
      <c r="O226" s="303"/>
      <c r="P226" s="316"/>
      <c r="Q226" s="163"/>
      <c r="R226" s="200"/>
      <c r="S226" s="219"/>
      <c r="T226" s="166"/>
      <c r="U226" s="167"/>
      <c r="V226" s="44"/>
    </row>
    <row r="227" spans="1:22" ht="19.5" thickBot="1" x14ac:dyDescent="0.3">
      <c r="A227" s="220"/>
      <c r="B227" s="207"/>
      <c r="I227" s="221"/>
      <c r="J227" s="217"/>
      <c r="K227" s="213"/>
      <c r="L227" s="218"/>
      <c r="M227" s="213"/>
      <c r="N227" s="199">
        <f t="shared" si="8"/>
        <v>0</v>
      </c>
      <c r="O227" s="304"/>
      <c r="Q227" s="10"/>
      <c r="R227" s="222"/>
      <c r="S227" s="223"/>
      <c r="T227" s="224"/>
      <c r="V227" s="15"/>
    </row>
    <row r="228" spans="1:22" ht="16.5" thickTop="1" x14ac:dyDescent="0.25">
      <c r="A228" s="206"/>
      <c r="B228" s="207"/>
      <c r="J228" s="210"/>
      <c r="K228" s="213"/>
      <c r="L228" s="213"/>
      <c r="M228" s="213"/>
      <c r="N228" s="199">
        <f t="shared" si="8"/>
        <v>0</v>
      </c>
      <c r="O228" s="304"/>
      <c r="Q228" s="10"/>
      <c r="R228" s="222"/>
      <c r="S228" s="223"/>
      <c r="T228" s="224"/>
      <c r="V228" s="15"/>
    </row>
    <row r="229" spans="1:22" ht="16.5" thickBot="1" x14ac:dyDescent="0.3">
      <c r="A229" s="206"/>
      <c r="B229" s="207"/>
      <c r="J229" s="210"/>
      <c r="K229" s="226"/>
      <c r="N229" s="199">
        <f t="shared" si="8"/>
        <v>0</v>
      </c>
      <c r="O229" s="305"/>
      <c r="Q229" s="10"/>
      <c r="R229" s="222"/>
      <c r="S229" s="223"/>
      <c r="T229" s="227"/>
      <c r="V229" s="15"/>
    </row>
    <row r="230" spans="1:22" ht="17.25" thickTop="1" thickBot="1" x14ac:dyDescent="0.3">
      <c r="A230" s="206"/>
      <c r="H230" s="228"/>
      <c r="I230" s="229" t="s">
        <v>20</v>
      </c>
      <c r="J230" s="230"/>
      <c r="K230" s="230"/>
      <c r="L230" s="231">
        <f>SUM(L218:L229)</f>
        <v>0</v>
      </c>
      <c r="M230" s="232"/>
      <c r="N230" s="233">
        <f>SUM(N4:N229)</f>
        <v>16681823.600000001</v>
      </c>
      <c r="O230" s="306"/>
      <c r="Q230" s="234">
        <f>SUM(Q4:Q229)</f>
        <v>317532</v>
      </c>
      <c r="R230" s="9"/>
      <c r="S230" s="235">
        <f>SUM(S16:S229)</f>
        <v>0</v>
      </c>
      <c r="T230" s="236"/>
      <c r="U230" s="237"/>
      <c r="V230" s="238">
        <f>SUM(V218:V229)</f>
        <v>0</v>
      </c>
    </row>
    <row r="231" spans="1:22" x14ac:dyDescent="0.25">
      <c r="A231" s="206"/>
      <c r="H231" s="228"/>
      <c r="I231" s="239"/>
      <c r="J231" s="240"/>
      <c r="K231" s="241"/>
      <c r="L231" s="241"/>
      <c r="M231" s="241"/>
      <c r="N231" s="199"/>
      <c r="O231" s="306"/>
      <c r="R231" s="222"/>
      <c r="S231" s="243"/>
      <c r="U231" s="245"/>
      <c r="V231"/>
    </row>
    <row r="232" spans="1:22" ht="16.5" thickBot="1" x14ac:dyDescent="0.3">
      <c r="A232" s="206"/>
      <c r="H232" s="228"/>
      <c r="I232" s="239"/>
      <c r="J232" s="240"/>
      <c r="K232" s="241"/>
      <c r="L232" s="241"/>
      <c r="M232" s="241"/>
      <c r="N232" s="199"/>
      <c r="O232" s="306"/>
      <c r="R232" s="222"/>
      <c r="S232" s="243"/>
      <c r="U232" s="245"/>
      <c r="V232"/>
    </row>
    <row r="233" spans="1:22" ht="19.5" thickTop="1" x14ac:dyDescent="0.25">
      <c r="A233" s="206"/>
      <c r="I233" s="246" t="s">
        <v>21</v>
      </c>
      <c r="J233" s="247"/>
      <c r="K233" s="247"/>
      <c r="L233" s="248"/>
      <c r="M233" s="248"/>
      <c r="N233" s="249">
        <f>V230+S230+Q230+N230+L230</f>
        <v>16999355.600000001</v>
      </c>
      <c r="O233" s="307"/>
      <c r="R233" s="222"/>
      <c r="S233" s="243"/>
      <c r="U233" s="245"/>
      <c r="V233"/>
    </row>
    <row r="234" spans="1:22" ht="19.5" thickBot="1" x14ac:dyDescent="0.3">
      <c r="A234" s="250"/>
      <c r="I234" s="251"/>
      <c r="J234" s="252"/>
      <c r="K234" s="252"/>
      <c r="L234" s="253"/>
      <c r="M234" s="253"/>
      <c r="N234" s="254"/>
      <c r="O234" s="308"/>
      <c r="R234" s="222"/>
      <c r="S234" s="243"/>
      <c r="U234" s="245"/>
      <c r="V234"/>
    </row>
    <row r="235" spans="1:22" ht="16.5" thickTop="1" x14ac:dyDescent="0.25">
      <c r="A235" s="250"/>
      <c r="I235" s="239"/>
      <c r="J235" s="240"/>
      <c r="K235" s="241"/>
      <c r="L235" s="241"/>
      <c r="M235" s="241"/>
      <c r="N235" s="199"/>
      <c r="O235" s="306"/>
      <c r="R235" s="222"/>
      <c r="S235" s="243"/>
      <c r="U235" s="245"/>
      <c r="V235"/>
    </row>
    <row r="236" spans="1:22" x14ac:dyDescent="0.25">
      <c r="A236" s="206"/>
      <c r="I236" s="239"/>
      <c r="J236" s="240"/>
      <c r="K236" s="241"/>
      <c r="L236" s="241"/>
      <c r="M236" s="241"/>
      <c r="N236" s="199"/>
      <c r="O236" s="306"/>
      <c r="R236" s="222"/>
      <c r="S236" s="243"/>
      <c r="U236" s="245"/>
      <c r="V236"/>
    </row>
    <row r="237" spans="1:22" x14ac:dyDescent="0.25">
      <c r="A237" s="206"/>
      <c r="I237" s="239"/>
      <c r="J237" s="255"/>
      <c r="K237" s="241"/>
      <c r="L237" s="241"/>
      <c r="M237" s="241"/>
      <c r="N237" s="199"/>
      <c r="O237" s="309"/>
      <c r="R237" s="222"/>
      <c r="S237" s="243"/>
      <c r="U237" s="245"/>
      <c r="V237"/>
    </row>
    <row r="238" spans="1:22" x14ac:dyDescent="0.25">
      <c r="A238" s="250"/>
      <c r="N238" s="199"/>
      <c r="O238" s="310"/>
      <c r="R238" s="222"/>
      <c r="S238" s="243"/>
      <c r="U238" s="245"/>
      <c r="V238"/>
    </row>
    <row r="239" spans="1:22" x14ac:dyDescent="0.25">
      <c r="A239" s="250"/>
      <c r="O239" s="310"/>
      <c r="S239" s="243"/>
      <c r="U239" s="245"/>
      <c r="V239"/>
    </row>
    <row r="240" spans="1:22" x14ac:dyDescent="0.25">
      <c r="A240" s="206"/>
      <c r="B240" s="207"/>
      <c r="N240" s="199"/>
      <c r="O240" s="306"/>
      <c r="S240" s="243"/>
      <c r="U240" s="245"/>
      <c r="V240"/>
    </row>
    <row r="241" spans="1:22" x14ac:dyDescent="0.25">
      <c r="A241" s="250"/>
      <c r="B241" s="207"/>
      <c r="N241" s="199"/>
      <c r="O241" s="306"/>
      <c r="S241" s="243"/>
      <c r="U241" s="245"/>
      <c r="V241"/>
    </row>
    <row r="242" spans="1:22" x14ac:dyDescent="0.25">
      <c r="A242" s="206"/>
      <c r="B242" s="207"/>
      <c r="I242" s="239"/>
      <c r="J242" s="240"/>
      <c r="K242" s="241"/>
      <c r="L242" s="241"/>
      <c r="M242" s="241"/>
      <c r="N242" s="199"/>
      <c r="O242" s="306"/>
      <c r="S242" s="243"/>
      <c r="U242" s="245"/>
      <c r="V242"/>
    </row>
    <row r="243" spans="1:22" x14ac:dyDescent="0.25">
      <c r="A243" s="250"/>
      <c r="B243" s="207"/>
      <c r="I243" s="239"/>
      <c r="J243" s="240"/>
      <c r="K243" s="241"/>
      <c r="L243" s="241"/>
      <c r="M243" s="241"/>
      <c r="N243" s="199"/>
      <c r="O243" s="306"/>
      <c r="S243" s="243"/>
      <c r="U243" s="245"/>
      <c r="V243"/>
    </row>
    <row r="244" spans="1:22" x14ac:dyDescent="0.25">
      <c r="A244" s="206"/>
      <c r="B244" s="207"/>
      <c r="I244" s="258"/>
      <c r="J244" s="237"/>
      <c r="K244" s="237"/>
      <c r="N244" s="199"/>
      <c r="O244" s="306"/>
      <c r="S244" s="243"/>
      <c r="U244" s="245"/>
      <c r="V244"/>
    </row>
    <row r="245" spans="1:22" x14ac:dyDescent="0.25">
      <c r="A245" s="250"/>
      <c r="S245" s="243"/>
      <c r="U245" s="245"/>
      <c r="V245"/>
    </row>
    <row r="246" spans="1:22" x14ac:dyDescent="0.25">
      <c r="A246" s="206"/>
      <c r="S246" s="243"/>
      <c r="U246" s="245"/>
      <c r="V246"/>
    </row>
    <row r="247" spans="1:22" x14ac:dyDescent="0.25">
      <c r="A247" s="206"/>
      <c r="B247" s="259"/>
      <c r="C247" s="259"/>
      <c r="D247" s="259"/>
      <c r="E247" s="260"/>
      <c r="F247" s="261"/>
      <c r="G247"/>
      <c r="H247" s="262"/>
      <c r="I247" s="263"/>
      <c r="J247"/>
      <c r="K247"/>
      <c r="L247"/>
      <c r="M247"/>
      <c r="P247" s="318"/>
      <c r="Q247" s="243"/>
      <c r="S247" s="243"/>
      <c r="U247" s="245"/>
      <c r="V247"/>
    </row>
    <row r="248" spans="1:22" x14ac:dyDescent="0.25">
      <c r="A248" s="250"/>
      <c r="B248" s="259"/>
      <c r="C248" s="259"/>
      <c r="D248" s="259"/>
      <c r="E248" s="260"/>
      <c r="F248" s="261"/>
      <c r="G248"/>
      <c r="H248" s="262"/>
      <c r="I248" s="263"/>
      <c r="J248"/>
      <c r="K248"/>
      <c r="L248"/>
      <c r="M248"/>
      <c r="P248" s="318"/>
      <c r="Q248" s="243"/>
      <c r="S248" s="243"/>
      <c r="U248" s="245"/>
      <c r="V248"/>
    </row>
    <row r="249" spans="1:22" x14ac:dyDescent="0.25">
      <c r="A249" s="250"/>
      <c r="B249" s="259"/>
      <c r="C249" s="259"/>
      <c r="D249" s="259"/>
      <c r="E249" s="260"/>
      <c r="F249" s="261"/>
      <c r="G249"/>
      <c r="H249" s="262"/>
      <c r="I249" s="263"/>
      <c r="J249"/>
      <c r="K249"/>
      <c r="L249"/>
      <c r="M249"/>
      <c r="P249" s="318"/>
      <c r="Q249" s="243"/>
      <c r="S249" s="243"/>
      <c r="U249" s="245"/>
      <c r="V249"/>
    </row>
    <row r="250" spans="1:22" x14ac:dyDescent="0.25">
      <c r="A250" s="250"/>
      <c r="B250" s="259"/>
      <c r="C250" s="259"/>
      <c r="D250" s="259"/>
      <c r="E250" s="260"/>
      <c r="F250" s="261"/>
      <c r="G250"/>
      <c r="H250" s="262"/>
      <c r="I250" s="263"/>
      <c r="J250"/>
      <c r="K250"/>
      <c r="L250"/>
      <c r="M250"/>
      <c r="P250" s="318"/>
      <c r="Q250" s="243"/>
      <c r="S250" s="243"/>
      <c r="U250" s="245"/>
      <c r="V250"/>
    </row>
    <row r="251" spans="1:22" x14ac:dyDescent="0.25">
      <c r="A251" s="264"/>
      <c r="B251" s="259"/>
      <c r="C251" s="259"/>
      <c r="D251" s="259"/>
      <c r="E251" s="260"/>
      <c r="F251" s="261"/>
      <c r="G251"/>
      <c r="H251" s="262"/>
      <c r="I251" s="263"/>
      <c r="J251"/>
      <c r="K251"/>
      <c r="L251"/>
      <c r="M251"/>
      <c r="P251" s="318"/>
      <c r="Q251" s="243"/>
      <c r="S251" s="243"/>
      <c r="U251" s="245"/>
      <c r="V251"/>
    </row>
    <row r="252" spans="1:22" x14ac:dyDescent="0.25">
      <c r="A252" s="220"/>
      <c r="B252" s="259"/>
      <c r="C252" s="259"/>
      <c r="D252" s="259"/>
      <c r="E252" s="260"/>
      <c r="F252" s="261"/>
      <c r="G252"/>
      <c r="H252" s="262"/>
      <c r="I252" s="263"/>
      <c r="J252"/>
      <c r="K252"/>
      <c r="L252"/>
      <c r="M252"/>
      <c r="P252" s="318"/>
      <c r="Q252" s="243"/>
      <c r="S252" s="243"/>
      <c r="U252" s="245"/>
      <c r="V252"/>
    </row>
    <row r="253" spans="1:22" x14ac:dyDescent="0.25">
      <c r="A253" s="206"/>
      <c r="B253" s="259"/>
      <c r="C253" s="259"/>
      <c r="D253" s="259"/>
      <c r="E253" s="260"/>
      <c r="F253" s="261"/>
      <c r="G253"/>
      <c r="H253" s="262"/>
      <c r="I253" s="263"/>
      <c r="J253"/>
      <c r="K253"/>
      <c r="L253"/>
      <c r="M253"/>
      <c r="P253" s="318"/>
      <c r="Q253" s="243"/>
      <c r="S253" s="243"/>
      <c r="U253" s="245"/>
      <c r="V253"/>
    </row>
    <row r="254" spans="1:22" x14ac:dyDescent="0.25">
      <c r="A254" s="206"/>
      <c r="B254" s="259"/>
      <c r="C254" s="259"/>
      <c r="D254" s="259"/>
      <c r="E254" s="260"/>
      <c r="F254" s="261"/>
      <c r="G254"/>
      <c r="H254" s="262"/>
      <c r="I254" s="263"/>
      <c r="J254"/>
      <c r="K254"/>
      <c r="L254"/>
      <c r="M254"/>
      <c r="P254" s="318"/>
      <c r="Q254" s="243"/>
      <c r="S254" s="243"/>
      <c r="U254" s="245"/>
      <c r="V254"/>
    </row>
    <row r="255" spans="1:22" x14ac:dyDescent="0.25">
      <c r="A255" s="206"/>
      <c r="B255" s="259"/>
      <c r="C255" s="259"/>
      <c r="D255" s="259"/>
      <c r="E255" s="260"/>
      <c r="F255" s="261"/>
      <c r="G255"/>
      <c r="H255" s="262"/>
      <c r="I255" s="263"/>
      <c r="J255"/>
      <c r="K255"/>
      <c r="L255"/>
      <c r="M255"/>
      <c r="P255" s="318"/>
      <c r="Q255" s="243"/>
      <c r="S255" s="243"/>
      <c r="U255" s="245"/>
      <c r="V255"/>
    </row>
    <row r="256" spans="1:22" x14ac:dyDescent="0.25">
      <c r="A256" s="206"/>
      <c r="B256" s="259"/>
      <c r="C256" s="259"/>
      <c r="D256" s="259"/>
      <c r="E256" s="260"/>
      <c r="F256" s="261"/>
      <c r="G256"/>
      <c r="H256" s="262"/>
      <c r="I256" s="263"/>
      <c r="J256"/>
      <c r="K256"/>
      <c r="L256"/>
      <c r="M256"/>
      <c r="P256" s="318"/>
      <c r="Q256" s="243"/>
      <c r="S256" s="243"/>
      <c r="U256" s="245"/>
      <c r="V256"/>
    </row>
    <row r="257" spans="1:22" x14ac:dyDescent="0.25">
      <c r="A257" s="206"/>
      <c r="B257" s="259"/>
      <c r="C257" s="259"/>
      <c r="D257" s="259"/>
      <c r="E257" s="260"/>
      <c r="F257" s="261"/>
      <c r="G257"/>
      <c r="H257" s="262"/>
      <c r="I257" s="263"/>
      <c r="J257"/>
      <c r="K257"/>
      <c r="L257"/>
      <c r="M257"/>
      <c r="P257" s="318"/>
      <c r="Q257" s="243"/>
      <c r="S257" s="243"/>
      <c r="U257" s="245"/>
      <c r="V257"/>
    </row>
    <row r="258" spans="1:22" x14ac:dyDescent="0.25">
      <c r="A258" s="206"/>
      <c r="B258" s="259"/>
      <c r="C258" s="259"/>
      <c r="D258" s="259"/>
      <c r="E258" s="260"/>
      <c r="F258" s="261"/>
      <c r="G258"/>
      <c r="H258" s="262"/>
      <c r="I258" s="263"/>
      <c r="J258"/>
      <c r="K258"/>
      <c r="L258"/>
      <c r="M258"/>
      <c r="P258" s="318"/>
      <c r="Q258" s="243"/>
      <c r="S258" s="243"/>
      <c r="U258" s="245"/>
      <c r="V258"/>
    </row>
    <row r="259" spans="1:22" x14ac:dyDescent="0.25">
      <c r="A259" s="206"/>
      <c r="B259" s="259"/>
      <c r="C259" s="259"/>
      <c r="D259" s="259"/>
      <c r="E259" s="260"/>
      <c r="F259" s="261"/>
      <c r="G259"/>
      <c r="H259" s="262"/>
      <c r="I259" s="263"/>
      <c r="J259"/>
      <c r="K259"/>
      <c r="L259"/>
      <c r="M259"/>
      <c r="P259" s="318"/>
      <c r="Q259" s="243"/>
      <c r="S259" s="243"/>
      <c r="U259" s="245"/>
      <c r="V259"/>
    </row>
  </sheetData>
  <mergeCells count="4">
    <mergeCell ref="A1:J2"/>
    <mergeCell ref="W1:X1"/>
    <mergeCell ref="F226:H226"/>
    <mergeCell ref="L13:M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X286"/>
  <sheetViews>
    <sheetView workbookViewId="0">
      <pane xSplit="7" ySplit="2" topLeftCell="R3" activePane="bottomRight" state="frozen"/>
      <selection pane="topRight" activeCell="H1" sqref="H1"/>
      <selection pane="bottomLeft" activeCell="A3" sqref="A3"/>
      <selection pane="bottomRight" activeCell="V4" sqref="V4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hidden="1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3" width="8.1406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901" t="s">
        <v>342</v>
      </c>
      <c r="B1" s="901"/>
      <c r="C1" s="901"/>
      <c r="D1" s="901"/>
      <c r="E1" s="901"/>
      <c r="F1" s="901"/>
      <c r="G1" s="901"/>
      <c r="H1" s="901"/>
      <c r="I1" s="901"/>
      <c r="J1" s="901"/>
      <c r="K1" s="1"/>
      <c r="L1" s="1"/>
      <c r="M1" s="1"/>
      <c r="N1" s="1"/>
      <c r="O1" s="2">
        <v>1</v>
      </c>
      <c r="S1" s="5"/>
      <c r="T1" s="6"/>
      <c r="U1" s="7" t="s">
        <v>2</v>
      </c>
      <c r="V1" s="8" t="s">
        <v>3</v>
      </c>
      <c r="W1" s="899" t="s">
        <v>99</v>
      </c>
      <c r="X1" s="900"/>
    </row>
    <row r="2" spans="1:24" thickBot="1" x14ac:dyDescent="0.3">
      <c r="A2" s="901"/>
      <c r="B2" s="901"/>
      <c r="C2" s="901"/>
      <c r="D2" s="901"/>
      <c r="E2" s="901"/>
      <c r="F2" s="901"/>
      <c r="G2" s="901"/>
      <c r="H2" s="901"/>
      <c r="I2" s="901"/>
      <c r="J2" s="901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 t="s">
        <v>23</v>
      </c>
      <c r="L3" s="26" t="s">
        <v>14</v>
      </c>
      <c r="M3" s="26"/>
      <c r="N3" s="505" t="s">
        <v>15</v>
      </c>
      <c r="O3" s="504" t="s">
        <v>16</v>
      </c>
      <c r="P3" s="503" t="s">
        <v>297</v>
      </c>
      <c r="Q3" s="587" t="s">
        <v>0</v>
      </c>
      <c r="R3" s="497" t="s">
        <v>296</v>
      </c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18" thickTop="1" x14ac:dyDescent="0.3">
      <c r="A4" s="266" t="s">
        <v>299</v>
      </c>
      <c r="B4" s="267" t="s">
        <v>30</v>
      </c>
      <c r="C4" s="268" t="s">
        <v>384</v>
      </c>
      <c r="D4" s="558">
        <v>58</v>
      </c>
      <c r="E4" s="559">
        <f>D4*F4</f>
        <v>1234240</v>
      </c>
      <c r="F4" s="270">
        <v>21280</v>
      </c>
      <c r="G4" s="271">
        <v>44319</v>
      </c>
      <c r="H4" s="571">
        <v>9442</v>
      </c>
      <c r="I4" s="34">
        <v>21940</v>
      </c>
      <c r="J4" s="35">
        <f t="shared" ref="J4:J144" si="0">I4-F4</f>
        <v>660</v>
      </c>
      <c r="K4" s="322">
        <v>42</v>
      </c>
      <c r="L4" s="37"/>
      <c r="M4" s="37"/>
      <c r="N4" s="38">
        <f t="shared" ref="N4:N148" si="1">K4*I4</f>
        <v>921480</v>
      </c>
      <c r="O4" s="510" t="s">
        <v>35</v>
      </c>
      <c r="P4" s="482">
        <v>44344</v>
      </c>
      <c r="Q4" s="582">
        <v>20112</v>
      </c>
      <c r="R4" s="583">
        <v>44323</v>
      </c>
      <c r="S4" s="483"/>
      <c r="T4" s="42"/>
      <c r="U4" s="43" t="s">
        <v>489</v>
      </c>
      <c r="V4" s="44">
        <v>6032</v>
      </c>
      <c r="W4" s="378" t="s">
        <v>434</v>
      </c>
      <c r="X4" s="379">
        <v>3960</v>
      </c>
    </row>
    <row r="5" spans="1:24" ht="17.25" x14ac:dyDescent="0.3">
      <c r="A5" s="272" t="s">
        <v>343</v>
      </c>
      <c r="B5" s="273" t="s">
        <v>28</v>
      </c>
      <c r="C5" s="274" t="s">
        <v>384</v>
      </c>
      <c r="D5" s="93">
        <v>0</v>
      </c>
      <c r="E5" s="560">
        <f>D5*F5</f>
        <v>0</v>
      </c>
      <c r="F5" s="275">
        <v>0</v>
      </c>
      <c r="G5" s="276">
        <v>44319</v>
      </c>
      <c r="H5" s="50">
        <v>2833</v>
      </c>
      <c r="I5" s="51">
        <v>5085</v>
      </c>
      <c r="J5" s="35">
        <f t="shared" si="0"/>
        <v>5085</v>
      </c>
      <c r="K5" s="322">
        <v>42</v>
      </c>
      <c r="L5" s="52"/>
      <c r="M5" s="52"/>
      <c r="N5" s="38">
        <f t="shared" si="1"/>
        <v>213570</v>
      </c>
      <c r="O5" s="510" t="s">
        <v>206</v>
      </c>
      <c r="P5" s="482">
        <v>44342</v>
      </c>
      <c r="Q5" s="550">
        <v>5028</v>
      </c>
      <c r="R5" s="491">
        <v>44323</v>
      </c>
      <c r="S5" s="483"/>
      <c r="T5" s="42"/>
      <c r="U5" s="43" t="s">
        <v>489</v>
      </c>
      <c r="V5" s="44">
        <v>0</v>
      </c>
      <c r="W5" s="378" t="s">
        <v>434</v>
      </c>
      <c r="X5" s="379">
        <v>0</v>
      </c>
    </row>
    <row r="6" spans="1:24" ht="17.25" x14ac:dyDescent="0.3">
      <c r="A6" s="272" t="s">
        <v>150</v>
      </c>
      <c r="B6" s="273" t="s">
        <v>30</v>
      </c>
      <c r="C6" s="274" t="s">
        <v>385</v>
      </c>
      <c r="D6" s="93">
        <v>58</v>
      </c>
      <c r="E6" s="560">
        <f t="shared" ref="E6:E46" si="2">D6*F6</f>
        <v>1302680</v>
      </c>
      <c r="F6" s="275">
        <v>22460</v>
      </c>
      <c r="G6" s="276">
        <v>44321</v>
      </c>
      <c r="H6" s="353">
        <v>9447</v>
      </c>
      <c r="I6" s="51">
        <v>22770</v>
      </c>
      <c r="J6" s="35">
        <f t="shared" si="0"/>
        <v>310</v>
      </c>
      <c r="K6" s="322">
        <v>42.5</v>
      </c>
      <c r="L6" s="52"/>
      <c r="M6" s="52"/>
      <c r="N6" s="38">
        <f t="shared" si="1"/>
        <v>967725</v>
      </c>
      <c r="O6" s="355" t="s">
        <v>35</v>
      </c>
      <c r="P6" s="585">
        <v>44348</v>
      </c>
      <c r="Q6" s="550">
        <v>20112</v>
      </c>
      <c r="R6" s="491">
        <v>44323</v>
      </c>
      <c r="S6" s="483"/>
      <c r="T6" s="42"/>
      <c r="U6" s="43" t="s">
        <v>489</v>
      </c>
      <c r="V6" s="44">
        <v>6032</v>
      </c>
      <c r="W6" s="43" t="s">
        <v>434</v>
      </c>
      <c r="X6" s="361">
        <v>3960</v>
      </c>
    </row>
    <row r="7" spans="1:24" ht="17.25" x14ac:dyDescent="0.3">
      <c r="A7" s="272" t="s">
        <v>48</v>
      </c>
      <c r="B7" s="273" t="s">
        <v>344</v>
      </c>
      <c r="C7" s="274" t="s">
        <v>385</v>
      </c>
      <c r="D7" s="93">
        <v>0</v>
      </c>
      <c r="E7" s="560">
        <f t="shared" si="2"/>
        <v>0</v>
      </c>
      <c r="F7" s="275">
        <v>0</v>
      </c>
      <c r="G7" s="276">
        <v>44321</v>
      </c>
      <c r="H7" s="50">
        <v>4285</v>
      </c>
      <c r="I7" s="51">
        <v>5760</v>
      </c>
      <c r="J7" s="35">
        <f t="shared" si="0"/>
        <v>5760</v>
      </c>
      <c r="K7" s="322">
        <v>42.5</v>
      </c>
      <c r="L7" s="52"/>
      <c r="M7" s="52"/>
      <c r="N7" s="38">
        <f t="shared" si="1"/>
        <v>244800</v>
      </c>
      <c r="O7" s="510" t="s">
        <v>35</v>
      </c>
      <c r="P7" s="482">
        <v>44343</v>
      </c>
      <c r="Q7" s="550">
        <v>5028</v>
      </c>
      <c r="R7" s="491">
        <v>44323</v>
      </c>
      <c r="S7" s="483"/>
      <c r="T7" s="42"/>
      <c r="U7" s="43" t="s">
        <v>489</v>
      </c>
      <c r="V7" s="44">
        <v>0</v>
      </c>
      <c r="W7" s="43" t="s">
        <v>434</v>
      </c>
      <c r="X7" s="361">
        <v>0</v>
      </c>
    </row>
    <row r="8" spans="1:24" ht="17.25" x14ac:dyDescent="0.3">
      <c r="A8" s="272" t="s">
        <v>37</v>
      </c>
      <c r="B8" s="273" t="s">
        <v>30</v>
      </c>
      <c r="C8" s="274" t="s">
        <v>386</v>
      </c>
      <c r="D8" s="93">
        <v>58</v>
      </c>
      <c r="E8" s="560">
        <f t="shared" si="2"/>
        <v>977880</v>
      </c>
      <c r="F8" s="275">
        <v>16860</v>
      </c>
      <c r="G8" s="276">
        <v>44322</v>
      </c>
      <c r="H8" s="353">
        <v>9448</v>
      </c>
      <c r="I8" s="51">
        <v>21480</v>
      </c>
      <c r="J8" s="35">
        <f t="shared" si="0"/>
        <v>4620</v>
      </c>
      <c r="K8" s="322">
        <v>42.5</v>
      </c>
      <c r="L8" s="52"/>
      <c r="M8" s="52"/>
      <c r="N8" s="38">
        <f t="shared" si="1"/>
        <v>912900</v>
      </c>
      <c r="O8" s="355" t="s">
        <v>35</v>
      </c>
      <c r="P8" s="585">
        <v>44349</v>
      </c>
      <c r="Q8" s="550">
        <v>20240</v>
      </c>
      <c r="R8" s="491">
        <v>44323</v>
      </c>
      <c r="S8" s="483"/>
      <c r="T8" s="42"/>
      <c r="U8" s="43" t="s">
        <v>489</v>
      </c>
      <c r="V8" s="44">
        <v>6032</v>
      </c>
      <c r="W8" s="43" t="s">
        <v>434</v>
      </c>
      <c r="X8" s="361">
        <v>3960</v>
      </c>
    </row>
    <row r="9" spans="1:24" ht="34.5" x14ac:dyDescent="0.3">
      <c r="A9" s="278" t="s">
        <v>345</v>
      </c>
      <c r="B9" s="273" t="s">
        <v>47</v>
      </c>
      <c r="C9" s="274" t="s">
        <v>413</v>
      </c>
      <c r="D9" s="93">
        <v>58</v>
      </c>
      <c r="E9" s="560">
        <f t="shared" si="2"/>
        <v>1202920</v>
      </c>
      <c r="F9" s="275">
        <v>20740</v>
      </c>
      <c r="G9" s="276">
        <v>44323</v>
      </c>
      <c r="H9" s="50">
        <v>16137</v>
      </c>
      <c r="I9" s="51">
        <v>20778</v>
      </c>
      <c r="J9" s="35">
        <f t="shared" si="0"/>
        <v>38</v>
      </c>
      <c r="K9" s="322">
        <v>56</v>
      </c>
      <c r="L9" s="52"/>
      <c r="M9" s="52"/>
      <c r="N9" s="38">
        <f t="shared" si="1"/>
        <v>1163568</v>
      </c>
      <c r="O9" s="510" t="s">
        <v>206</v>
      </c>
      <c r="P9" s="482">
        <v>44330</v>
      </c>
      <c r="Q9" s="550">
        <v>0</v>
      </c>
      <c r="R9" s="491" t="s">
        <v>305</v>
      </c>
      <c r="S9" s="483"/>
      <c r="T9" s="42"/>
      <c r="U9" s="43" t="s">
        <v>59</v>
      </c>
      <c r="V9" s="44">
        <v>0</v>
      </c>
      <c r="W9" s="43" t="s">
        <v>59</v>
      </c>
      <c r="X9" s="361">
        <v>0</v>
      </c>
    </row>
    <row r="10" spans="1:24" ht="17.25" x14ac:dyDescent="0.3">
      <c r="A10" s="277" t="s">
        <v>361</v>
      </c>
      <c r="B10" s="273" t="s">
        <v>39</v>
      </c>
      <c r="C10" s="274" t="s">
        <v>412</v>
      </c>
      <c r="D10" s="173">
        <v>59</v>
      </c>
      <c r="E10" s="560">
        <f t="shared" si="2"/>
        <v>1292100</v>
      </c>
      <c r="F10" s="275">
        <v>21900</v>
      </c>
      <c r="G10" s="276">
        <v>44326</v>
      </c>
      <c r="H10" s="353">
        <v>9459</v>
      </c>
      <c r="I10" s="51">
        <v>22085</v>
      </c>
      <c r="J10" s="35">
        <f t="shared" si="0"/>
        <v>185</v>
      </c>
      <c r="K10" s="322">
        <v>42.5</v>
      </c>
      <c r="L10" s="52"/>
      <c r="M10" s="52"/>
      <c r="N10" s="38">
        <f t="shared" si="1"/>
        <v>938612.5</v>
      </c>
      <c r="O10" s="355" t="s">
        <v>294</v>
      </c>
      <c r="P10" s="585">
        <v>44351</v>
      </c>
      <c r="Q10" s="550">
        <v>20012</v>
      </c>
      <c r="R10" s="491">
        <v>44330</v>
      </c>
      <c r="S10" s="483"/>
      <c r="T10" s="42"/>
      <c r="U10" s="43" t="s">
        <v>489</v>
      </c>
      <c r="V10" s="44">
        <v>6032</v>
      </c>
      <c r="W10" s="43" t="s">
        <v>434</v>
      </c>
      <c r="X10" s="361">
        <v>3960</v>
      </c>
    </row>
    <row r="11" spans="1:24" ht="17.25" x14ac:dyDescent="0.3">
      <c r="A11" s="277" t="s">
        <v>362</v>
      </c>
      <c r="B11" s="273" t="s">
        <v>28</v>
      </c>
      <c r="C11" s="274" t="s">
        <v>412</v>
      </c>
      <c r="D11" s="93">
        <v>0</v>
      </c>
      <c r="E11" s="560">
        <f t="shared" si="2"/>
        <v>0</v>
      </c>
      <c r="F11" s="275">
        <v>0</v>
      </c>
      <c r="G11" s="276">
        <v>44326</v>
      </c>
      <c r="H11" s="353">
        <v>2844</v>
      </c>
      <c r="I11" s="51">
        <v>5795</v>
      </c>
      <c r="J11" s="35">
        <f t="shared" si="0"/>
        <v>5795</v>
      </c>
      <c r="K11" s="322">
        <v>42.5</v>
      </c>
      <c r="L11" s="52"/>
      <c r="M11" s="52"/>
      <c r="N11" s="38">
        <f t="shared" si="1"/>
        <v>246287.5</v>
      </c>
      <c r="O11" s="355" t="s">
        <v>35</v>
      </c>
      <c r="P11" s="585">
        <v>44350</v>
      </c>
      <c r="Q11" s="550">
        <v>5028</v>
      </c>
      <c r="R11" s="491">
        <v>44330</v>
      </c>
      <c r="S11" s="483"/>
      <c r="T11" s="42"/>
      <c r="U11" s="43" t="s">
        <v>489</v>
      </c>
      <c r="V11" s="44">
        <v>0</v>
      </c>
      <c r="W11" s="43" t="s">
        <v>434</v>
      </c>
      <c r="X11" s="361">
        <v>0</v>
      </c>
    </row>
    <row r="12" spans="1:24" ht="17.25" x14ac:dyDescent="0.3">
      <c r="A12" s="277" t="s">
        <v>125</v>
      </c>
      <c r="B12" s="273" t="s">
        <v>30</v>
      </c>
      <c r="C12" s="274" t="s">
        <v>414</v>
      </c>
      <c r="D12" s="93">
        <v>59</v>
      </c>
      <c r="E12" s="560">
        <f t="shared" si="2"/>
        <v>1322780</v>
      </c>
      <c r="F12" s="275">
        <v>22420</v>
      </c>
      <c r="G12" s="276">
        <v>44328</v>
      </c>
      <c r="H12" s="353">
        <v>9462</v>
      </c>
      <c r="I12" s="51">
        <v>22845</v>
      </c>
      <c r="J12" s="35">
        <f t="shared" si="0"/>
        <v>425</v>
      </c>
      <c r="K12" s="322">
        <v>43</v>
      </c>
      <c r="L12" s="52"/>
      <c r="M12" s="52"/>
      <c r="N12" s="38">
        <f t="shared" si="1"/>
        <v>982335</v>
      </c>
      <c r="O12" s="355" t="s">
        <v>35</v>
      </c>
      <c r="P12" s="585">
        <v>44354</v>
      </c>
      <c r="Q12" s="550">
        <v>20112</v>
      </c>
      <c r="R12" s="491">
        <v>44330</v>
      </c>
      <c r="S12" s="483"/>
      <c r="T12" s="42"/>
      <c r="U12" s="43" t="s">
        <v>489</v>
      </c>
      <c r="V12" s="44">
        <v>6032</v>
      </c>
      <c r="W12" s="43" t="s">
        <v>434</v>
      </c>
      <c r="X12" s="361">
        <v>3960</v>
      </c>
    </row>
    <row r="13" spans="1:24" ht="31.5" x14ac:dyDescent="0.3">
      <c r="A13" s="277" t="s">
        <v>48</v>
      </c>
      <c r="B13" s="273" t="s">
        <v>28</v>
      </c>
      <c r="C13" s="274" t="s">
        <v>414</v>
      </c>
      <c r="D13" s="93">
        <v>0</v>
      </c>
      <c r="E13" s="560">
        <f t="shared" si="2"/>
        <v>0</v>
      </c>
      <c r="F13" s="275">
        <v>0</v>
      </c>
      <c r="G13" s="276">
        <v>44328</v>
      </c>
      <c r="H13" s="353" t="s">
        <v>437</v>
      </c>
      <c r="I13" s="51">
        <f>5850-117</f>
        <v>5733</v>
      </c>
      <c r="J13" s="35">
        <f t="shared" si="0"/>
        <v>5733</v>
      </c>
      <c r="K13" s="322">
        <v>43</v>
      </c>
      <c r="L13" s="52"/>
      <c r="M13" s="52"/>
      <c r="N13" s="38">
        <f t="shared" si="1"/>
        <v>246519</v>
      </c>
      <c r="O13" s="355" t="s">
        <v>35</v>
      </c>
      <c r="P13" s="585">
        <v>44355</v>
      </c>
      <c r="Q13" s="550">
        <v>5028</v>
      </c>
      <c r="R13" s="491">
        <v>44330</v>
      </c>
      <c r="S13" s="483"/>
      <c r="T13" s="42"/>
      <c r="U13" s="43" t="s">
        <v>489</v>
      </c>
      <c r="V13" s="326">
        <v>0</v>
      </c>
      <c r="W13" s="43" t="s">
        <v>434</v>
      </c>
      <c r="X13" s="361">
        <v>0</v>
      </c>
    </row>
    <row r="14" spans="1:24" ht="17.25" x14ac:dyDescent="0.3">
      <c r="A14" s="277" t="s">
        <v>363</v>
      </c>
      <c r="B14" s="273" t="s">
        <v>30</v>
      </c>
      <c r="C14" s="274" t="s">
        <v>415</v>
      </c>
      <c r="D14" s="93">
        <v>59</v>
      </c>
      <c r="E14" s="560">
        <f t="shared" si="2"/>
        <v>1035450</v>
      </c>
      <c r="F14" s="275">
        <v>17550</v>
      </c>
      <c r="G14" s="276">
        <v>44329</v>
      </c>
      <c r="H14" s="353">
        <v>6298</v>
      </c>
      <c r="I14" s="51">
        <v>22060</v>
      </c>
      <c r="J14" s="35">
        <f t="shared" si="0"/>
        <v>4510</v>
      </c>
      <c r="K14" s="322">
        <v>43</v>
      </c>
      <c r="L14" s="52"/>
      <c r="M14" s="52"/>
      <c r="N14" s="38">
        <f t="shared" si="1"/>
        <v>948580</v>
      </c>
      <c r="O14" s="355" t="s">
        <v>206</v>
      </c>
      <c r="P14" s="585">
        <v>44357</v>
      </c>
      <c r="Q14" s="550">
        <v>20140</v>
      </c>
      <c r="R14" s="491">
        <v>44330</v>
      </c>
      <c r="S14" s="483"/>
      <c r="T14" s="42"/>
      <c r="U14" s="43" t="s">
        <v>489</v>
      </c>
      <c r="V14" s="44">
        <v>6032</v>
      </c>
      <c r="W14" s="43" t="s">
        <v>434</v>
      </c>
      <c r="X14" s="361">
        <v>3960</v>
      </c>
    </row>
    <row r="15" spans="1:24" ht="34.5" x14ac:dyDescent="0.3">
      <c r="A15" s="278" t="s">
        <v>345</v>
      </c>
      <c r="B15" s="273" t="s">
        <v>364</v>
      </c>
      <c r="C15" s="274" t="s">
        <v>416</v>
      </c>
      <c r="D15" s="93">
        <v>59</v>
      </c>
      <c r="E15" s="560">
        <f t="shared" si="2"/>
        <v>1412460</v>
      </c>
      <c r="F15" s="275">
        <v>23940</v>
      </c>
      <c r="G15" s="276">
        <v>44330</v>
      </c>
      <c r="H15" s="50">
        <v>16171</v>
      </c>
      <c r="I15" s="51">
        <v>24011</v>
      </c>
      <c r="J15" s="605">
        <f t="shared" si="0"/>
        <v>71</v>
      </c>
      <c r="K15" s="322">
        <v>57.5</v>
      </c>
      <c r="L15" s="52"/>
      <c r="M15" s="52"/>
      <c r="N15" s="38">
        <f t="shared" si="1"/>
        <v>1380632.5</v>
      </c>
      <c r="O15" s="510" t="s">
        <v>206</v>
      </c>
      <c r="P15" s="482">
        <v>44340</v>
      </c>
      <c r="Q15" s="550">
        <v>0</v>
      </c>
      <c r="R15" s="491" t="s">
        <v>59</v>
      </c>
      <c r="S15" s="483"/>
      <c r="T15" s="42"/>
      <c r="U15" s="43" t="s">
        <v>59</v>
      </c>
      <c r="V15" s="44"/>
      <c r="W15" s="43" t="s">
        <v>59</v>
      </c>
      <c r="X15" s="361">
        <v>0</v>
      </c>
    </row>
    <row r="16" spans="1:24" ht="17.25" x14ac:dyDescent="0.3">
      <c r="A16" s="285" t="s">
        <v>363</v>
      </c>
      <c r="B16" s="273" t="s">
        <v>309</v>
      </c>
      <c r="C16" s="274" t="s">
        <v>417</v>
      </c>
      <c r="D16" s="93">
        <v>59</v>
      </c>
      <c r="E16" s="560">
        <f t="shared" si="2"/>
        <v>1065540</v>
      </c>
      <c r="F16" s="275">
        <v>18060</v>
      </c>
      <c r="G16" s="276">
        <v>44332</v>
      </c>
      <c r="H16" s="353" t="s">
        <v>444</v>
      </c>
      <c r="I16" s="51">
        <v>22630</v>
      </c>
      <c r="J16" s="35">
        <f t="shared" si="0"/>
        <v>4570</v>
      </c>
      <c r="K16" s="581">
        <v>43</v>
      </c>
      <c r="L16" s="52"/>
      <c r="M16" s="52"/>
      <c r="N16" s="57">
        <f t="shared" si="1"/>
        <v>973090</v>
      </c>
      <c r="O16" s="355" t="s">
        <v>206</v>
      </c>
      <c r="P16" s="585">
        <v>44361</v>
      </c>
      <c r="Q16" s="550">
        <v>20140</v>
      </c>
      <c r="R16" s="491">
        <v>44337</v>
      </c>
      <c r="S16" s="483"/>
      <c r="T16" s="42"/>
      <c r="U16" s="43" t="s">
        <v>490</v>
      </c>
      <c r="V16" s="44">
        <v>6032</v>
      </c>
      <c r="W16" s="43" t="s">
        <v>434</v>
      </c>
      <c r="X16" s="361">
        <v>3960</v>
      </c>
    </row>
    <row r="17" spans="1:24" ht="17.25" x14ac:dyDescent="0.3">
      <c r="A17" s="279" t="s">
        <v>68</v>
      </c>
      <c r="B17" s="273" t="s">
        <v>30</v>
      </c>
      <c r="C17" s="274" t="s">
        <v>418</v>
      </c>
      <c r="D17" s="93">
        <v>60</v>
      </c>
      <c r="E17" s="560">
        <f t="shared" si="2"/>
        <v>1069200</v>
      </c>
      <c r="F17" s="275">
        <v>17820</v>
      </c>
      <c r="G17" s="276">
        <v>44334</v>
      </c>
      <c r="H17" s="353" t="s">
        <v>445</v>
      </c>
      <c r="I17" s="51">
        <v>22750</v>
      </c>
      <c r="J17" s="35">
        <f t="shared" si="0"/>
        <v>4930</v>
      </c>
      <c r="K17" s="581">
        <v>43</v>
      </c>
      <c r="L17" s="52"/>
      <c r="M17" s="52"/>
      <c r="N17" s="57">
        <f t="shared" si="1"/>
        <v>978250</v>
      </c>
      <c r="O17" s="355" t="s">
        <v>294</v>
      </c>
      <c r="P17" s="585">
        <v>44362</v>
      </c>
      <c r="Q17" s="550">
        <v>20140</v>
      </c>
      <c r="R17" s="491">
        <v>44337</v>
      </c>
      <c r="S17" s="483"/>
      <c r="T17" s="42"/>
      <c r="U17" s="43" t="s">
        <v>490</v>
      </c>
      <c r="V17" s="44">
        <v>6032</v>
      </c>
      <c r="W17" s="43" t="s">
        <v>434</v>
      </c>
      <c r="X17" s="361">
        <v>3960</v>
      </c>
    </row>
    <row r="18" spans="1:24" ht="17.25" x14ac:dyDescent="0.3">
      <c r="A18" s="279" t="s">
        <v>131</v>
      </c>
      <c r="B18" s="273" t="s">
        <v>39</v>
      </c>
      <c r="C18" s="274" t="s">
        <v>419</v>
      </c>
      <c r="D18" s="93">
        <v>60</v>
      </c>
      <c r="E18" s="560">
        <f t="shared" si="2"/>
        <v>1311600</v>
      </c>
      <c r="F18" s="275">
        <v>21860</v>
      </c>
      <c r="G18" s="276">
        <v>44336</v>
      </c>
      <c r="H18" s="353" t="s">
        <v>446</v>
      </c>
      <c r="I18" s="51">
        <v>22460</v>
      </c>
      <c r="J18" s="35">
        <f t="shared" si="0"/>
        <v>600</v>
      </c>
      <c r="K18" s="581">
        <v>43.5</v>
      </c>
      <c r="L18" s="52"/>
      <c r="M18" s="52"/>
      <c r="N18" s="57">
        <f t="shared" si="1"/>
        <v>977010</v>
      </c>
      <c r="O18" s="355" t="s">
        <v>206</v>
      </c>
      <c r="P18" s="585">
        <v>44363</v>
      </c>
      <c r="Q18" s="490">
        <v>20012</v>
      </c>
      <c r="R18" s="491">
        <v>44337</v>
      </c>
      <c r="S18" s="483"/>
      <c r="T18" s="42"/>
      <c r="U18" s="43" t="s">
        <v>490</v>
      </c>
      <c r="V18" s="44">
        <v>6032</v>
      </c>
      <c r="W18" s="43" t="s">
        <v>434</v>
      </c>
      <c r="X18" s="361">
        <v>3960</v>
      </c>
    </row>
    <row r="19" spans="1:24" ht="17.25" x14ac:dyDescent="0.3">
      <c r="A19" s="279" t="s">
        <v>48</v>
      </c>
      <c r="B19" s="273" t="s">
        <v>28</v>
      </c>
      <c r="C19" s="274" t="s">
        <v>419</v>
      </c>
      <c r="D19" s="93">
        <v>0</v>
      </c>
      <c r="E19" s="560">
        <f t="shared" si="2"/>
        <v>0</v>
      </c>
      <c r="F19" s="275">
        <v>0</v>
      </c>
      <c r="G19" s="276">
        <v>44336</v>
      </c>
      <c r="H19" s="353" t="s">
        <v>457</v>
      </c>
      <c r="I19" s="51">
        <v>5530</v>
      </c>
      <c r="J19" s="35">
        <f t="shared" si="0"/>
        <v>5530</v>
      </c>
      <c r="K19" s="581">
        <v>43.5</v>
      </c>
      <c r="L19" s="52"/>
      <c r="M19" s="52"/>
      <c r="N19" s="57">
        <f t="shared" si="1"/>
        <v>240555</v>
      </c>
      <c r="O19" s="355" t="s">
        <v>458</v>
      </c>
      <c r="P19" s="585">
        <v>44365</v>
      </c>
      <c r="Q19" s="490">
        <v>5028</v>
      </c>
      <c r="R19" s="491">
        <v>44337</v>
      </c>
      <c r="S19" s="483"/>
      <c r="T19" s="42"/>
      <c r="U19" s="43" t="s">
        <v>490</v>
      </c>
      <c r="V19" s="44">
        <v>0</v>
      </c>
      <c r="W19" s="43" t="s">
        <v>434</v>
      </c>
      <c r="X19" s="361">
        <v>0</v>
      </c>
    </row>
    <row r="20" spans="1:24" ht="17.25" x14ac:dyDescent="0.3">
      <c r="A20" s="513" t="s">
        <v>345</v>
      </c>
      <c r="B20" s="273" t="s">
        <v>47</v>
      </c>
      <c r="C20" s="274" t="s">
        <v>420</v>
      </c>
      <c r="D20" s="93">
        <v>60</v>
      </c>
      <c r="E20" s="560">
        <f t="shared" si="2"/>
        <v>1291200</v>
      </c>
      <c r="F20" s="275">
        <v>21520</v>
      </c>
      <c r="G20" s="276">
        <v>44337</v>
      </c>
      <c r="H20" s="353">
        <v>16214</v>
      </c>
      <c r="I20" s="51">
        <v>21596.3</v>
      </c>
      <c r="J20" s="605">
        <f t="shared" si="0"/>
        <v>76.299999999999272</v>
      </c>
      <c r="K20" s="581">
        <v>59</v>
      </c>
      <c r="L20" s="52"/>
      <c r="M20" s="52"/>
      <c r="N20" s="57">
        <f t="shared" si="1"/>
        <v>1274181.7</v>
      </c>
      <c r="O20" s="510" t="s">
        <v>294</v>
      </c>
      <c r="P20" s="482">
        <v>44347</v>
      </c>
      <c r="Q20" s="490">
        <v>0</v>
      </c>
      <c r="R20" s="491" t="s">
        <v>305</v>
      </c>
      <c r="S20" s="483"/>
      <c r="T20" s="42"/>
      <c r="U20" s="43" t="s">
        <v>59</v>
      </c>
      <c r="V20" s="44">
        <v>0</v>
      </c>
      <c r="W20" s="43" t="s">
        <v>59</v>
      </c>
      <c r="X20" s="361">
        <v>0</v>
      </c>
    </row>
    <row r="21" spans="1:24" ht="31.5" x14ac:dyDescent="0.3">
      <c r="A21" s="280" t="s">
        <v>375</v>
      </c>
      <c r="B21" s="273" t="s">
        <v>30</v>
      </c>
      <c r="C21" s="274" t="s">
        <v>421</v>
      </c>
      <c r="D21" s="93">
        <v>61</v>
      </c>
      <c r="E21" s="560">
        <f t="shared" si="2"/>
        <v>1249280</v>
      </c>
      <c r="F21" s="275">
        <v>20480</v>
      </c>
      <c r="G21" s="276">
        <v>44339</v>
      </c>
      <c r="H21" s="353" t="s">
        <v>469</v>
      </c>
      <c r="I21" s="51">
        <v>22605</v>
      </c>
      <c r="J21" s="35">
        <f t="shared" si="0"/>
        <v>2125</v>
      </c>
      <c r="K21" s="581">
        <v>44</v>
      </c>
      <c r="L21" s="52"/>
      <c r="M21" s="52"/>
      <c r="N21" s="57">
        <f t="shared" si="1"/>
        <v>994620</v>
      </c>
      <c r="O21" s="355" t="s">
        <v>35</v>
      </c>
      <c r="P21" s="585">
        <v>44364</v>
      </c>
      <c r="Q21" s="490">
        <v>20122</v>
      </c>
      <c r="R21" s="491">
        <v>44347</v>
      </c>
      <c r="S21" s="483"/>
      <c r="T21" s="42"/>
      <c r="U21" s="43" t="s">
        <v>490</v>
      </c>
      <c r="V21" s="44">
        <v>6032</v>
      </c>
      <c r="W21" s="43" t="s">
        <v>434</v>
      </c>
      <c r="X21" s="361">
        <v>3960</v>
      </c>
    </row>
    <row r="22" spans="1:24" ht="31.5" x14ac:dyDescent="0.3">
      <c r="A22" s="281" t="s">
        <v>48</v>
      </c>
      <c r="B22" s="273" t="s">
        <v>93</v>
      </c>
      <c r="C22" s="274" t="s">
        <v>421</v>
      </c>
      <c r="D22" s="93">
        <v>0</v>
      </c>
      <c r="E22" s="560">
        <f t="shared" si="2"/>
        <v>0</v>
      </c>
      <c r="F22" s="275">
        <v>0</v>
      </c>
      <c r="G22" s="276">
        <v>44339</v>
      </c>
      <c r="H22" s="353" t="s">
        <v>470</v>
      </c>
      <c r="I22" s="51">
        <v>3275</v>
      </c>
      <c r="J22" s="35">
        <f t="shared" si="0"/>
        <v>3275</v>
      </c>
      <c r="K22" s="581">
        <v>44</v>
      </c>
      <c r="L22" s="52"/>
      <c r="M22" s="52"/>
      <c r="N22" s="57">
        <f t="shared" si="1"/>
        <v>144100</v>
      </c>
      <c r="O22" s="355" t="s">
        <v>35</v>
      </c>
      <c r="P22" s="585">
        <v>44365</v>
      </c>
      <c r="Q22" s="490">
        <v>3018</v>
      </c>
      <c r="R22" s="491">
        <v>44347</v>
      </c>
      <c r="S22" s="483"/>
      <c r="T22" s="42"/>
      <c r="U22" s="43" t="s">
        <v>490</v>
      </c>
      <c r="V22" s="44">
        <v>0</v>
      </c>
      <c r="W22" s="43" t="s">
        <v>434</v>
      </c>
      <c r="X22" s="361">
        <v>0</v>
      </c>
    </row>
    <row r="23" spans="1:24" ht="17.25" x14ac:dyDescent="0.3">
      <c r="A23" s="417" t="s">
        <v>376</v>
      </c>
      <c r="B23" s="273" t="s">
        <v>39</v>
      </c>
      <c r="C23" s="274" t="s">
        <v>422</v>
      </c>
      <c r="D23" s="93">
        <v>61</v>
      </c>
      <c r="E23" s="560">
        <f t="shared" si="2"/>
        <v>1056520</v>
      </c>
      <c r="F23" s="275">
        <v>17320</v>
      </c>
      <c r="G23" s="276">
        <v>44341</v>
      </c>
      <c r="H23" s="353" t="s">
        <v>471</v>
      </c>
      <c r="I23" s="51">
        <v>21960</v>
      </c>
      <c r="J23" s="35">
        <v>0</v>
      </c>
      <c r="K23" s="581">
        <v>44</v>
      </c>
      <c r="L23" s="52"/>
      <c r="M23" s="52"/>
      <c r="N23" s="62">
        <f t="shared" si="1"/>
        <v>966240</v>
      </c>
      <c r="O23" s="359" t="s">
        <v>459</v>
      </c>
      <c r="P23" s="585">
        <v>44368</v>
      </c>
      <c r="Q23" s="490">
        <v>20040</v>
      </c>
      <c r="R23" s="491">
        <v>44347</v>
      </c>
      <c r="S23" s="484"/>
      <c r="T23" s="65"/>
      <c r="U23" s="43" t="s">
        <v>490</v>
      </c>
      <c r="V23" s="44">
        <v>6032</v>
      </c>
      <c r="W23" s="43" t="s">
        <v>434</v>
      </c>
      <c r="X23" s="361">
        <v>3960</v>
      </c>
    </row>
    <row r="24" spans="1:24" ht="17.25" x14ac:dyDescent="0.3">
      <c r="A24" s="281" t="s">
        <v>282</v>
      </c>
      <c r="B24" s="273" t="s">
        <v>30</v>
      </c>
      <c r="C24" s="274" t="s">
        <v>423</v>
      </c>
      <c r="D24" s="93">
        <v>61</v>
      </c>
      <c r="E24" s="560">
        <f t="shared" si="2"/>
        <v>1085800</v>
      </c>
      <c r="F24" s="275">
        <v>17800</v>
      </c>
      <c r="G24" s="276">
        <v>44343</v>
      </c>
      <c r="H24" s="353" t="s">
        <v>472</v>
      </c>
      <c r="I24" s="51">
        <v>22840</v>
      </c>
      <c r="J24" s="35">
        <f t="shared" ref="J24:J89" si="3">I24-F24</f>
        <v>5040</v>
      </c>
      <c r="K24" s="581">
        <v>44</v>
      </c>
      <c r="L24" s="52"/>
      <c r="M24" s="52"/>
      <c r="N24" s="57">
        <f t="shared" si="1"/>
        <v>1004960</v>
      </c>
      <c r="O24" s="355" t="s">
        <v>35</v>
      </c>
      <c r="P24" s="585">
        <v>44369</v>
      </c>
      <c r="Q24" s="490">
        <v>20140</v>
      </c>
      <c r="R24" s="491">
        <v>44347</v>
      </c>
      <c r="S24" s="483"/>
      <c r="T24" s="42"/>
      <c r="U24" s="43" t="s">
        <v>490</v>
      </c>
      <c r="V24" s="44">
        <v>6032</v>
      </c>
      <c r="W24" s="43" t="s">
        <v>434</v>
      </c>
      <c r="X24" s="361">
        <v>3960</v>
      </c>
    </row>
    <row r="25" spans="1:24" ht="17.25" x14ac:dyDescent="0.3">
      <c r="A25" s="282" t="s">
        <v>345</v>
      </c>
      <c r="B25" s="273" t="s">
        <v>47</v>
      </c>
      <c r="C25" s="274" t="s">
        <v>424</v>
      </c>
      <c r="D25" s="93">
        <v>61</v>
      </c>
      <c r="E25" s="560">
        <f t="shared" si="2"/>
        <v>1396290</v>
      </c>
      <c r="F25" s="275">
        <v>22890</v>
      </c>
      <c r="G25" s="276">
        <v>44344</v>
      </c>
      <c r="H25" s="353">
        <v>16270</v>
      </c>
      <c r="I25" s="51">
        <v>22891.7</v>
      </c>
      <c r="J25" s="35">
        <f t="shared" si="3"/>
        <v>1.7000000000007276</v>
      </c>
      <c r="K25" s="581">
        <v>59</v>
      </c>
      <c r="L25" s="52"/>
      <c r="M25" s="52"/>
      <c r="N25" s="57">
        <f t="shared" si="1"/>
        <v>1350610.3</v>
      </c>
      <c r="O25" s="355" t="s">
        <v>294</v>
      </c>
      <c r="P25" s="585">
        <v>44354</v>
      </c>
      <c r="Q25" s="490">
        <v>0</v>
      </c>
      <c r="R25" s="491" t="s">
        <v>59</v>
      </c>
      <c r="S25" s="483"/>
      <c r="T25" s="42"/>
      <c r="U25" s="43" t="s">
        <v>59</v>
      </c>
      <c r="V25" s="44">
        <v>0</v>
      </c>
      <c r="W25" s="43" t="s">
        <v>59</v>
      </c>
      <c r="X25" s="361">
        <v>0</v>
      </c>
    </row>
    <row r="26" spans="1:24" ht="31.5" x14ac:dyDescent="0.3">
      <c r="A26" s="281" t="s">
        <v>37</v>
      </c>
      <c r="B26" s="273" t="s">
        <v>30</v>
      </c>
      <c r="C26" s="274" t="s">
        <v>425</v>
      </c>
      <c r="D26" s="93">
        <v>61</v>
      </c>
      <c r="E26" s="560">
        <f t="shared" si="2"/>
        <v>1008940</v>
      </c>
      <c r="F26" s="275">
        <v>16540</v>
      </c>
      <c r="G26" s="276">
        <v>44346</v>
      </c>
      <c r="H26" s="353" t="s">
        <v>477</v>
      </c>
      <c r="I26" s="51">
        <v>21300</v>
      </c>
      <c r="J26" s="35">
        <f t="shared" si="3"/>
        <v>4760</v>
      </c>
      <c r="K26" s="581">
        <v>44</v>
      </c>
      <c r="L26" s="52"/>
      <c r="M26" s="52"/>
      <c r="N26" s="57">
        <f t="shared" si="1"/>
        <v>937200</v>
      </c>
      <c r="O26" s="355" t="s">
        <v>206</v>
      </c>
      <c r="P26" s="585">
        <v>44371</v>
      </c>
      <c r="Q26" s="648">
        <v>20140</v>
      </c>
      <c r="R26" s="649">
        <v>44351</v>
      </c>
      <c r="S26" s="485"/>
      <c r="T26" s="67"/>
      <c r="U26" s="43" t="s">
        <v>490</v>
      </c>
      <c r="V26" s="44">
        <v>6032</v>
      </c>
      <c r="W26" s="588"/>
      <c r="X26" s="361">
        <v>0</v>
      </c>
    </row>
    <row r="27" spans="1:24" ht="17.25" x14ac:dyDescent="0.3">
      <c r="A27" s="281"/>
      <c r="B27" s="273"/>
      <c r="C27" s="274"/>
      <c r="D27" s="93"/>
      <c r="E27" s="560">
        <f t="shared" si="2"/>
        <v>0</v>
      </c>
      <c r="F27" s="275"/>
      <c r="G27" s="276"/>
      <c r="H27" s="50"/>
      <c r="I27" s="51"/>
      <c r="J27" s="35">
        <f t="shared" si="3"/>
        <v>0</v>
      </c>
      <c r="K27" s="581"/>
      <c r="L27" s="52"/>
      <c r="M27" s="52"/>
      <c r="N27" s="57">
        <f t="shared" si="1"/>
        <v>0</v>
      </c>
      <c r="O27" s="510"/>
      <c r="P27" s="482"/>
      <c r="Q27" s="492"/>
      <c r="R27" s="493"/>
      <c r="S27" s="485"/>
      <c r="T27" s="67"/>
      <c r="U27" s="43"/>
      <c r="V27" s="44"/>
      <c r="W27" s="43"/>
      <c r="X27" s="361">
        <v>0</v>
      </c>
    </row>
    <row r="28" spans="1:24" ht="17.25" x14ac:dyDescent="0.3">
      <c r="A28" s="272"/>
      <c r="B28" s="283"/>
      <c r="C28" s="274"/>
      <c r="D28" s="93"/>
      <c r="E28" s="560">
        <f t="shared" si="2"/>
        <v>0</v>
      </c>
      <c r="F28" s="275"/>
      <c r="G28" s="276"/>
      <c r="H28" s="50"/>
      <c r="I28" s="51"/>
      <c r="J28" s="35">
        <f t="shared" si="3"/>
        <v>0</v>
      </c>
      <c r="K28" s="581"/>
      <c r="L28" s="52"/>
      <c r="M28" s="52"/>
      <c r="N28" s="57">
        <f t="shared" si="1"/>
        <v>0</v>
      </c>
      <c r="O28" s="510"/>
      <c r="P28" s="482"/>
      <c r="Q28" s="492"/>
      <c r="R28" s="493"/>
      <c r="S28" s="485"/>
      <c r="T28" s="67"/>
      <c r="U28" s="43"/>
      <c r="V28" s="44"/>
      <c r="W28" s="43"/>
      <c r="X28" s="361"/>
    </row>
    <row r="29" spans="1:24" ht="17.25" x14ac:dyDescent="0.3">
      <c r="A29" s="467"/>
      <c r="B29" s="283"/>
      <c r="C29" s="274"/>
      <c r="D29" s="93"/>
      <c r="E29" s="560">
        <f t="shared" si="2"/>
        <v>0</v>
      </c>
      <c r="F29" s="275"/>
      <c r="G29" s="276"/>
      <c r="H29" s="50"/>
      <c r="I29" s="51"/>
      <c r="J29" s="35">
        <f t="shared" si="3"/>
        <v>0</v>
      </c>
      <c r="K29" s="581"/>
      <c r="L29" s="52"/>
      <c r="M29" s="52"/>
      <c r="N29" s="57">
        <f t="shared" si="1"/>
        <v>0</v>
      </c>
      <c r="O29" s="510"/>
      <c r="P29" s="482"/>
      <c r="Q29" s="492"/>
      <c r="R29" s="493"/>
      <c r="S29" s="485"/>
      <c r="T29" s="67"/>
      <c r="U29" s="43"/>
      <c r="V29" s="44"/>
      <c r="W29" s="43"/>
      <c r="X29" s="361"/>
    </row>
    <row r="30" spans="1:24" ht="17.25" x14ac:dyDescent="0.3">
      <c r="A30" s="277"/>
      <c r="B30" s="283"/>
      <c r="C30" s="274"/>
      <c r="D30" s="93"/>
      <c r="E30" s="560">
        <f t="shared" si="2"/>
        <v>0</v>
      </c>
      <c r="F30" s="275"/>
      <c r="G30" s="276"/>
      <c r="H30" s="50"/>
      <c r="I30" s="51"/>
      <c r="J30" s="35">
        <f t="shared" si="3"/>
        <v>0</v>
      </c>
      <c r="K30" s="581"/>
      <c r="L30" s="52"/>
      <c r="M30" s="52"/>
      <c r="N30" s="57">
        <f t="shared" si="1"/>
        <v>0</v>
      </c>
      <c r="O30" s="510"/>
      <c r="P30" s="482"/>
      <c r="Q30" s="492"/>
      <c r="R30" s="493"/>
      <c r="S30" s="485"/>
      <c r="T30" s="67"/>
      <c r="U30" s="43"/>
      <c r="V30" s="44"/>
      <c r="W30" s="43"/>
      <c r="X30" s="361"/>
    </row>
    <row r="31" spans="1:24" ht="18.75" x14ac:dyDescent="0.3">
      <c r="A31" s="673"/>
      <c r="B31" s="283"/>
      <c r="C31" s="274"/>
      <c r="D31" s="93"/>
      <c r="E31" s="560">
        <f t="shared" si="2"/>
        <v>0</v>
      </c>
      <c r="F31" s="275"/>
      <c r="G31" s="276"/>
      <c r="H31" s="50"/>
      <c r="I31" s="51"/>
      <c r="J31" s="35">
        <f t="shared" si="3"/>
        <v>0</v>
      </c>
      <c r="K31" s="581"/>
      <c r="L31" s="52"/>
      <c r="M31" s="52"/>
      <c r="N31" s="57">
        <f t="shared" si="1"/>
        <v>0</v>
      </c>
      <c r="O31" s="156"/>
      <c r="P31" s="482"/>
      <c r="Q31" s="492"/>
      <c r="R31" s="493"/>
      <c r="S31" s="485"/>
      <c r="T31" s="67"/>
      <c r="U31" s="43"/>
      <c r="V31" s="44"/>
      <c r="W31" s="43"/>
      <c r="X31" s="361"/>
    </row>
    <row r="32" spans="1:24" ht="17.25" x14ac:dyDescent="0.3">
      <c r="A32" s="468"/>
      <c r="B32" s="283"/>
      <c r="C32" s="274"/>
      <c r="D32" s="93"/>
      <c r="E32" s="560">
        <f t="shared" si="2"/>
        <v>0</v>
      </c>
      <c r="F32" s="275"/>
      <c r="G32" s="276"/>
      <c r="H32" s="50"/>
      <c r="I32" s="51"/>
      <c r="J32" s="35">
        <f t="shared" si="3"/>
        <v>0</v>
      </c>
      <c r="K32" s="581"/>
      <c r="L32" s="52"/>
      <c r="M32" s="52"/>
      <c r="N32" s="57">
        <f t="shared" si="1"/>
        <v>0</v>
      </c>
      <c r="O32" s="156"/>
      <c r="P32" s="482"/>
      <c r="Q32" s="492"/>
      <c r="R32" s="493"/>
      <c r="S32" s="485"/>
      <c r="T32" s="67"/>
      <c r="U32" s="43"/>
      <c r="V32" s="44"/>
      <c r="W32" s="43"/>
      <c r="X32" s="361"/>
    </row>
    <row r="33" spans="1:24" ht="17.25" x14ac:dyDescent="0.3">
      <c r="A33" s="281"/>
      <c r="B33" s="283"/>
      <c r="C33" s="274"/>
      <c r="D33" s="93"/>
      <c r="E33" s="560">
        <f t="shared" si="2"/>
        <v>0</v>
      </c>
      <c r="F33" s="275"/>
      <c r="G33" s="276"/>
      <c r="H33" s="50"/>
      <c r="I33" s="51"/>
      <c r="J33" s="35">
        <f t="shared" si="3"/>
        <v>0</v>
      </c>
      <c r="K33" s="581"/>
      <c r="L33" s="52"/>
      <c r="M33" s="52"/>
      <c r="N33" s="57">
        <f t="shared" si="1"/>
        <v>0</v>
      </c>
      <c r="O33" s="156"/>
      <c r="P33" s="482"/>
      <c r="Q33" s="492"/>
      <c r="R33" s="493"/>
      <c r="S33" s="485"/>
      <c r="T33" s="67"/>
      <c r="U33" s="43"/>
      <c r="V33" s="44"/>
      <c r="W33" s="43"/>
      <c r="X33" s="361"/>
    </row>
    <row r="34" spans="1:24" ht="17.25" x14ac:dyDescent="0.3">
      <c r="A34" s="281"/>
      <c r="B34" s="283"/>
      <c r="C34" s="274"/>
      <c r="D34" s="93"/>
      <c r="E34" s="560">
        <f t="shared" si="2"/>
        <v>0</v>
      </c>
      <c r="F34" s="275"/>
      <c r="G34" s="276"/>
      <c r="H34" s="50"/>
      <c r="I34" s="51"/>
      <c r="J34" s="35">
        <f t="shared" si="3"/>
        <v>0</v>
      </c>
      <c r="K34" s="56"/>
      <c r="L34" s="52"/>
      <c r="M34" s="52"/>
      <c r="N34" s="57">
        <f t="shared" si="1"/>
        <v>0</v>
      </c>
      <c r="O34" s="156"/>
      <c r="P34" s="482"/>
      <c r="Q34" s="492"/>
      <c r="R34" s="493"/>
      <c r="S34" s="485"/>
      <c r="T34" s="67"/>
      <c r="U34" s="43"/>
      <c r="V34" s="44"/>
      <c r="W34" s="43"/>
      <c r="X34" s="361"/>
    </row>
    <row r="35" spans="1:24" ht="17.25" x14ac:dyDescent="0.3">
      <c r="A35" s="272"/>
      <c r="B35" s="283"/>
      <c r="C35" s="274"/>
      <c r="D35" s="93"/>
      <c r="E35" s="560">
        <f t="shared" si="2"/>
        <v>0</v>
      </c>
      <c r="F35" s="275"/>
      <c r="G35" s="276"/>
      <c r="H35" s="50"/>
      <c r="I35" s="51"/>
      <c r="J35" s="35">
        <f t="shared" si="3"/>
        <v>0</v>
      </c>
      <c r="K35" s="56"/>
      <c r="L35" s="52"/>
      <c r="M35" s="52"/>
      <c r="N35" s="57">
        <f t="shared" si="1"/>
        <v>0</v>
      </c>
      <c r="O35" s="156"/>
      <c r="P35" s="482"/>
      <c r="Q35" s="492"/>
      <c r="R35" s="493"/>
      <c r="S35" s="485"/>
      <c r="T35" s="67"/>
      <c r="U35" s="43"/>
      <c r="V35" s="44"/>
      <c r="W35" s="43"/>
      <c r="X35" s="361"/>
    </row>
    <row r="36" spans="1:24" ht="17.25" x14ac:dyDescent="0.3">
      <c r="A36" s="277"/>
      <c r="B36" s="283"/>
      <c r="C36" s="274"/>
      <c r="D36" s="93"/>
      <c r="E36" s="560">
        <f t="shared" si="2"/>
        <v>0</v>
      </c>
      <c r="F36" s="275"/>
      <c r="G36" s="276"/>
      <c r="H36" s="50"/>
      <c r="I36" s="51"/>
      <c r="J36" s="35">
        <f t="shared" si="3"/>
        <v>0</v>
      </c>
      <c r="K36" s="56"/>
      <c r="L36" s="52"/>
      <c r="M36" s="52"/>
      <c r="N36" s="57">
        <f t="shared" si="1"/>
        <v>0</v>
      </c>
      <c r="O36" s="156"/>
      <c r="P36" s="482"/>
      <c r="Q36" s="492"/>
      <c r="R36" s="493"/>
      <c r="S36" s="485"/>
      <c r="T36" s="67"/>
      <c r="U36" s="43"/>
      <c r="V36" s="44"/>
      <c r="W36" s="43"/>
      <c r="X36" s="361"/>
    </row>
    <row r="37" spans="1:24" ht="17.25" x14ac:dyDescent="0.3">
      <c r="A37" s="277"/>
      <c r="B37" s="283"/>
      <c r="C37" s="274"/>
      <c r="D37" s="93"/>
      <c r="E37" s="560">
        <f t="shared" si="2"/>
        <v>0</v>
      </c>
      <c r="F37" s="275"/>
      <c r="G37" s="276"/>
      <c r="H37" s="50"/>
      <c r="I37" s="51"/>
      <c r="J37" s="35">
        <f t="shared" si="3"/>
        <v>0</v>
      </c>
      <c r="K37" s="56"/>
      <c r="L37" s="52"/>
      <c r="M37" s="52"/>
      <c r="N37" s="57">
        <f t="shared" si="1"/>
        <v>0</v>
      </c>
      <c r="O37" s="156"/>
      <c r="P37" s="482"/>
      <c r="Q37" s="492"/>
      <c r="R37" s="493"/>
      <c r="S37" s="485"/>
      <c r="T37" s="67"/>
      <c r="U37" s="43"/>
      <c r="V37" s="44"/>
      <c r="W37" s="43"/>
      <c r="X37" s="361"/>
    </row>
    <row r="38" spans="1:24" ht="17.25" x14ac:dyDescent="0.3">
      <c r="A38" s="277"/>
      <c r="B38" s="283"/>
      <c r="C38" s="274"/>
      <c r="D38" s="93"/>
      <c r="E38" s="560">
        <f t="shared" si="2"/>
        <v>0</v>
      </c>
      <c r="F38" s="275"/>
      <c r="G38" s="276"/>
      <c r="H38" s="55"/>
      <c r="I38" s="51"/>
      <c r="J38" s="35">
        <f t="shared" si="3"/>
        <v>0</v>
      </c>
      <c r="K38" s="56"/>
      <c r="L38" s="52"/>
      <c r="M38" s="52"/>
      <c r="N38" s="57">
        <f t="shared" si="1"/>
        <v>0</v>
      </c>
      <c r="O38" s="156"/>
      <c r="P38" s="482"/>
      <c r="Q38" s="492"/>
      <c r="R38" s="493"/>
      <c r="S38" s="485"/>
      <c r="T38" s="67"/>
      <c r="U38" s="43"/>
      <c r="V38" s="44"/>
      <c r="W38" s="43"/>
      <c r="X38" s="361"/>
    </row>
    <row r="39" spans="1:24" ht="17.25" x14ac:dyDescent="0.3">
      <c r="A39" s="281"/>
      <c r="B39" s="283"/>
      <c r="C39" s="274"/>
      <c r="D39" s="93"/>
      <c r="E39" s="560">
        <f t="shared" si="2"/>
        <v>0</v>
      </c>
      <c r="F39" s="275"/>
      <c r="G39" s="276"/>
      <c r="H39" s="50"/>
      <c r="I39" s="51"/>
      <c r="J39" s="35">
        <f t="shared" si="3"/>
        <v>0</v>
      </c>
      <c r="K39" s="56"/>
      <c r="L39" s="52"/>
      <c r="M39" s="52"/>
      <c r="N39" s="57">
        <f t="shared" si="1"/>
        <v>0</v>
      </c>
      <c r="O39" s="156"/>
      <c r="P39" s="482"/>
      <c r="Q39" s="492"/>
      <c r="R39" s="493"/>
      <c r="S39" s="485"/>
      <c r="T39" s="67"/>
      <c r="U39" s="43"/>
      <c r="V39" s="44"/>
      <c r="W39" s="43"/>
      <c r="X39" s="361"/>
    </row>
    <row r="40" spans="1:24" ht="17.25" x14ac:dyDescent="0.3">
      <c r="A40" s="279"/>
      <c r="B40" s="283"/>
      <c r="C40" s="274"/>
      <c r="D40" s="93"/>
      <c r="E40" s="560">
        <f t="shared" si="2"/>
        <v>0</v>
      </c>
      <c r="F40" s="275"/>
      <c r="G40" s="276"/>
      <c r="H40" s="50"/>
      <c r="I40" s="51"/>
      <c r="J40" s="35">
        <f t="shared" si="3"/>
        <v>0</v>
      </c>
      <c r="K40" s="56"/>
      <c r="L40" s="52"/>
      <c r="M40" s="52"/>
      <c r="N40" s="57">
        <f t="shared" si="1"/>
        <v>0</v>
      </c>
      <c r="O40" s="156"/>
      <c r="P40" s="482"/>
      <c r="Q40" s="492"/>
      <c r="R40" s="493"/>
      <c r="S40" s="485"/>
      <c r="T40" s="67"/>
      <c r="U40" s="43"/>
      <c r="V40" s="44"/>
      <c r="W40" s="362"/>
      <c r="X40" s="363"/>
    </row>
    <row r="41" spans="1:24" ht="17.25" x14ac:dyDescent="0.3">
      <c r="A41" s="469"/>
      <c r="B41" s="283"/>
      <c r="C41" s="466"/>
      <c r="D41" s="47"/>
      <c r="E41" s="462">
        <f t="shared" si="2"/>
        <v>0</v>
      </c>
      <c r="F41" s="275"/>
      <c r="G41" s="276"/>
      <c r="H41" s="50"/>
      <c r="I41" s="51"/>
      <c r="J41" s="35">
        <f t="shared" si="3"/>
        <v>0</v>
      </c>
      <c r="K41" s="56"/>
      <c r="L41" s="52"/>
      <c r="M41" s="52"/>
      <c r="N41" s="57">
        <f t="shared" si="1"/>
        <v>0</v>
      </c>
      <c r="O41" s="156"/>
      <c r="P41" s="482"/>
      <c r="Q41" s="488"/>
      <c r="R41" s="494"/>
      <c r="S41" s="485"/>
      <c r="T41" s="67"/>
      <c r="U41" s="43"/>
      <c r="V41" s="44"/>
      <c r="W41" s="362"/>
      <c r="X41" s="364"/>
    </row>
    <row r="42" spans="1:24" ht="17.25" x14ac:dyDescent="0.3">
      <c r="A42" s="272"/>
      <c r="B42" s="283"/>
      <c r="C42" s="274"/>
      <c r="D42" s="47"/>
      <c r="E42" s="462">
        <f t="shared" si="2"/>
        <v>0</v>
      </c>
      <c r="F42" s="275"/>
      <c r="G42" s="276"/>
      <c r="H42" s="50"/>
      <c r="I42" s="51"/>
      <c r="J42" s="35">
        <f t="shared" si="3"/>
        <v>0</v>
      </c>
      <c r="K42" s="56"/>
      <c r="L42" s="52"/>
      <c r="M42" s="52"/>
      <c r="N42" s="57">
        <f t="shared" si="1"/>
        <v>0</v>
      </c>
      <c r="O42" s="156"/>
      <c r="P42" s="481"/>
      <c r="Q42" s="488"/>
      <c r="R42" s="489"/>
      <c r="S42" s="485"/>
      <c r="T42" s="67"/>
      <c r="U42" s="43"/>
      <c r="V42" s="44"/>
      <c r="W42" s="362"/>
      <c r="X42" s="364"/>
    </row>
    <row r="43" spans="1:24" ht="17.25" x14ac:dyDescent="0.3">
      <c r="A43" s="281"/>
      <c r="B43" s="283"/>
      <c r="C43" s="274"/>
      <c r="D43" s="47"/>
      <c r="E43" s="462">
        <f t="shared" si="2"/>
        <v>0</v>
      </c>
      <c r="F43" s="275"/>
      <c r="G43" s="276"/>
      <c r="H43" s="50"/>
      <c r="I43" s="51"/>
      <c r="J43" s="35">
        <f t="shared" si="3"/>
        <v>0</v>
      </c>
      <c r="K43" s="56"/>
      <c r="L43" s="52"/>
      <c r="M43" s="52"/>
      <c r="N43" s="57">
        <f t="shared" si="1"/>
        <v>0</v>
      </c>
      <c r="O43" s="156"/>
      <c r="P43" s="481"/>
      <c r="Q43" s="488"/>
      <c r="R43" s="489"/>
      <c r="S43" s="485"/>
      <c r="T43" s="67"/>
      <c r="U43" s="43"/>
      <c r="V43" s="44"/>
      <c r="W43" s="362"/>
      <c r="X43" s="364"/>
    </row>
    <row r="44" spans="1:24" ht="17.25" x14ac:dyDescent="0.3">
      <c r="A44" s="272"/>
      <c r="B44" s="283"/>
      <c r="C44" s="274"/>
      <c r="D44" s="47"/>
      <c r="E44" s="462">
        <f t="shared" si="2"/>
        <v>0</v>
      </c>
      <c r="F44" s="275"/>
      <c r="G44" s="276"/>
      <c r="H44" s="50"/>
      <c r="I44" s="51"/>
      <c r="J44" s="35">
        <f t="shared" si="3"/>
        <v>0</v>
      </c>
      <c r="K44" s="56"/>
      <c r="L44" s="52"/>
      <c r="M44" s="52"/>
      <c r="N44" s="57">
        <f t="shared" si="1"/>
        <v>0</v>
      </c>
      <c r="O44" s="156"/>
      <c r="P44" s="481"/>
      <c r="Q44" s="488"/>
      <c r="R44" s="489"/>
      <c r="S44" s="485"/>
      <c r="T44" s="67"/>
      <c r="U44" s="43"/>
      <c r="V44" s="44"/>
      <c r="W44" s="362"/>
      <c r="X44" s="364"/>
    </row>
    <row r="45" spans="1:24" ht="17.25" x14ac:dyDescent="0.3">
      <c r="A45" s="45"/>
      <c r="B45" s="68"/>
      <c r="C45" s="46"/>
      <c r="D45" s="47"/>
      <c r="E45" s="462">
        <f t="shared" si="2"/>
        <v>0</v>
      </c>
      <c r="F45" s="48"/>
      <c r="G45" s="49"/>
      <c r="H45" s="50"/>
      <c r="I45" s="51"/>
      <c r="J45" s="35">
        <f t="shared" si="3"/>
        <v>0</v>
      </c>
      <c r="K45" s="56"/>
      <c r="L45" s="52"/>
      <c r="M45" s="52"/>
      <c r="N45" s="57">
        <f t="shared" si="1"/>
        <v>0</v>
      </c>
      <c r="O45" s="156"/>
      <c r="P45" s="481"/>
      <c r="Q45" s="488"/>
      <c r="R45" s="489"/>
      <c r="S45" s="485"/>
      <c r="T45" s="67"/>
      <c r="U45" s="43"/>
      <c r="V45" s="44"/>
      <c r="W45" s="362"/>
      <c r="X45" s="364"/>
    </row>
    <row r="46" spans="1:24" ht="17.25" x14ac:dyDescent="0.3">
      <c r="A46" s="60"/>
      <c r="B46" s="45"/>
      <c r="C46" s="69"/>
      <c r="D46" s="47"/>
      <c r="E46" s="462">
        <f t="shared" si="2"/>
        <v>0</v>
      </c>
      <c r="F46" s="48"/>
      <c r="G46" s="49"/>
      <c r="H46" s="50"/>
      <c r="I46" s="51"/>
      <c r="J46" s="35">
        <f t="shared" si="3"/>
        <v>0</v>
      </c>
      <c r="K46" s="56"/>
      <c r="L46" s="52"/>
      <c r="M46" s="52"/>
      <c r="N46" s="57">
        <f t="shared" si="1"/>
        <v>0</v>
      </c>
      <c r="O46" s="156"/>
      <c r="P46" s="481"/>
      <c r="Q46" s="488"/>
      <c r="R46" s="489"/>
      <c r="S46" s="485"/>
      <c r="T46" s="67"/>
      <c r="U46" s="43"/>
      <c r="V46" s="44"/>
      <c r="W46" s="362"/>
      <c r="X46" s="364"/>
    </row>
    <row r="47" spans="1:24" ht="18" thickBot="1" x14ac:dyDescent="0.35">
      <c r="A47" s="45"/>
      <c r="B47" s="45"/>
      <c r="C47" s="69"/>
      <c r="D47" s="47"/>
      <c r="E47" s="462"/>
      <c r="F47" s="48"/>
      <c r="G47" s="49"/>
      <c r="H47" s="50"/>
      <c r="I47" s="51"/>
      <c r="J47" s="35">
        <f t="shared" si="3"/>
        <v>0</v>
      </c>
      <c r="K47" s="56"/>
      <c r="L47" s="52"/>
      <c r="M47" s="52"/>
      <c r="N47" s="57">
        <f t="shared" si="1"/>
        <v>0</v>
      </c>
      <c r="O47" s="156"/>
      <c r="P47" s="481"/>
      <c r="Q47" s="495"/>
      <c r="R47" s="496"/>
      <c r="S47" s="485"/>
      <c r="T47" s="67"/>
      <c r="U47" s="43"/>
      <c r="V47" s="44"/>
      <c r="X47" s="365"/>
    </row>
    <row r="48" spans="1:24" ht="18" thickTop="1" x14ac:dyDescent="0.3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3"/>
        <v>0</v>
      </c>
      <c r="K48" s="56"/>
      <c r="L48" s="52"/>
      <c r="M48" s="52"/>
      <c r="N48" s="57">
        <f t="shared" si="1"/>
        <v>0</v>
      </c>
      <c r="O48" s="156"/>
      <c r="P48" s="59"/>
      <c r="Q48" s="486"/>
      <c r="R48" s="487"/>
      <c r="S48" s="67"/>
      <c r="T48" s="67"/>
      <c r="U48" s="43"/>
      <c r="V48" s="44"/>
      <c r="X48" s="366"/>
    </row>
    <row r="49" spans="1:24" ht="17.25" x14ac:dyDescent="0.3">
      <c r="A49" s="60"/>
      <c r="B49" s="61"/>
      <c r="C49" s="69"/>
      <c r="D49" s="47"/>
      <c r="E49" s="462"/>
      <c r="F49" s="48"/>
      <c r="G49" s="49"/>
      <c r="H49" s="50"/>
      <c r="I49" s="51"/>
      <c r="J49" s="35">
        <f t="shared" si="3"/>
        <v>0</v>
      </c>
      <c r="K49" s="56"/>
      <c r="L49" s="52"/>
      <c r="M49" s="52"/>
      <c r="N49" s="57">
        <f t="shared" si="1"/>
        <v>0</v>
      </c>
      <c r="O49" s="156"/>
      <c r="P49" s="59"/>
      <c r="Q49" s="39"/>
      <c r="R49" s="40"/>
      <c r="S49" s="67"/>
      <c r="T49" s="67"/>
      <c r="U49" s="43"/>
      <c r="V49" s="44"/>
    </row>
    <row r="50" spans="1:24" ht="17.25" x14ac:dyDescent="0.3">
      <c r="A50" s="60"/>
      <c r="B50" s="61"/>
      <c r="C50" s="69"/>
      <c r="D50" s="69"/>
      <c r="E50" s="462"/>
      <c r="F50" s="48"/>
      <c r="G50" s="49"/>
      <c r="H50" s="50"/>
      <c r="I50" s="51"/>
      <c r="J50" s="35">
        <f t="shared" si="3"/>
        <v>0</v>
      </c>
      <c r="K50" s="56"/>
      <c r="L50" s="52"/>
      <c r="M50" s="52"/>
      <c r="N50" s="57">
        <f t="shared" si="1"/>
        <v>0</v>
      </c>
      <c r="O50" s="156"/>
      <c r="P50" s="59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7"/>
      <c r="F51" s="51"/>
      <c r="G51" s="49"/>
      <c r="H51" s="50"/>
      <c r="I51" s="51"/>
      <c r="J51" s="35">
        <f t="shared" si="3"/>
        <v>0</v>
      </c>
      <c r="K51" s="56"/>
      <c r="L51" s="52"/>
      <c r="M51" s="52"/>
      <c r="N51" s="57">
        <f t="shared" si="1"/>
        <v>0</v>
      </c>
      <c r="O51" s="156"/>
      <c r="P51" s="59"/>
      <c r="Q51" s="39"/>
      <c r="R51" s="40"/>
      <c r="S51" s="67"/>
      <c r="T51" s="67"/>
      <c r="U51" s="43"/>
      <c r="V51" s="44"/>
    </row>
    <row r="52" spans="1:24" ht="18" thickBot="1" x14ac:dyDescent="0.35">
      <c r="A52" s="70"/>
      <c r="B52" s="71"/>
      <c r="C52" s="319"/>
      <c r="D52" s="72"/>
      <c r="E52" s="73"/>
      <c r="F52" s="74"/>
      <c r="G52" s="75"/>
      <c r="H52" s="76"/>
      <c r="I52" s="74"/>
      <c r="J52" s="77">
        <f t="shared" si="3"/>
        <v>0</v>
      </c>
      <c r="K52" s="78"/>
      <c r="L52" s="79"/>
      <c r="M52" s="79"/>
      <c r="N52" s="80">
        <f t="shared" si="1"/>
        <v>0</v>
      </c>
      <c r="O52" s="332"/>
      <c r="P52" s="333"/>
      <c r="Q52" s="81"/>
      <c r="R52" s="82"/>
      <c r="S52" s="83"/>
      <c r="T52" s="83"/>
      <c r="U52" s="84"/>
      <c r="V52" s="85"/>
    </row>
    <row r="53" spans="1:24" s="327" customFormat="1" ht="47.25" x14ac:dyDescent="0.3">
      <c r="A53" s="417" t="s">
        <v>55</v>
      </c>
      <c r="B53" s="328" t="s">
        <v>56</v>
      </c>
      <c r="C53" s="639" t="s">
        <v>392</v>
      </c>
      <c r="D53" s="330"/>
      <c r="E53" s="47"/>
      <c r="F53" s="51">
        <v>1065.4000000000001</v>
      </c>
      <c r="G53" s="87">
        <v>44319</v>
      </c>
      <c r="H53" s="633">
        <v>387</v>
      </c>
      <c r="I53" s="48">
        <v>1065.4000000000001</v>
      </c>
      <c r="J53" s="35">
        <f>I53-F53</f>
        <v>0</v>
      </c>
      <c r="K53" s="36">
        <v>76.5</v>
      </c>
      <c r="L53" s="52"/>
      <c r="M53" s="52"/>
      <c r="N53" s="331">
        <f>K53*I53</f>
        <v>81503.100000000006</v>
      </c>
      <c r="O53" s="635" t="s">
        <v>224</v>
      </c>
      <c r="P53" s="636">
        <v>44347</v>
      </c>
      <c r="Q53" s="94"/>
      <c r="R53" s="324"/>
      <c r="S53" s="67"/>
      <c r="T53" s="67"/>
      <c r="U53" s="325"/>
      <c r="V53" s="326"/>
      <c r="W53"/>
      <c r="X53"/>
    </row>
    <row r="54" spans="1:24" ht="48" thickBot="1" x14ac:dyDescent="0.35">
      <c r="A54" s="516" t="s">
        <v>55</v>
      </c>
      <c r="B54" s="328" t="s">
        <v>56</v>
      </c>
      <c r="C54" s="640" t="s">
        <v>389</v>
      </c>
      <c r="D54" s="329"/>
      <c r="E54" s="47"/>
      <c r="F54" s="320">
        <v>1813</v>
      </c>
      <c r="G54" s="321">
        <v>44326</v>
      </c>
      <c r="H54" s="404">
        <v>419</v>
      </c>
      <c r="I54" s="275">
        <v>1813</v>
      </c>
      <c r="J54" s="35">
        <f>I54-F54</f>
        <v>0</v>
      </c>
      <c r="K54" s="322">
        <v>76.5</v>
      </c>
      <c r="L54" s="323"/>
      <c r="M54" s="323"/>
      <c r="N54" s="331">
        <f>K54*I54</f>
        <v>138694.5</v>
      </c>
      <c r="O54" s="592" t="s">
        <v>391</v>
      </c>
      <c r="P54" s="593">
        <v>44347</v>
      </c>
      <c r="Q54" s="94"/>
      <c r="R54" s="40"/>
      <c r="S54" s="67"/>
      <c r="T54" s="67"/>
      <c r="U54" s="43"/>
      <c r="V54" s="44"/>
    </row>
    <row r="55" spans="1:24" ht="19.5" thickBot="1" x14ac:dyDescent="0.35">
      <c r="A55" s="507" t="s">
        <v>55</v>
      </c>
      <c r="B55" s="328" t="s">
        <v>56</v>
      </c>
      <c r="C55" s="653" t="s">
        <v>390</v>
      </c>
      <c r="D55" s="330"/>
      <c r="E55" s="47"/>
      <c r="F55" s="51">
        <v>373.5</v>
      </c>
      <c r="G55" s="87">
        <v>44326</v>
      </c>
      <c r="H55" s="404">
        <v>420</v>
      </c>
      <c r="I55" s="48">
        <v>373.5</v>
      </c>
      <c r="J55" s="35">
        <f>I55-F55</f>
        <v>0</v>
      </c>
      <c r="K55" s="36">
        <v>76.5</v>
      </c>
      <c r="L55" s="52"/>
      <c r="M55" s="52"/>
      <c r="N55" s="331">
        <f>K55*I55</f>
        <v>28572.75</v>
      </c>
      <c r="O55" s="654" t="s">
        <v>35</v>
      </c>
      <c r="P55" s="655">
        <v>44347</v>
      </c>
      <c r="Q55" s="94"/>
      <c r="R55" s="40"/>
      <c r="S55" s="67"/>
      <c r="T55" s="67"/>
      <c r="U55" s="43"/>
      <c r="V55" s="44"/>
    </row>
    <row r="56" spans="1:24" ht="48" thickBot="1" x14ac:dyDescent="0.35">
      <c r="A56" s="287" t="s">
        <v>55</v>
      </c>
      <c r="B56" s="86" t="s">
        <v>56</v>
      </c>
      <c r="C56" s="638" t="s">
        <v>442</v>
      </c>
      <c r="D56" s="69"/>
      <c r="E56" s="47"/>
      <c r="F56" s="51">
        <v>1157</v>
      </c>
      <c r="G56" s="87">
        <v>44333</v>
      </c>
      <c r="H56" s="569">
        <v>405</v>
      </c>
      <c r="I56" s="48">
        <v>1157</v>
      </c>
      <c r="J56" s="35">
        <f>I56-F56</f>
        <v>0</v>
      </c>
      <c r="K56" s="36">
        <v>76.5</v>
      </c>
      <c r="L56" s="52"/>
      <c r="M56" s="52"/>
      <c r="N56" s="38">
        <f>K56*I56</f>
        <v>88510.5</v>
      </c>
      <c r="O56" s="637" t="s">
        <v>224</v>
      </c>
      <c r="P56" s="632">
        <v>44358</v>
      </c>
      <c r="Q56" s="39"/>
      <c r="R56" s="40"/>
      <c r="S56" s="67"/>
      <c r="T56" s="67"/>
      <c r="U56" s="43"/>
      <c r="V56" s="44"/>
    </row>
    <row r="57" spans="1:24" ht="17.25" x14ac:dyDescent="0.3">
      <c r="A57" s="88" t="s">
        <v>59</v>
      </c>
      <c r="B57" s="86" t="s">
        <v>59</v>
      </c>
      <c r="C57" s="566"/>
      <c r="D57" s="69"/>
      <c r="E57" s="47"/>
      <c r="F57" s="51"/>
      <c r="G57" s="87"/>
      <c r="H57" s="90"/>
      <c r="I57" s="48"/>
      <c r="J57" s="35">
        <f t="shared" si="3"/>
        <v>0</v>
      </c>
      <c r="K57" s="36"/>
      <c r="L57" s="52"/>
      <c r="M57" s="52"/>
      <c r="N57" s="38">
        <f t="shared" si="1"/>
        <v>0</v>
      </c>
      <c r="O57" s="567"/>
      <c r="P57" s="568"/>
      <c r="Q57" s="39"/>
      <c r="R57" s="40"/>
      <c r="S57" s="67"/>
      <c r="T57" s="67"/>
      <c r="U57" s="43"/>
      <c r="V57" s="44"/>
    </row>
    <row r="58" spans="1:24" ht="18" thickBot="1" x14ac:dyDescent="0.35">
      <c r="A58" s="291" t="s">
        <v>59</v>
      </c>
      <c r="B58" s="86" t="s">
        <v>59</v>
      </c>
      <c r="C58" s="562"/>
      <c r="D58" s="69"/>
      <c r="E58" s="47"/>
      <c r="F58" s="51"/>
      <c r="G58" s="49"/>
      <c r="H58" s="294"/>
      <c r="I58" s="51"/>
      <c r="J58" s="35">
        <f t="shared" si="3"/>
        <v>0</v>
      </c>
      <c r="K58" s="36"/>
      <c r="L58" s="52"/>
      <c r="M58" s="52"/>
      <c r="N58" s="38">
        <f t="shared" si="1"/>
        <v>0</v>
      </c>
      <c r="O58" s="564"/>
      <c r="P58" s="565"/>
      <c r="Q58" s="39"/>
      <c r="R58" s="40"/>
      <c r="S58" s="67"/>
      <c r="T58" s="67"/>
      <c r="U58" s="43"/>
      <c r="V58" s="44"/>
    </row>
    <row r="59" spans="1:24" ht="18" customHeight="1" x14ac:dyDescent="0.3">
      <c r="A59" s="345" t="s">
        <v>59</v>
      </c>
      <c r="B59" s="292" t="s">
        <v>59</v>
      </c>
      <c r="C59" s="347"/>
      <c r="D59" s="293"/>
      <c r="E59" s="93"/>
      <c r="F59" s="51"/>
      <c r="G59" s="87"/>
      <c r="H59" s="351"/>
      <c r="I59" s="48"/>
      <c r="J59" s="35">
        <f t="shared" si="3"/>
        <v>0</v>
      </c>
      <c r="K59" s="36"/>
      <c r="L59" s="52"/>
      <c r="M59" s="52"/>
      <c r="N59" s="657">
        <f t="shared" si="1"/>
        <v>0</v>
      </c>
      <c r="O59" s="970" t="s">
        <v>35</v>
      </c>
      <c r="P59" s="982">
        <v>44361</v>
      </c>
      <c r="Q59" s="94"/>
      <c r="R59" s="40"/>
      <c r="S59" s="41"/>
      <c r="T59" s="42"/>
      <c r="U59" s="43"/>
      <c r="V59" s="44"/>
    </row>
    <row r="60" spans="1:24" ht="48" thickBot="1" x14ac:dyDescent="0.35">
      <c r="A60" s="346" t="s">
        <v>55</v>
      </c>
      <c r="B60" s="292" t="s">
        <v>56</v>
      </c>
      <c r="C60" s="656" t="s">
        <v>443</v>
      </c>
      <c r="D60" s="293"/>
      <c r="E60" s="93"/>
      <c r="F60" s="51">
        <v>1732</v>
      </c>
      <c r="G60" s="87">
        <v>44340</v>
      </c>
      <c r="H60" s="634">
        <v>418</v>
      </c>
      <c r="I60" s="48">
        <v>1732</v>
      </c>
      <c r="J60" s="35">
        <f t="shared" si="3"/>
        <v>0</v>
      </c>
      <c r="K60" s="36">
        <v>76.5</v>
      </c>
      <c r="L60" s="52"/>
      <c r="M60" s="52"/>
      <c r="N60" s="657">
        <f t="shared" si="1"/>
        <v>132498</v>
      </c>
      <c r="O60" s="972"/>
      <c r="P60" s="983"/>
      <c r="Q60" s="94"/>
      <c r="R60" s="40"/>
      <c r="S60" s="41"/>
      <c r="T60" s="42"/>
      <c r="U60" s="43"/>
      <c r="V60" s="44"/>
    </row>
    <row r="61" spans="1:24" ht="18.75" customHeight="1" x14ac:dyDescent="0.3">
      <c r="A61" s="993" t="s">
        <v>55</v>
      </c>
      <c r="B61" s="328" t="s">
        <v>56</v>
      </c>
      <c r="C61" s="908" t="s">
        <v>456</v>
      </c>
      <c r="D61" s="293"/>
      <c r="E61" s="93"/>
      <c r="F61" s="51">
        <v>1021.2</v>
      </c>
      <c r="G61" s="49">
        <v>44347</v>
      </c>
      <c r="H61" s="994">
        <v>426</v>
      </c>
      <c r="I61" s="51">
        <v>1021.2</v>
      </c>
      <c r="J61" s="35">
        <f t="shared" si="3"/>
        <v>0</v>
      </c>
      <c r="K61" s="36">
        <v>76.5</v>
      </c>
      <c r="L61" s="52"/>
      <c r="M61" s="52"/>
      <c r="N61" s="38">
        <f t="shared" si="1"/>
        <v>78121.8</v>
      </c>
      <c r="O61" s="995" t="s">
        <v>35</v>
      </c>
      <c r="P61" s="996">
        <v>44365</v>
      </c>
      <c r="Q61" s="94"/>
      <c r="R61" s="40"/>
      <c r="S61" s="41"/>
      <c r="T61" s="42"/>
      <c r="U61" s="43"/>
      <c r="V61" s="44"/>
    </row>
    <row r="62" spans="1:24" ht="19.5" customHeight="1" thickBot="1" x14ac:dyDescent="0.35">
      <c r="A62" s="961"/>
      <c r="B62" s="328" t="s">
        <v>397</v>
      </c>
      <c r="C62" s="909"/>
      <c r="D62" s="293"/>
      <c r="E62" s="93"/>
      <c r="F62" s="51">
        <v>97.9</v>
      </c>
      <c r="G62" s="49">
        <v>44347</v>
      </c>
      <c r="H62" s="937"/>
      <c r="I62" s="51">
        <v>97.9</v>
      </c>
      <c r="J62" s="35">
        <f t="shared" si="3"/>
        <v>0</v>
      </c>
      <c r="K62" s="36">
        <v>86</v>
      </c>
      <c r="L62" s="52"/>
      <c r="M62" s="52"/>
      <c r="N62" s="38">
        <f t="shared" si="1"/>
        <v>8419.4</v>
      </c>
      <c r="O62" s="932"/>
      <c r="P62" s="876"/>
      <c r="Q62" s="94"/>
      <c r="R62" s="40"/>
      <c r="S62" s="41"/>
      <c r="T62" s="42"/>
      <c r="U62" s="43"/>
      <c r="V62" s="44"/>
    </row>
    <row r="63" spans="1:24" ht="18.75" customHeight="1" x14ac:dyDescent="0.3">
      <c r="A63" s="389"/>
      <c r="B63" s="86"/>
      <c r="C63" s="926"/>
      <c r="D63" s="91"/>
      <c r="E63" s="93"/>
      <c r="F63" s="51"/>
      <c r="G63" s="49"/>
      <c r="H63" s="403"/>
      <c r="I63" s="51"/>
      <c r="J63" s="35">
        <f t="shared" si="3"/>
        <v>0</v>
      </c>
      <c r="K63" s="36"/>
      <c r="L63" s="52"/>
      <c r="M63" s="52"/>
      <c r="N63" s="38">
        <f t="shared" si="1"/>
        <v>0</v>
      </c>
      <c r="O63" s="929"/>
      <c r="P63" s="897"/>
      <c r="Q63" s="94"/>
      <c r="R63" s="40"/>
      <c r="S63" s="41"/>
      <c r="T63" s="42"/>
      <c r="U63" s="43"/>
      <c r="V63" s="44"/>
    </row>
    <row r="64" spans="1:24" ht="18.75" customHeight="1" x14ac:dyDescent="0.3">
      <c r="A64" s="390"/>
      <c r="B64" s="86"/>
      <c r="C64" s="892"/>
      <c r="D64" s="91"/>
      <c r="E64" s="93"/>
      <c r="F64" s="51"/>
      <c r="G64" s="49"/>
      <c r="H64" s="392"/>
      <c r="I64" s="51"/>
      <c r="J64" s="35">
        <f t="shared" si="3"/>
        <v>0</v>
      </c>
      <c r="K64" s="36"/>
      <c r="L64" s="52"/>
      <c r="M64" s="52"/>
      <c r="N64" s="38">
        <f t="shared" si="1"/>
        <v>0</v>
      </c>
      <c r="O64" s="950"/>
      <c r="P64" s="951"/>
      <c r="Q64" s="94"/>
      <c r="R64" s="40"/>
      <c r="S64" s="41"/>
      <c r="T64" s="42"/>
      <c r="U64" s="43"/>
      <c r="V64" s="44"/>
    </row>
    <row r="65" spans="1:22" ht="18.75" x14ac:dyDescent="0.3">
      <c r="A65" s="53"/>
      <c r="B65" s="86"/>
      <c r="C65" s="91"/>
      <c r="D65" s="91"/>
      <c r="E65" s="93"/>
      <c r="F65" s="51"/>
      <c r="G65" s="49"/>
      <c r="H65" s="563"/>
      <c r="I65" s="51"/>
      <c r="J65" s="35">
        <f t="shared" si="3"/>
        <v>0</v>
      </c>
      <c r="K65" s="36"/>
      <c r="L65" s="52"/>
      <c r="M65" s="52"/>
      <c r="N65" s="38">
        <f t="shared" si="1"/>
        <v>0</v>
      </c>
      <c r="O65" s="156"/>
      <c r="P65" s="59"/>
      <c r="Q65" s="94"/>
      <c r="R65" s="40"/>
      <c r="S65" s="41"/>
      <c r="T65" s="42"/>
      <c r="U65" s="43"/>
      <c r="V65" s="44"/>
    </row>
    <row r="66" spans="1:22" ht="16.5" customHeight="1" x14ac:dyDescent="0.3">
      <c r="A66" s="53"/>
      <c r="B66" s="86"/>
      <c r="C66" s="95"/>
      <c r="D66" s="96"/>
      <c r="E66" s="97"/>
      <c r="F66" s="51"/>
      <c r="G66" s="49"/>
      <c r="H66" s="570"/>
      <c r="I66" s="51"/>
      <c r="J66" s="35">
        <f t="shared" si="3"/>
        <v>0</v>
      </c>
      <c r="K66" s="56"/>
      <c r="L66" s="52"/>
      <c r="M66" s="52"/>
      <c r="N66" s="38">
        <f t="shared" si="1"/>
        <v>0</v>
      </c>
      <c r="O66" s="156"/>
      <c r="P66" s="59"/>
      <c r="Q66" s="94"/>
      <c r="R66" s="40"/>
      <c r="S66" s="41"/>
      <c r="T66" s="42"/>
      <c r="U66" s="43"/>
      <c r="V66" s="44"/>
    </row>
    <row r="67" spans="1:22" s="327" customFormat="1" ht="16.5" customHeight="1" thickBot="1" x14ac:dyDescent="0.35">
      <c r="A67" s="594"/>
      <c r="B67" s="286"/>
      <c r="C67" s="595"/>
      <c r="D67" s="596"/>
      <c r="E67" s="97"/>
      <c r="F67" s="320"/>
      <c r="G67" s="276"/>
      <c r="H67" s="597"/>
      <c r="I67" s="320"/>
      <c r="J67" s="35">
        <f t="shared" si="3"/>
        <v>0</v>
      </c>
      <c r="K67" s="581"/>
      <c r="L67" s="323"/>
      <c r="M67" s="323"/>
      <c r="N67" s="38">
        <f t="shared" si="1"/>
        <v>0</v>
      </c>
      <c r="O67" s="590"/>
      <c r="P67" s="591"/>
      <c r="Q67" s="94"/>
      <c r="R67" s="324"/>
      <c r="S67" s="41"/>
      <c r="T67" s="42"/>
      <c r="U67" s="325"/>
      <c r="V67" s="326"/>
    </row>
    <row r="68" spans="1:22" s="327" customFormat="1" ht="16.5" customHeight="1" x14ac:dyDescent="0.3">
      <c r="A68" s="984" t="s">
        <v>24</v>
      </c>
      <c r="B68" s="599" t="s">
        <v>401</v>
      </c>
      <c r="C68" s="987" t="s">
        <v>402</v>
      </c>
      <c r="D68" s="600"/>
      <c r="E68" s="97"/>
      <c r="F68" s="320">
        <f>115+102.2+84.9+48</f>
        <v>350.1</v>
      </c>
      <c r="G68" s="321">
        <v>44319</v>
      </c>
      <c r="H68" s="904">
        <v>32862</v>
      </c>
      <c r="I68" s="275">
        <v>350.1</v>
      </c>
      <c r="J68" s="35">
        <f t="shared" si="3"/>
        <v>0</v>
      </c>
      <c r="K68" s="581">
        <v>70</v>
      </c>
      <c r="L68" s="323"/>
      <c r="M68" s="323"/>
      <c r="N68" s="38">
        <f t="shared" si="1"/>
        <v>24507</v>
      </c>
      <c r="O68" s="916" t="s">
        <v>224</v>
      </c>
      <c r="P68" s="918">
        <v>44347</v>
      </c>
      <c r="Q68" s="94"/>
      <c r="R68" s="324"/>
      <c r="S68" s="41"/>
      <c r="T68" s="42"/>
      <c r="U68" s="325"/>
      <c r="V68" s="326"/>
    </row>
    <row r="69" spans="1:22" s="327" customFormat="1" ht="16.5" customHeight="1" x14ac:dyDescent="0.3">
      <c r="A69" s="985"/>
      <c r="B69" s="599" t="s">
        <v>399</v>
      </c>
      <c r="C69" s="988"/>
      <c r="D69" s="600"/>
      <c r="E69" s="97"/>
      <c r="F69" s="320">
        <f>86.8+94.2+29.3</f>
        <v>210.3</v>
      </c>
      <c r="G69" s="321">
        <v>44319</v>
      </c>
      <c r="H69" s="990"/>
      <c r="I69" s="275">
        <v>210.3</v>
      </c>
      <c r="J69" s="35">
        <f t="shared" si="3"/>
        <v>0</v>
      </c>
      <c r="K69" s="581">
        <v>35</v>
      </c>
      <c r="L69" s="323"/>
      <c r="M69" s="323"/>
      <c r="N69" s="38">
        <f t="shared" si="1"/>
        <v>7360.5</v>
      </c>
      <c r="O69" s="991"/>
      <c r="P69" s="992"/>
      <c r="Q69" s="94"/>
      <c r="R69" s="324"/>
      <c r="S69" s="41"/>
      <c r="T69" s="42"/>
      <c r="U69" s="325"/>
      <c r="V69" s="326"/>
    </row>
    <row r="70" spans="1:22" s="327" customFormat="1" ht="16.5" customHeight="1" thickBot="1" x14ac:dyDescent="0.35">
      <c r="A70" s="986"/>
      <c r="B70" s="599" t="s">
        <v>403</v>
      </c>
      <c r="C70" s="989"/>
      <c r="D70" s="600"/>
      <c r="E70" s="97"/>
      <c r="F70" s="320">
        <v>23.4</v>
      </c>
      <c r="G70" s="321">
        <v>44319</v>
      </c>
      <c r="H70" s="905"/>
      <c r="I70" s="275">
        <v>23.4</v>
      </c>
      <c r="J70" s="35">
        <f t="shared" si="3"/>
        <v>0</v>
      </c>
      <c r="K70" s="581">
        <v>39</v>
      </c>
      <c r="L70" s="323"/>
      <c r="M70" s="323"/>
      <c r="N70" s="38">
        <f t="shared" si="1"/>
        <v>912.59999999999991</v>
      </c>
      <c r="O70" s="917"/>
      <c r="P70" s="919"/>
      <c r="Q70" s="94"/>
      <c r="R70" s="324"/>
      <c r="S70" s="41"/>
      <c r="T70" s="42"/>
      <c r="U70" s="325"/>
      <c r="V70" s="326"/>
    </row>
    <row r="71" spans="1:22" ht="16.5" customHeight="1" x14ac:dyDescent="0.3">
      <c r="A71" s="598" t="s">
        <v>24</v>
      </c>
      <c r="B71" s="61" t="s">
        <v>399</v>
      </c>
      <c r="C71" s="601" t="s">
        <v>400</v>
      </c>
      <c r="D71" s="96"/>
      <c r="E71" s="97"/>
      <c r="F71" s="51">
        <v>258.60000000000002</v>
      </c>
      <c r="G71" s="49">
        <v>44320</v>
      </c>
      <c r="H71" s="294">
        <v>32885</v>
      </c>
      <c r="I71" s="51">
        <v>258.60000000000002</v>
      </c>
      <c r="J71" s="35">
        <f t="shared" si="3"/>
        <v>0</v>
      </c>
      <c r="K71" s="56">
        <v>35</v>
      </c>
      <c r="L71" s="52"/>
      <c r="M71" s="52"/>
      <c r="N71" s="38">
        <f t="shared" si="1"/>
        <v>9051</v>
      </c>
      <c r="O71" s="602" t="s">
        <v>35</v>
      </c>
      <c r="P71" s="603">
        <v>44347</v>
      </c>
      <c r="Q71" s="94"/>
      <c r="R71" s="40"/>
      <c r="S71" s="41"/>
      <c r="T71" s="42"/>
      <c r="U71" s="43"/>
      <c r="V71" s="44"/>
    </row>
    <row r="72" spans="1:22" ht="16.5" customHeight="1" x14ac:dyDescent="0.3">
      <c r="A72" s="598" t="s">
        <v>64</v>
      </c>
      <c r="B72" s="61" t="s">
        <v>431</v>
      </c>
      <c r="C72" s="601" t="s">
        <v>432</v>
      </c>
      <c r="D72" s="96"/>
      <c r="E72" s="97"/>
      <c r="F72" s="51">
        <v>600</v>
      </c>
      <c r="G72" s="49">
        <v>44320</v>
      </c>
      <c r="H72" s="294">
        <v>1239</v>
      </c>
      <c r="I72" s="51">
        <v>600</v>
      </c>
      <c r="J72" s="35">
        <f t="shared" si="3"/>
        <v>0</v>
      </c>
      <c r="K72" s="56">
        <v>25</v>
      </c>
      <c r="L72" s="52"/>
      <c r="M72" s="52"/>
      <c r="N72" s="38">
        <f t="shared" si="1"/>
        <v>15000</v>
      </c>
      <c r="O72" s="641" t="s">
        <v>35</v>
      </c>
      <c r="P72" s="642">
        <v>44349</v>
      </c>
      <c r="Q72" s="94"/>
      <c r="R72" s="40"/>
      <c r="S72" s="41"/>
      <c r="T72" s="42"/>
      <c r="U72" s="43"/>
      <c r="V72" s="44"/>
    </row>
    <row r="73" spans="1:22" ht="16.5" customHeight="1" x14ac:dyDescent="0.3">
      <c r="A73" s="471" t="s">
        <v>208</v>
      </c>
      <c r="B73" s="61" t="s">
        <v>33</v>
      </c>
      <c r="C73" s="100" t="s">
        <v>407</v>
      </c>
      <c r="D73" s="96"/>
      <c r="E73" s="97"/>
      <c r="F73" s="51">
        <v>210</v>
      </c>
      <c r="G73" s="49">
        <v>44323</v>
      </c>
      <c r="H73" s="50" t="s">
        <v>350</v>
      </c>
      <c r="I73" s="51">
        <v>210</v>
      </c>
      <c r="J73" s="35">
        <f t="shared" si="3"/>
        <v>0</v>
      </c>
      <c r="K73" s="56">
        <v>50</v>
      </c>
      <c r="L73" s="52"/>
      <c r="M73" s="52"/>
      <c r="N73" s="57">
        <f t="shared" si="1"/>
        <v>10500</v>
      </c>
      <c r="O73" s="511" t="s">
        <v>35</v>
      </c>
      <c r="P73" s="59">
        <v>44323</v>
      </c>
      <c r="Q73" s="39"/>
      <c r="R73" s="40"/>
      <c r="S73" s="41"/>
      <c r="T73" s="42"/>
      <c r="U73" s="43"/>
      <c r="V73" s="44"/>
    </row>
    <row r="74" spans="1:22" ht="17.25" customHeight="1" x14ac:dyDescent="0.3">
      <c r="A74" s="471" t="s">
        <v>24</v>
      </c>
      <c r="B74" s="61" t="s">
        <v>397</v>
      </c>
      <c r="C74" s="100" t="s">
        <v>398</v>
      </c>
      <c r="D74" s="96"/>
      <c r="E74" s="97"/>
      <c r="F74" s="51">
        <v>144.80000000000001</v>
      </c>
      <c r="G74" s="49">
        <v>44323</v>
      </c>
      <c r="H74" s="50">
        <v>32925</v>
      </c>
      <c r="I74" s="51">
        <v>144.80000000000001</v>
      </c>
      <c r="J74" s="35">
        <f t="shared" si="3"/>
        <v>0</v>
      </c>
      <c r="K74" s="56">
        <v>39</v>
      </c>
      <c r="L74" s="52"/>
      <c r="M74" s="52"/>
      <c r="N74" s="57">
        <f t="shared" si="1"/>
        <v>5647.2000000000007</v>
      </c>
      <c r="O74" s="511" t="s">
        <v>35</v>
      </c>
      <c r="P74" s="59">
        <v>44347</v>
      </c>
      <c r="Q74" s="39"/>
      <c r="R74" s="40"/>
      <c r="S74" s="41"/>
      <c r="T74" s="42"/>
      <c r="U74" s="43"/>
      <c r="V74" s="44"/>
    </row>
    <row r="75" spans="1:22" ht="17.25" customHeight="1" x14ac:dyDescent="0.3">
      <c r="A75" s="471" t="s">
        <v>24</v>
      </c>
      <c r="B75" s="61" t="s">
        <v>438</v>
      </c>
      <c r="C75" s="100" t="s">
        <v>439</v>
      </c>
      <c r="D75" s="96"/>
      <c r="E75" s="97"/>
      <c r="F75" s="51">
        <v>4383</v>
      </c>
      <c r="G75" s="49">
        <v>44326</v>
      </c>
      <c r="H75" s="50">
        <v>121334</v>
      </c>
      <c r="I75" s="51">
        <v>4383</v>
      </c>
      <c r="J75" s="35">
        <f t="shared" si="3"/>
        <v>0</v>
      </c>
      <c r="K75" s="56">
        <v>63</v>
      </c>
      <c r="L75" s="52"/>
      <c r="M75" s="52"/>
      <c r="N75" s="57">
        <f t="shared" si="1"/>
        <v>276129</v>
      </c>
      <c r="O75" s="454" t="s">
        <v>35</v>
      </c>
      <c r="P75" s="356">
        <v>44358</v>
      </c>
      <c r="Q75" s="39"/>
      <c r="R75" s="40"/>
      <c r="S75" s="41"/>
      <c r="T75" s="42"/>
      <c r="U75" s="43"/>
      <c r="V75" s="44"/>
    </row>
    <row r="76" spans="1:22" ht="17.25" customHeight="1" x14ac:dyDescent="0.3">
      <c r="A76" s="471" t="s">
        <v>64</v>
      </c>
      <c r="B76" s="61" t="s">
        <v>431</v>
      </c>
      <c r="C76" s="100" t="s">
        <v>433</v>
      </c>
      <c r="D76" s="96"/>
      <c r="E76" s="97"/>
      <c r="F76" s="51">
        <v>1336</v>
      </c>
      <c r="G76" s="49">
        <v>44328</v>
      </c>
      <c r="H76" s="50">
        <v>1239</v>
      </c>
      <c r="I76" s="51">
        <v>1336</v>
      </c>
      <c r="J76" s="35">
        <f t="shared" si="3"/>
        <v>0</v>
      </c>
      <c r="K76" s="56">
        <v>25</v>
      </c>
      <c r="L76" s="52"/>
      <c r="M76" s="52"/>
      <c r="N76" s="57">
        <f t="shared" si="1"/>
        <v>33400</v>
      </c>
      <c r="O76" s="454" t="s">
        <v>35</v>
      </c>
      <c r="P76" s="356">
        <v>44349</v>
      </c>
      <c r="Q76" s="39"/>
      <c r="R76" s="40"/>
      <c r="S76" s="41"/>
      <c r="T76" s="42"/>
      <c r="U76" s="43"/>
      <c r="V76" s="44"/>
    </row>
    <row r="77" spans="1:22" ht="17.25" x14ac:dyDescent="0.3">
      <c r="A77" s="60" t="s">
        <v>208</v>
      </c>
      <c r="B77" s="61" t="s">
        <v>33</v>
      </c>
      <c r="C77" s="96" t="s">
        <v>406</v>
      </c>
      <c r="D77" s="96"/>
      <c r="E77" s="97"/>
      <c r="F77" s="51">
        <v>1000</v>
      </c>
      <c r="G77" s="49">
        <v>44331</v>
      </c>
      <c r="H77" s="50" t="s">
        <v>373</v>
      </c>
      <c r="I77" s="51">
        <v>1000</v>
      </c>
      <c r="J77" s="35">
        <f t="shared" si="3"/>
        <v>0</v>
      </c>
      <c r="K77" s="56">
        <v>55</v>
      </c>
      <c r="L77" s="52"/>
      <c r="M77" s="52"/>
      <c r="N77" s="57">
        <f t="shared" si="1"/>
        <v>55000</v>
      </c>
      <c r="O77" s="156" t="s">
        <v>374</v>
      </c>
      <c r="P77" s="59">
        <v>44336</v>
      </c>
      <c r="Q77" s="39"/>
      <c r="R77" s="40"/>
      <c r="S77" s="41"/>
      <c r="T77" s="42"/>
      <c r="U77" s="43"/>
      <c r="V77" s="44"/>
    </row>
    <row r="78" spans="1:22" ht="47.25" x14ac:dyDescent="0.3">
      <c r="A78" s="60" t="s">
        <v>440</v>
      </c>
      <c r="B78" s="61" t="s">
        <v>441</v>
      </c>
      <c r="C78" s="92" t="s">
        <v>442</v>
      </c>
      <c r="D78" s="96"/>
      <c r="E78" s="97"/>
      <c r="F78" s="51">
        <v>118.8</v>
      </c>
      <c r="G78" s="49">
        <v>44333</v>
      </c>
      <c r="H78" s="50">
        <v>405</v>
      </c>
      <c r="I78" s="51">
        <v>118.8</v>
      </c>
      <c r="J78" s="35">
        <f t="shared" si="3"/>
        <v>0</v>
      </c>
      <c r="K78" s="56">
        <v>85</v>
      </c>
      <c r="L78" s="52"/>
      <c r="M78" s="52"/>
      <c r="N78" s="57">
        <f t="shared" si="1"/>
        <v>10098</v>
      </c>
      <c r="O78" s="652" t="s">
        <v>224</v>
      </c>
      <c r="P78" s="651">
        <v>44358</v>
      </c>
      <c r="Q78" s="39"/>
      <c r="R78" s="40"/>
      <c r="S78" s="41"/>
      <c r="T78" s="42"/>
      <c r="U78" s="43"/>
      <c r="V78" s="44"/>
    </row>
    <row r="79" spans="1:22" ht="17.25" x14ac:dyDescent="0.3">
      <c r="A79" s="60" t="s">
        <v>24</v>
      </c>
      <c r="B79" s="61" t="s">
        <v>395</v>
      </c>
      <c r="C79" s="96" t="s">
        <v>396</v>
      </c>
      <c r="D79" s="96"/>
      <c r="E79" s="97"/>
      <c r="F79" s="51">
        <f>125+91.2</f>
        <v>216.2</v>
      </c>
      <c r="G79" s="49">
        <v>44336</v>
      </c>
      <c r="H79" s="50">
        <v>33093</v>
      </c>
      <c r="I79" s="51">
        <v>216.2</v>
      </c>
      <c r="J79" s="35">
        <f t="shared" si="3"/>
        <v>0</v>
      </c>
      <c r="K79" s="56">
        <v>32</v>
      </c>
      <c r="L79" s="52"/>
      <c r="M79" s="52"/>
      <c r="N79" s="57">
        <f t="shared" si="1"/>
        <v>6918.4</v>
      </c>
      <c r="O79" s="156" t="s">
        <v>224</v>
      </c>
      <c r="P79" s="59">
        <v>44347</v>
      </c>
      <c r="Q79" s="39"/>
      <c r="R79" s="40"/>
      <c r="S79" s="41"/>
      <c r="T79" s="42"/>
      <c r="U79" s="43"/>
      <c r="V79" s="44"/>
    </row>
    <row r="80" spans="1:22" ht="17.25" x14ac:dyDescent="0.3">
      <c r="A80" s="60" t="s">
        <v>208</v>
      </c>
      <c r="B80" s="61" t="s">
        <v>33</v>
      </c>
      <c r="C80" s="96" t="s">
        <v>405</v>
      </c>
      <c r="D80" s="96"/>
      <c r="E80" s="97"/>
      <c r="F80" s="51">
        <v>210</v>
      </c>
      <c r="G80" s="49">
        <v>44338</v>
      </c>
      <c r="H80" s="50" t="s">
        <v>382</v>
      </c>
      <c r="I80" s="51">
        <v>210</v>
      </c>
      <c r="J80" s="35">
        <f t="shared" si="3"/>
        <v>0</v>
      </c>
      <c r="K80" s="56">
        <v>55</v>
      </c>
      <c r="L80" s="52"/>
      <c r="M80" s="52"/>
      <c r="N80" s="57">
        <f t="shared" si="1"/>
        <v>11550</v>
      </c>
      <c r="O80" s="156" t="s">
        <v>374</v>
      </c>
      <c r="P80" s="59">
        <v>44340</v>
      </c>
      <c r="Q80" s="39"/>
      <c r="R80" s="40"/>
      <c r="S80" s="41"/>
      <c r="T80" s="42"/>
      <c r="U80" s="43"/>
      <c r="V80" s="44"/>
    </row>
    <row r="81" spans="1:22" ht="18" thickBot="1" x14ac:dyDescent="0.35">
      <c r="A81" s="291" t="s">
        <v>24</v>
      </c>
      <c r="B81" s="61" t="s">
        <v>393</v>
      </c>
      <c r="C81" s="439" t="s">
        <v>394</v>
      </c>
      <c r="D81" s="96"/>
      <c r="E81" s="97"/>
      <c r="F81" s="51">
        <v>221.6</v>
      </c>
      <c r="G81" s="419">
        <v>44340</v>
      </c>
      <c r="H81" s="671">
        <v>33192</v>
      </c>
      <c r="I81" s="51">
        <v>221.6</v>
      </c>
      <c r="J81" s="35">
        <f t="shared" si="3"/>
        <v>0</v>
      </c>
      <c r="K81" s="56">
        <v>67</v>
      </c>
      <c r="L81" s="52"/>
      <c r="M81" s="52"/>
      <c r="N81" s="57">
        <f t="shared" si="1"/>
        <v>14847.199999999999</v>
      </c>
      <c r="O81" s="667" t="s">
        <v>35</v>
      </c>
      <c r="P81" s="668">
        <v>44347</v>
      </c>
      <c r="Q81" s="39"/>
      <c r="R81" s="40"/>
      <c r="S81" s="41"/>
      <c r="T81" s="42"/>
      <c r="U81" s="43"/>
      <c r="V81" s="44"/>
    </row>
    <row r="82" spans="1:22" ht="17.25" x14ac:dyDescent="0.3">
      <c r="A82" s="976" t="s">
        <v>24</v>
      </c>
      <c r="B82" s="659" t="s">
        <v>478</v>
      </c>
      <c r="C82" s="881" t="s">
        <v>479</v>
      </c>
      <c r="D82" s="438"/>
      <c r="E82" s="97"/>
      <c r="F82" s="418">
        <v>2525.1999999999998</v>
      </c>
      <c r="G82" s="893">
        <v>44341</v>
      </c>
      <c r="H82" s="956" t="s">
        <v>480</v>
      </c>
      <c r="I82" s="48">
        <v>2525.1999999999998</v>
      </c>
      <c r="J82" s="35">
        <f t="shared" si="3"/>
        <v>0</v>
      </c>
      <c r="K82" s="56">
        <v>80</v>
      </c>
      <c r="L82" s="52"/>
      <c r="M82" s="52"/>
      <c r="N82" s="57">
        <f t="shared" si="1"/>
        <v>202016</v>
      </c>
      <c r="O82" s="970" t="s">
        <v>206</v>
      </c>
      <c r="P82" s="973">
        <v>44375</v>
      </c>
      <c r="Q82" s="94"/>
      <c r="R82" s="40"/>
      <c r="S82" s="41"/>
      <c r="T82" s="42"/>
      <c r="U82" s="43"/>
      <c r="V82" s="44"/>
    </row>
    <row r="83" spans="1:22" ht="17.25" x14ac:dyDescent="0.3">
      <c r="A83" s="977"/>
      <c r="B83" s="659" t="s">
        <v>438</v>
      </c>
      <c r="C83" s="979"/>
      <c r="D83" s="438"/>
      <c r="E83" s="97"/>
      <c r="F83" s="418">
        <v>4048</v>
      </c>
      <c r="G83" s="981"/>
      <c r="H83" s="980"/>
      <c r="I83" s="48">
        <v>4048</v>
      </c>
      <c r="J83" s="35">
        <f t="shared" si="3"/>
        <v>0</v>
      </c>
      <c r="K83" s="56">
        <v>60</v>
      </c>
      <c r="L83" s="52"/>
      <c r="M83" s="52"/>
      <c r="N83" s="57">
        <f t="shared" si="1"/>
        <v>242880</v>
      </c>
      <c r="O83" s="971"/>
      <c r="P83" s="974"/>
      <c r="Q83" s="94"/>
      <c r="R83" s="40"/>
      <c r="S83" s="41"/>
      <c r="T83" s="42"/>
      <c r="U83" s="43"/>
      <c r="V83" s="44"/>
    </row>
    <row r="84" spans="1:22" ht="17.25" x14ac:dyDescent="0.3">
      <c r="A84" s="977"/>
      <c r="B84" s="659" t="s">
        <v>481</v>
      </c>
      <c r="C84" s="979"/>
      <c r="D84" s="438"/>
      <c r="E84" s="97"/>
      <c r="F84" s="418">
        <v>2185.8000000000002</v>
      </c>
      <c r="G84" s="981"/>
      <c r="H84" s="980"/>
      <c r="I84" s="48">
        <v>2185.8000000000002</v>
      </c>
      <c r="J84" s="35">
        <f t="shared" si="3"/>
        <v>0</v>
      </c>
      <c r="K84" s="56">
        <v>91</v>
      </c>
      <c r="L84" s="52"/>
      <c r="M84" s="52"/>
      <c r="N84" s="57">
        <f t="shared" si="1"/>
        <v>198907.80000000002</v>
      </c>
      <c r="O84" s="971"/>
      <c r="P84" s="974"/>
      <c r="Q84" s="94"/>
      <c r="R84" s="40"/>
      <c r="S84" s="41"/>
      <c r="T84" s="42"/>
      <c r="U84" s="43"/>
      <c r="V84" s="44"/>
    </row>
    <row r="85" spans="1:22" ht="17.25" x14ac:dyDescent="0.3">
      <c r="A85" s="977"/>
      <c r="B85" s="659" t="s">
        <v>482</v>
      </c>
      <c r="C85" s="979"/>
      <c r="D85" s="438"/>
      <c r="E85" s="97"/>
      <c r="F85" s="418">
        <v>413</v>
      </c>
      <c r="G85" s="981"/>
      <c r="H85" s="980"/>
      <c r="I85" s="48">
        <v>413</v>
      </c>
      <c r="J85" s="35">
        <f t="shared" si="3"/>
        <v>0</v>
      </c>
      <c r="K85" s="56">
        <v>61</v>
      </c>
      <c r="L85" s="52"/>
      <c r="M85" s="52"/>
      <c r="N85" s="57">
        <f t="shared" si="1"/>
        <v>25193</v>
      </c>
      <c r="O85" s="971"/>
      <c r="P85" s="974"/>
      <c r="Q85" s="94"/>
      <c r="R85" s="40"/>
      <c r="S85" s="41"/>
      <c r="T85" s="42"/>
      <c r="U85" s="43"/>
      <c r="V85" s="44"/>
    </row>
    <row r="86" spans="1:22" ht="17.25" x14ac:dyDescent="0.3">
      <c r="A86" s="977"/>
      <c r="B86" s="659" t="s">
        <v>58</v>
      </c>
      <c r="C86" s="979"/>
      <c r="D86" s="438"/>
      <c r="E86" s="97"/>
      <c r="F86" s="418">
        <v>518</v>
      </c>
      <c r="G86" s="981"/>
      <c r="H86" s="980"/>
      <c r="I86" s="48">
        <v>518</v>
      </c>
      <c r="J86" s="35">
        <f t="shared" si="3"/>
        <v>0</v>
      </c>
      <c r="K86" s="56">
        <v>36</v>
      </c>
      <c r="L86" s="52"/>
      <c r="M86" s="52"/>
      <c r="N86" s="57">
        <f t="shared" si="1"/>
        <v>18648</v>
      </c>
      <c r="O86" s="971"/>
      <c r="P86" s="974"/>
      <c r="Q86" s="94"/>
      <c r="R86" s="40"/>
      <c r="S86" s="41"/>
      <c r="T86" s="42"/>
      <c r="U86" s="43"/>
      <c r="V86" s="44"/>
    </row>
    <row r="87" spans="1:22" ht="17.25" x14ac:dyDescent="0.3">
      <c r="A87" s="977"/>
      <c r="B87" s="659" t="s">
        <v>483</v>
      </c>
      <c r="C87" s="979"/>
      <c r="D87" s="438"/>
      <c r="E87" s="97"/>
      <c r="F87" s="418">
        <v>1848.4</v>
      </c>
      <c r="G87" s="981"/>
      <c r="H87" s="980"/>
      <c r="I87" s="48">
        <v>1848.4</v>
      </c>
      <c r="J87" s="35">
        <f t="shared" si="3"/>
        <v>0</v>
      </c>
      <c r="K87" s="56">
        <v>29</v>
      </c>
      <c r="L87" s="52"/>
      <c r="M87" s="52"/>
      <c r="N87" s="57">
        <f t="shared" si="1"/>
        <v>53603.600000000006</v>
      </c>
      <c r="O87" s="971"/>
      <c r="P87" s="974"/>
      <c r="Q87" s="94"/>
      <c r="R87" s="40"/>
      <c r="S87" s="41"/>
      <c r="T87" s="42"/>
      <c r="U87" s="43"/>
      <c r="V87" s="44"/>
    </row>
    <row r="88" spans="1:22" ht="17.25" x14ac:dyDescent="0.3">
      <c r="A88" s="977"/>
      <c r="B88" s="659" t="s">
        <v>484</v>
      </c>
      <c r="C88" s="979"/>
      <c r="D88" s="438"/>
      <c r="E88" s="97"/>
      <c r="F88" s="418">
        <v>744</v>
      </c>
      <c r="G88" s="981"/>
      <c r="H88" s="980"/>
      <c r="I88" s="48">
        <v>744</v>
      </c>
      <c r="J88" s="35">
        <f t="shared" si="3"/>
        <v>0</v>
      </c>
      <c r="K88" s="56">
        <v>38</v>
      </c>
      <c r="L88" s="52"/>
      <c r="M88" s="52"/>
      <c r="N88" s="57">
        <f t="shared" si="1"/>
        <v>28272</v>
      </c>
      <c r="O88" s="971"/>
      <c r="P88" s="974"/>
      <c r="Q88" s="94"/>
      <c r="R88" s="40"/>
      <c r="S88" s="41"/>
      <c r="T88" s="42"/>
      <c r="U88" s="43"/>
      <c r="V88" s="44"/>
    </row>
    <row r="89" spans="1:22" ht="18" thickBot="1" x14ac:dyDescent="0.35">
      <c r="A89" s="978"/>
      <c r="B89" s="659" t="s">
        <v>485</v>
      </c>
      <c r="C89" s="882"/>
      <c r="D89" s="438"/>
      <c r="E89" s="97"/>
      <c r="F89" s="418">
        <v>1469</v>
      </c>
      <c r="G89" s="894"/>
      <c r="H89" s="957"/>
      <c r="I89" s="48">
        <v>1469</v>
      </c>
      <c r="J89" s="35">
        <f t="shared" si="3"/>
        <v>0</v>
      </c>
      <c r="K89" s="56">
        <v>80</v>
      </c>
      <c r="L89" s="52"/>
      <c r="M89" s="52"/>
      <c r="N89" s="331">
        <f t="shared" si="1"/>
        <v>117520</v>
      </c>
      <c r="O89" s="972"/>
      <c r="P89" s="975"/>
      <c r="Q89" s="94"/>
      <c r="R89" s="40"/>
      <c r="S89" s="41"/>
      <c r="T89" s="42"/>
      <c r="U89" s="43"/>
      <c r="V89" s="44"/>
    </row>
    <row r="90" spans="1:22" ht="17.25" x14ac:dyDescent="0.3">
      <c r="A90" s="676" t="s">
        <v>208</v>
      </c>
      <c r="B90" s="61" t="s">
        <v>33</v>
      </c>
      <c r="C90" s="440" t="s">
        <v>387</v>
      </c>
      <c r="D90" s="96"/>
      <c r="E90" s="97"/>
      <c r="F90" s="51">
        <v>330</v>
      </c>
      <c r="G90" s="420">
        <v>44344</v>
      </c>
      <c r="H90" s="672" t="s">
        <v>388</v>
      </c>
      <c r="I90" s="51">
        <v>330</v>
      </c>
      <c r="J90" s="35">
        <f t="shared" si="0"/>
        <v>0</v>
      </c>
      <c r="K90" s="56">
        <v>55</v>
      </c>
      <c r="L90" s="52"/>
      <c r="M90" s="52"/>
      <c r="N90" s="57">
        <f t="shared" si="1"/>
        <v>18150</v>
      </c>
      <c r="O90" s="669" t="s">
        <v>224</v>
      </c>
      <c r="P90" s="670">
        <v>44347</v>
      </c>
      <c r="Q90" s="39"/>
      <c r="R90" s="40"/>
      <c r="S90" s="41"/>
      <c r="T90" s="42"/>
      <c r="U90" s="43"/>
      <c r="V90" s="44"/>
    </row>
    <row r="91" spans="1:22" ht="47.25" x14ac:dyDescent="0.3">
      <c r="A91" s="45" t="s">
        <v>24</v>
      </c>
      <c r="B91" s="61" t="s">
        <v>486</v>
      </c>
      <c r="C91" s="96" t="s">
        <v>487</v>
      </c>
      <c r="D91" s="96"/>
      <c r="E91" s="97"/>
      <c r="F91" s="51">
        <f>969.5-32.8</f>
        <v>936.7</v>
      </c>
      <c r="G91" s="49">
        <v>44347</v>
      </c>
      <c r="H91" s="50" t="s">
        <v>488</v>
      </c>
      <c r="I91" s="51">
        <v>936.7</v>
      </c>
      <c r="J91" s="35">
        <f t="shared" si="0"/>
        <v>0</v>
      </c>
      <c r="K91" s="56">
        <v>78</v>
      </c>
      <c r="L91" s="52"/>
      <c r="M91" s="52"/>
      <c r="N91" s="57">
        <f t="shared" si="1"/>
        <v>73062.600000000006</v>
      </c>
      <c r="O91" s="355" t="s">
        <v>206</v>
      </c>
      <c r="P91" s="356">
        <v>44375</v>
      </c>
      <c r="Q91" s="39"/>
      <c r="R91" s="40"/>
      <c r="S91" s="41"/>
      <c r="T91" s="42"/>
      <c r="U91" s="43"/>
      <c r="V91" s="44"/>
    </row>
    <row r="92" spans="1:22" ht="17.25" x14ac:dyDescent="0.3">
      <c r="A92" s="45"/>
      <c r="B92" s="61"/>
      <c r="C92" s="96"/>
      <c r="D92" s="96"/>
      <c r="E92" s="97"/>
      <c r="F92" s="51"/>
      <c r="G92" s="49"/>
      <c r="H92" s="50"/>
      <c r="I92" s="51">
        <v>330</v>
      </c>
      <c r="J92" s="35">
        <f t="shared" si="0"/>
        <v>330</v>
      </c>
      <c r="K92" s="56"/>
      <c r="L92" s="52"/>
      <c r="M92" s="52"/>
      <c r="N92" s="57">
        <f t="shared" si="1"/>
        <v>0</v>
      </c>
      <c r="O92" s="156"/>
      <c r="P92" s="59"/>
      <c r="Q92" s="39"/>
      <c r="R92" s="40"/>
      <c r="S92" s="41"/>
      <c r="T92" s="42"/>
      <c r="U92" s="43"/>
      <c r="V92" s="44"/>
    </row>
    <row r="93" spans="1:22" ht="17.25" x14ac:dyDescent="0.25">
      <c r="A93" s="102"/>
      <c r="B93" s="58"/>
      <c r="C93" s="91"/>
      <c r="D93" s="91"/>
      <c r="E93" s="93"/>
      <c r="F93" s="51"/>
      <c r="G93" s="49"/>
      <c r="H93" s="50"/>
      <c r="I93" s="51">
        <v>330</v>
      </c>
      <c r="J93" s="35">
        <f t="shared" si="0"/>
        <v>330</v>
      </c>
      <c r="K93" s="56"/>
      <c r="L93" s="52"/>
      <c r="M93" s="52"/>
      <c r="N93" s="57">
        <f t="shared" si="1"/>
        <v>0</v>
      </c>
      <c r="O93" s="156"/>
      <c r="P93" s="59"/>
      <c r="Q93" s="39"/>
      <c r="R93" s="40"/>
      <c r="S93" s="41"/>
      <c r="T93" s="42"/>
      <c r="U93" s="43"/>
      <c r="V93" s="44"/>
    </row>
    <row r="94" spans="1:22" ht="17.25" x14ac:dyDescent="0.25">
      <c r="A94" s="102"/>
      <c r="B94" s="58"/>
      <c r="C94" s="96"/>
      <c r="D94" s="96"/>
      <c r="E94" s="97"/>
      <c r="F94" s="51"/>
      <c r="G94" s="49"/>
      <c r="H94" s="50"/>
      <c r="I94" s="51"/>
      <c r="J94" s="35">
        <f t="shared" si="0"/>
        <v>0</v>
      </c>
      <c r="K94" s="56"/>
      <c r="L94" s="52"/>
      <c r="M94" s="52"/>
      <c r="N94" s="57">
        <f t="shared" si="1"/>
        <v>0</v>
      </c>
      <c r="O94" s="156"/>
      <c r="P94" s="59"/>
      <c r="Q94" s="39"/>
      <c r="R94" s="40"/>
      <c r="S94" s="41"/>
      <c r="T94" s="42"/>
      <c r="U94" s="43"/>
      <c r="V94" s="44"/>
    </row>
    <row r="95" spans="1:22" ht="17.25" x14ac:dyDescent="0.25">
      <c r="A95" s="102"/>
      <c r="B95" s="58"/>
      <c r="C95" s="96"/>
      <c r="D95" s="96"/>
      <c r="E95" s="97"/>
      <c r="F95" s="51"/>
      <c r="G95" s="49"/>
      <c r="H95" s="50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156"/>
      <c r="P95" s="59"/>
      <c r="Q95" s="39"/>
      <c r="R95" s="40"/>
      <c r="S95" s="41"/>
      <c r="T95" s="42"/>
      <c r="U95" s="43"/>
      <c r="V95" s="44"/>
    </row>
    <row r="96" spans="1:22" ht="17.25" x14ac:dyDescent="0.3">
      <c r="A96" s="60"/>
      <c r="B96" s="61"/>
      <c r="C96" s="96"/>
      <c r="D96" s="96"/>
      <c r="E96" s="97"/>
      <c r="F96" s="51"/>
      <c r="G96" s="49"/>
      <c r="H96" s="50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156"/>
      <c r="P96" s="59"/>
      <c r="Q96" s="39"/>
      <c r="R96" s="40"/>
      <c r="S96" s="41"/>
      <c r="T96" s="41"/>
      <c r="U96" s="43"/>
      <c r="V96" s="44"/>
    </row>
    <row r="97" spans="1:22" ht="17.25" x14ac:dyDescent="0.3">
      <c r="A97" s="60"/>
      <c r="B97" s="61"/>
      <c r="C97" s="96"/>
      <c r="D97" s="96"/>
      <c r="E97" s="97"/>
      <c r="F97" s="51"/>
      <c r="G97" s="49"/>
      <c r="H97" s="50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156"/>
      <c r="P97" s="59"/>
      <c r="Q97" s="39"/>
      <c r="R97" s="40"/>
      <c r="S97" s="41"/>
      <c r="T97" s="41"/>
      <c r="U97" s="43"/>
      <c r="V97" s="44"/>
    </row>
    <row r="98" spans="1:22" ht="17.25" x14ac:dyDescent="0.3">
      <c r="A98" s="60"/>
      <c r="B98" s="61"/>
      <c r="C98" s="96"/>
      <c r="D98" s="96"/>
      <c r="E98" s="97"/>
      <c r="F98" s="51"/>
      <c r="G98" s="49"/>
      <c r="H98" s="50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156"/>
      <c r="P98" s="59"/>
      <c r="Q98" s="39"/>
      <c r="R98" s="40"/>
      <c r="S98" s="41"/>
      <c r="T98" s="41"/>
      <c r="U98" s="43"/>
      <c r="V98" s="44"/>
    </row>
    <row r="99" spans="1:22" ht="18.75" x14ac:dyDescent="0.3">
      <c r="A99" s="61"/>
      <c r="B99" s="103"/>
      <c r="C99" s="96"/>
      <c r="D99" s="96"/>
      <c r="E99" s="97"/>
      <c r="F99" s="51"/>
      <c r="G99" s="49"/>
      <c r="H99" s="50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156"/>
      <c r="P99" s="59"/>
      <c r="Q99" s="39"/>
      <c r="R99" s="40"/>
      <c r="S99" s="41"/>
      <c r="T99" s="42"/>
      <c r="U99" s="43"/>
      <c r="V99" s="44"/>
    </row>
    <row r="100" spans="1:22" ht="17.25" x14ac:dyDescent="0.3">
      <c r="A100" s="61"/>
      <c r="B100" s="61"/>
      <c r="C100" s="96"/>
      <c r="D100" s="96"/>
      <c r="E100" s="97"/>
      <c r="F100" s="51"/>
      <c r="G100" s="49"/>
      <c r="H100" s="50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156"/>
      <c r="P100" s="59"/>
      <c r="Q100" s="39"/>
      <c r="R100" s="40"/>
      <c r="S100" s="41"/>
      <c r="T100" s="42"/>
      <c r="U100" s="43"/>
      <c r="V100" s="44"/>
    </row>
    <row r="101" spans="1:22" ht="17.25" x14ac:dyDescent="0.3">
      <c r="A101" s="61"/>
      <c r="B101" s="61"/>
      <c r="C101" s="96"/>
      <c r="D101" s="96"/>
      <c r="E101" s="97"/>
      <c r="F101" s="51"/>
      <c r="G101" s="49"/>
      <c r="H101" s="50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156"/>
      <c r="P101" s="59"/>
      <c r="Q101" s="39"/>
      <c r="R101" s="40"/>
      <c r="S101" s="41"/>
      <c r="T101" s="42"/>
      <c r="U101" s="43"/>
      <c r="V101" s="44"/>
    </row>
    <row r="102" spans="1:22" ht="17.25" x14ac:dyDescent="0.3">
      <c r="A102" s="102"/>
      <c r="B102" s="61"/>
      <c r="C102" s="96"/>
      <c r="D102" s="96"/>
      <c r="E102" s="97"/>
      <c r="F102" s="51"/>
      <c r="G102" s="49"/>
      <c r="H102" s="50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156"/>
      <c r="P102" s="59"/>
      <c r="Q102" s="39"/>
      <c r="R102" s="40"/>
      <c r="S102" s="41"/>
      <c r="T102" s="42"/>
      <c r="U102" s="43"/>
      <c r="V102" s="44"/>
    </row>
    <row r="103" spans="1:22" ht="17.25" x14ac:dyDescent="0.3">
      <c r="A103" s="61"/>
      <c r="B103" s="61"/>
      <c r="C103" s="96"/>
      <c r="D103" s="96"/>
      <c r="E103" s="97"/>
      <c r="F103" s="51"/>
      <c r="G103" s="49"/>
      <c r="H103" s="50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156"/>
      <c r="P103" s="59"/>
      <c r="Q103" s="39"/>
      <c r="R103" s="40"/>
      <c r="S103" s="41"/>
      <c r="T103" s="42"/>
      <c r="U103" s="43"/>
      <c r="V103" s="44"/>
    </row>
    <row r="104" spans="1:22" ht="17.25" x14ac:dyDescent="0.3">
      <c r="A104" s="61"/>
      <c r="B104" s="61"/>
      <c r="C104" s="96"/>
      <c r="D104" s="96"/>
      <c r="E104" s="97"/>
      <c r="F104" s="51"/>
      <c r="G104" s="49"/>
      <c r="H104" s="50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156"/>
      <c r="P104" s="59"/>
      <c r="Q104" s="39"/>
      <c r="R104" s="40"/>
      <c r="S104" s="41"/>
      <c r="T104" s="42"/>
      <c r="U104" s="43"/>
      <c r="V104" s="44"/>
    </row>
    <row r="105" spans="1:22" ht="17.25" x14ac:dyDescent="0.3">
      <c r="A105" s="58"/>
      <c r="B105" s="61"/>
      <c r="C105" s="96"/>
      <c r="D105" s="96"/>
      <c r="E105" s="97"/>
      <c r="F105" s="51"/>
      <c r="G105" s="49"/>
      <c r="H105" s="5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156"/>
      <c r="P105" s="59"/>
      <c r="Q105" s="39"/>
      <c r="R105" s="40"/>
      <c r="S105" s="41"/>
      <c r="T105" s="42"/>
      <c r="U105" s="43"/>
      <c r="V105" s="44"/>
    </row>
    <row r="106" spans="1:22" ht="17.25" x14ac:dyDescent="0.3">
      <c r="A106" s="58"/>
      <c r="B106" s="61"/>
      <c r="C106" s="96"/>
      <c r="D106" s="96"/>
      <c r="E106" s="97"/>
      <c r="F106" s="51"/>
      <c r="G106" s="49"/>
      <c r="H106" s="5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156"/>
      <c r="P106" s="59"/>
      <c r="Q106" s="39"/>
      <c r="R106" s="40"/>
      <c r="S106" s="41"/>
      <c r="T106" s="42"/>
      <c r="U106" s="43"/>
      <c r="V106" s="44"/>
    </row>
    <row r="107" spans="1:22" ht="17.25" x14ac:dyDescent="0.3">
      <c r="A107" s="58"/>
      <c r="B107" s="61"/>
      <c r="C107" s="96"/>
      <c r="D107" s="96"/>
      <c r="E107" s="97"/>
      <c r="F107" s="51"/>
      <c r="G107" s="49"/>
      <c r="H107" s="5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156"/>
      <c r="P107" s="59"/>
      <c r="Q107" s="39"/>
      <c r="R107" s="40"/>
      <c r="S107" s="41"/>
      <c r="T107" s="42"/>
      <c r="U107" s="43"/>
      <c r="V107" s="44"/>
    </row>
    <row r="108" spans="1:22" ht="17.25" x14ac:dyDescent="0.3">
      <c r="A108" s="61"/>
      <c r="B108" s="61"/>
      <c r="C108" s="96"/>
      <c r="D108" s="96"/>
      <c r="E108" s="97"/>
      <c r="F108" s="51"/>
      <c r="G108" s="49"/>
      <c r="H108" s="5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156"/>
      <c r="P108" s="59"/>
      <c r="Q108" s="39"/>
      <c r="R108" s="40"/>
      <c r="S108" s="41"/>
      <c r="T108" s="42"/>
      <c r="U108" s="43"/>
      <c r="V108" s="44"/>
    </row>
    <row r="109" spans="1:22" ht="17.25" x14ac:dyDescent="0.3">
      <c r="A109" s="53"/>
      <c r="B109" s="61"/>
      <c r="C109" s="96"/>
      <c r="D109" s="96"/>
      <c r="E109" s="97"/>
      <c r="F109" s="51"/>
      <c r="G109" s="49"/>
      <c r="H109" s="50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156"/>
      <c r="P109" s="313"/>
      <c r="Q109" s="104"/>
      <c r="R109" s="40"/>
      <c r="S109" s="41"/>
      <c r="T109" s="42"/>
      <c r="U109" s="43"/>
      <c r="V109" s="44"/>
    </row>
    <row r="110" spans="1:22" ht="17.25" x14ac:dyDescent="0.3">
      <c r="A110" s="60"/>
      <c r="B110" s="61"/>
      <c r="C110" s="96"/>
      <c r="D110" s="96"/>
      <c r="E110" s="97"/>
      <c r="F110" s="51"/>
      <c r="G110" s="49"/>
      <c r="H110" s="50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156"/>
      <c r="P110" s="59"/>
      <c r="Q110" s="39"/>
      <c r="R110" s="40"/>
      <c r="S110" s="41"/>
      <c r="T110" s="42"/>
      <c r="U110" s="43"/>
      <c r="V110" s="44"/>
    </row>
    <row r="111" spans="1:22" ht="17.25" x14ac:dyDescent="0.3">
      <c r="A111" s="60"/>
      <c r="B111" s="61"/>
      <c r="C111" s="96"/>
      <c r="D111" s="96"/>
      <c r="E111" s="97"/>
      <c r="F111" s="51"/>
      <c r="G111" s="49"/>
      <c r="H111" s="50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156"/>
      <c r="P111" s="59"/>
      <c r="Q111" s="39"/>
      <c r="R111" s="40"/>
      <c r="S111" s="41"/>
      <c r="T111" s="42"/>
      <c r="U111" s="43"/>
      <c r="V111" s="44"/>
    </row>
    <row r="112" spans="1:22" ht="17.25" x14ac:dyDescent="0.3">
      <c r="A112" s="105"/>
      <c r="B112" s="61"/>
      <c r="C112" s="96"/>
      <c r="D112" s="96"/>
      <c r="E112" s="97"/>
      <c r="F112" s="51"/>
      <c r="G112" s="49"/>
      <c r="H112" s="50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156"/>
      <c r="P112" s="106"/>
      <c r="Q112" s="39"/>
      <c r="R112" s="40"/>
      <c r="S112" s="41"/>
      <c r="T112" s="42"/>
      <c r="U112" s="43"/>
      <c r="V112" s="44"/>
    </row>
    <row r="113" spans="1:22" ht="17.25" x14ac:dyDescent="0.3">
      <c r="A113" s="107"/>
      <c r="B113" s="61"/>
      <c r="C113" s="96"/>
      <c r="D113" s="96"/>
      <c r="E113" s="97"/>
      <c r="F113" s="51"/>
      <c r="G113" s="49"/>
      <c r="H113" s="50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156"/>
      <c r="P113" s="59"/>
      <c r="Q113" s="39"/>
      <c r="R113" s="40"/>
      <c r="S113" s="41"/>
      <c r="T113" s="42"/>
      <c r="U113" s="43"/>
      <c r="V113" s="44"/>
    </row>
    <row r="114" spans="1:22" ht="17.25" x14ac:dyDescent="0.3">
      <c r="A114" s="108"/>
      <c r="B114" s="61"/>
      <c r="C114" s="96"/>
      <c r="D114" s="96"/>
      <c r="E114" s="97"/>
      <c r="F114" s="51"/>
      <c r="G114" s="49"/>
      <c r="H114" s="50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156"/>
      <c r="P114" s="59"/>
      <c r="Q114" s="39"/>
      <c r="R114" s="40"/>
      <c r="S114" s="41"/>
      <c r="T114" s="42"/>
      <c r="U114" s="43"/>
      <c r="V114" s="44"/>
    </row>
    <row r="115" spans="1:22" ht="17.25" x14ac:dyDescent="0.3">
      <c r="A115" s="108"/>
      <c r="B115" s="61"/>
      <c r="C115" s="92"/>
      <c r="D115" s="92"/>
      <c r="E115" s="109"/>
      <c r="F115" s="51"/>
      <c r="G115" s="49"/>
      <c r="H115" s="50"/>
      <c r="I115" s="51"/>
      <c r="J115" s="35">
        <f t="shared" si="0"/>
        <v>0</v>
      </c>
      <c r="K115" s="56"/>
      <c r="L115" s="52"/>
      <c r="M115" s="52"/>
      <c r="N115" s="57">
        <f t="shared" si="1"/>
        <v>0</v>
      </c>
      <c r="O115" s="156"/>
      <c r="P115" s="59"/>
      <c r="Q115" s="39"/>
      <c r="R115" s="40"/>
      <c r="S115" s="41"/>
      <c r="T115" s="42"/>
      <c r="U115" s="43"/>
      <c r="V115" s="44"/>
    </row>
    <row r="116" spans="1:22" ht="17.25" x14ac:dyDescent="0.3">
      <c r="A116" s="107"/>
      <c r="B116" s="61"/>
      <c r="C116" s="96"/>
      <c r="D116" s="96"/>
      <c r="E116" s="97"/>
      <c r="F116" s="51"/>
      <c r="G116" s="49"/>
      <c r="H116" s="110"/>
      <c r="I116" s="51"/>
      <c r="J116" s="35">
        <f t="shared" si="0"/>
        <v>0</v>
      </c>
      <c r="K116" s="56"/>
      <c r="L116" s="52"/>
      <c r="M116" s="52"/>
      <c r="N116" s="57">
        <f t="shared" si="1"/>
        <v>0</v>
      </c>
      <c r="O116" s="156"/>
      <c r="P116" s="59"/>
      <c r="Q116" s="39"/>
      <c r="R116" s="40"/>
      <c r="S116" s="41"/>
      <c r="T116" s="42"/>
      <c r="U116" s="43"/>
      <c r="V116" s="44"/>
    </row>
    <row r="117" spans="1:22" ht="17.25" x14ac:dyDescent="0.3">
      <c r="A117" s="107"/>
      <c r="B117" s="61"/>
      <c r="C117" s="92"/>
      <c r="D117" s="92"/>
      <c r="E117" s="109"/>
      <c r="F117" s="51"/>
      <c r="G117" s="49"/>
      <c r="H117" s="110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156"/>
      <c r="P117" s="59"/>
      <c r="Q117" s="39"/>
      <c r="R117" s="40"/>
      <c r="S117" s="41"/>
      <c r="T117" s="42"/>
      <c r="U117" s="43"/>
      <c r="V117" s="44"/>
    </row>
    <row r="118" spans="1:22" ht="17.25" x14ac:dyDescent="0.3">
      <c r="A118" s="107"/>
      <c r="B118" s="61"/>
      <c r="C118" s="96"/>
      <c r="D118" s="96"/>
      <c r="E118" s="97"/>
      <c r="F118" s="51"/>
      <c r="G118" s="49"/>
      <c r="H118" s="110"/>
      <c r="I118" s="51"/>
      <c r="J118" s="35">
        <f t="shared" si="0"/>
        <v>0</v>
      </c>
      <c r="K118" s="56"/>
      <c r="L118" s="52"/>
      <c r="M118" s="52"/>
      <c r="N118" s="57">
        <f t="shared" si="1"/>
        <v>0</v>
      </c>
      <c r="O118" s="156"/>
      <c r="P118" s="59"/>
      <c r="Q118" s="39"/>
      <c r="R118" s="40"/>
      <c r="S118" s="41"/>
      <c r="T118" s="42"/>
      <c r="U118" s="43"/>
      <c r="V118" s="44"/>
    </row>
    <row r="119" spans="1:22" ht="17.25" x14ac:dyDescent="0.3">
      <c r="A119" s="107"/>
      <c r="B119" s="61"/>
      <c r="C119" s="91"/>
      <c r="D119" s="91"/>
      <c r="E119" s="93"/>
      <c r="F119" s="51"/>
      <c r="G119" s="49"/>
      <c r="H119" s="110"/>
      <c r="I119" s="51"/>
      <c r="J119" s="35">
        <f t="shared" si="0"/>
        <v>0</v>
      </c>
      <c r="K119" s="56"/>
      <c r="L119" s="52"/>
      <c r="M119" s="52"/>
      <c r="N119" s="57">
        <f t="shared" si="1"/>
        <v>0</v>
      </c>
      <c r="O119" s="156"/>
      <c r="P119" s="59"/>
      <c r="Q119" s="39"/>
      <c r="R119" s="40"/>
      <c r="S119" s="41"/>
      <c r="T119" s="42"/>
      <c r="U119" s="43"/>
      <c r="V119" s="44"/>
    </row>
    <row r="120" spans="1:22" ht="18.75" x14ac:dyDescent="0.3">
      <c r="A120" s="61"/>
      <c r="B120" s="61"/>
      <c r="C120" s="96"/>
      <c r="D120" s="96"/>
      <c r="E120" s="97"/>
      <c r="F120" s="51"/>
      <c r="G120" s="49"/>
      <c r="H120" s="111"/>
      <c r="I120" s="51"/>
      <c r="J120" s="35">
        <f t="shared" si="0"/>
        <v>0</v>
      </c>
      <c r="K120" s="56"/>
      <c r="L120" s="52"/>
      <c r="M120" s="52"/>
      <c r="N120" s="57">
        <f t="shared" si="1"/>
        <v>0</v>
      </c>
      <c r="O120" s="156"/>
      <c r="P120" s="312"/>
      <c r="Q120" s="64"/>
      <c r="R120" s="112"/>
      <c r="S120" s="41"/>
      <c r="T120" s="42"/>
      <c r="U120" s="43"/>
      <c r="V120" s="44"/>
    </row>
    <row r="121" spans="1:22" ht="18.75" x14ac:dyDescent="0.3">
      <c r="A121" s="61"/>
      <c r="B121" s="61"/>
      <c r="C121" s="96"/>
      <c r="D121" s="96"/>
      <c r="E121" s="97"/>
      <c r="F121" s="51"/>
      <c r="G121" s="49"/>
      <c r="H121" s="111"/>
      <c r="I121" s="51"/>
      <c r="J121" s="35">
        <f t="shared" si="0"/>
        <v>0</v>
      </c>
      <c r="K121" s="56"/>
      <c r="L121" s="52"/>
      <c r="M121" s="52"/>
      <c r="N121" s="57">
        <f t="shared" si="1"/>
        <v>0</v>
      </c>
      <c r="O121" s="156"/>
      <c r="P121" s="312"/>
      <c r="Q121" s="64"/>
      <c r="R121" s="112"/>
      <c r="S121" s="41"/>
      <c r="T121" s="42"/>
      <c r="U121" s="43"/>
      <c r="V121" s="44"/>
    </row>
    <row r="122" spans="1:22" ht="18.75" x14ac:dyDescent="0.3">
      <c r="A122" s="61"/>
      <c r="B122" s="61"/>
      <c r="C122" s="96"/>
      <c r="D122" s="96"/>
      <c r="E122" s="97"/>
      <c r="F122" s="51"/>
      <c r="G122" s="49"/>
      <c r="H122" s="111"/>
      <c r="I122" s="51"/>
      <c r="J122" s="35">
        <f t="shared" si="0"/>
        <v>0</v>
      </c>
      <c r="K122" s="56"/>
      <c r="L122" s="52"/>
      <c r="M122" s="52"/>
      <c r="N122" s="57">
        <f t="shared" si="1"/>
        <v>0</v>
      </c>
      <c r="O122" s="156"/>
      <c r="P122" s="312"/>
      <c r="Q122" s="64"/>
      <c r="R122" s="112"/>
      <c r="S122" s="41"/>
      <c r="T122" s="42"/>
      <c r="U122" s="43"/>
      <c r="V122" s="44"/>
    </row>
    <row r="123" spans="1:22" ht="18.75" x14ac:dyDescent="0.3">
      <c r="A123" s="61"/>
      <c r="B123" s="61"/>
      <c r="C123" s="96"/>
      <c r="D123" s="96"/>
      <c r="E123" s="97"/>
      <c r="F123" s="51"/>
      <c r="G123" s="49"/>
      <c r="H123" s="111"/>
      <c r="I123" s="51"/>
      <c r="J123" s="35">
        <f t="shared" si="0"/>
        <v>0</v>
      </c>
      <c r="K123" s="56"/>
      <c r="L123" s="52"/>
      <c r="M123" s="52"/>
      <c r="N123" s="57">
        <f t="shared" si="1"/>
        <v>0</v>
      </c>
      <c r="O123" s="156"/>
      <c r="P123" s="312"/>
      <c r="Q123" s="64"/>
      <c r="R123" s="112"/>
      <c r="S123" s="41"/>
      <c r="T123" s="42"/>
      <c r="U123" s="43"/>
      <c r="V123" s="44"/>
    </row>
    <row r="124" spans="1:22" ht="17.25" x14ac:dyDescent="0.3">
      <c r="A124" s="45"/>
      <c r="B124" s="61"/>
      <c r="C124" s="96"/>
      <c r="D124" s="96"/>
      <c r="E124" s="97"/>
      <c r="F124" s="51"/>
      <c r="G124" s="49"/>
      <c r="H124" s="113"/>
      <c r="I124" s="51"/>
      <c r="J124" s="35">
        <f t="shared" si="0"/>
        <v>0</v>
      </c>
      <c r="K124" s="56"/>
      <c r="L124" s="52"/>
      <c r="M124" s="52"/>
      <c r="N124" s="57">
        <f t="shared" si="1"/>
        <v>0</v>
      </c>
      <c r="O124" s="156"/>
      <c r="P124" s="312"/>
      <c r="Q124" s="64"/>
      <c r="R124" s="112"/>
      <c r="S124" s="41"/>
      <c r="T124" s="42"/>
      <c r="U124" s="43"/>
      <c r="V124" s="44"/>
    </row>
    <row r="125" spans="1:22" ht="17.25" x14ac:dyDescent="0.3">
      <c r="A125" s="61"/>
      <c r="B125" s="61"/>
      <c r="C125" s="96"/>
      <c r="D125" s="96"/>
      <c r="E125" s="97"/>
      <c r="F125" s="51"/>
      <c r="G125" s="49"/>
      <c r="H125" s="113"/>
      <c r="I125" s="51"/>
      <c r="J125" s="35">
        <f t="shared" si="0"/>
        <v>0</v>
      </c>
      <c r="K125" s="56"/>
      <c r="L125" s="52"/>
      <c r="M125" s="52"/>
      <c r="N125" s="57">
        <f t="shared" si="1"/>
        <v>0</v>
      </c>
      <c r="O125" s="156"/>
      <c r="P125" s="312"/>
      <c r="Q125" s="64"/>
      <c r="R125" s="112"/>
      <c r="S125" s="41"/>
      <c r="T125" s="42"/>
      <c r="U125" s="43"/>
      <c r="V125" s="44"/>
    </row>
    <row r="126" spans="1:22" ht="17.25" x14ac:dyDescent="0.3">
      <c r="A126" s="60"/>
      <c r="B126" s="61"/>
      <c r="C126" s="95"/>
      <c r="D126" s="95"/>
      <c r="E126" s="114"/>
      <c r="F126" s="51"/>
      <c r="G126" s="49"/>
      <c r="H126" s="113"/>
      <c r="I126" s="51"/>
      <c r="J126" s="35">
        <f t="shared" si="0"/>
        <v>0</v>
      </c>
      <c r="K126" s="56"/>
      <c r="L126" s="52"/>
      <c r="M126" s="52"/>
      <c r="N126" s="57">
        <f t="shared" si="1"/>
        <v>0</v>
      </c>
      <c r="O126" s="156"/>
      <c r="P126" s="312"/>
      <c r="Q126" s="64"/>
      <c r="R126" s="112"/>
      <c r="S126" s="41"/>
      <c r="T126" s="42"/>
      <c r="U126" s="43"/>
      <c r="V126" s="44"/>
    </row>
    <row r="127" spans="1:22" ht="17.25" x14ac:dyDescent="0.3">
      <c r="A127" s="60"/>
      <c r="B127" s="61"/>
      <c r="C127" s="95"/>
      <c r="D127" s="95"/>
      <c r="E127" s="114"/>
      <c r="F127" s="51"/>
      <c r="G127" s="49"/>
      <c r="H127" s="113"/>
      <c r="I127" s="51"/>
      <c r="J127" s="35">
        <f t="shared" si="0"/>
        <v>0</v>
      </c>
      <c r="K127" s="56"/>
      <c r="L127" s="52"/>
      <c r="M127" s="52"/>
      <c r="N127" s="57">
        <f t="shared" si="1"/>
        <v>0</v>
      </c>
      <c r="O127" s="156"/>
      <c r="P127" s="312"/>
      <c r="Q127" s="64"/>
      <c r="R127" s="112"/>
      <c r="S127" s="41"/>
      <c r="T127" s="42"/>
      <c r="U127" s="43"/>
      <c r="V127" s="44"/>
    </row>
    <row r="128" spans="1:22" ht="17.25" x14ac:dyDescent="0.3">
      <c r="A128" s="60"/>
      <c r="B128" s="61"/>
      <c r="C128" s="95"/>
      <c r="D128" s="95"/>
      <c r="E128" s="114"/>
      <c r="F128" s="51"/>
      <c r="G128" s="49"/>
      <c r="H128" s="113"/>
      <c r="I128" s="51"/>
      <c r="J128" s="35">
        <f t="shared" si="0"/>
        <v>0</v>
      </c>
      <c r="K128" s="56"/>
      <c r="L128" s="52"/>
      <c r="M128" s="52"/>
      <c r="N128" s="57">
        <f t="shared" si="1"/>
        <v>0</v>
      </c>
      <c r="O128" s="156"/>
      <c r="P128" s="312"/>
      <c r="Q128" s="64"/>
      <c r="R128" s="112"/>
      <c r="S128" s="41"/>
      <c r="T128" s="42"/>
      <c r="U128" s="43"/>
      <c r="V128" s="44"/>
    </row>
    <row r="129" spans="1:22" ht="17.25" x14ac:dyDescent="0.3">
      <c r="A129" s="60"/>
      <c r="B129" s="61"/>
      <c r="C129" s="95"/>
      <c r="D129" s="95"/>
      <c r="E129" s="114"/>
      <c r="F129" s="51"/>
      <c r="G129" s="49"/>
      <c r="H129" s="113"/>
      <c r="I129" s="51"/>
      <c r="J129" s="35">
        <f t="shared" si="0"/>
        <v>0</v>
      </c>
      <c r="K129" s="56"/>
      <c r="L129" s="52"/>
      <c r="M129" s="52"/>
      <c r="N129" s="57">
        <f t="shared" si="1"/>
        <v>0</v>
      </c>
      <c r="O129" s="156"/>
      <c r="P129" s="312"/>
      <c r="Q129" s="64"/>
      <c r="R129" s="112"/>
      <c r="S129" s="41"/>
      <c r="T129" s="42"/>
      <c r="U129" s="43"/>
      <c r="V129" s="44"/>
    </row>
    <row r="130" spans="1:22" ht="17.25" x14ac:dyDescent="0.3">
      <c r="A130" s="60"/>
      <c r="B130" s="61"/>
      <c r="C130" s="95"/>
      <c r="D130" s="95"/>
      <c r="E130" s="114"/>
      <c r="F130" s="51"/>
      <c r="G130" s="49"/>
      <c r="H130" s="113"/>
      <c r="I130" s="51"/>
      <c r="J130" s="35">
        <f t="shared" si="0"/>
        <v>0</v>
      </c>
      <c r="K130" s="56"/>
      <c r="L130" s="52"/>
      <c r="M130" s="52"/>
      <c r="N130" s="57">
        <f t="shared" si="1"/>
        <v>0</v>
      </c>
      <c r="O130" s="156"/>
      <c r="P130" s="312"/>
      <c r="Q130" s="64"/>
      <c r="R130" s="112"/>
      <c r="S130" s="41"/>
      <c r="T130" s="42"/>
      <c r="U130" s="43"/>
      <c r="V130" s="44"/>
    </row>
    <row r="131" spans="1:22" ht="17.25" x14ac:dyDescent="0.3">
      <c r="A131" s="107"/>
      <c r="B131" s="61"/>
      <c r="C131" s="96"/>
      <c r="D131" s="96"/>
      <c r="E131" s="97"/>
      <c r="F131" s="51"/>
      <c r="G131" s="49"/>
      <c r="H131" s="113"/>
      <c r="I131" s="51"/>
      <c r="J131" s="35">
        <f t="shared" si="0"/>
        <v>0</v>
      </c>
      <c r="K131" s="56"/>
      <c r="L131" s="52"/>
      <c r="M131" s="52"/>
      <c r="N131" s="57">
        <f t="shared" si="1"/>
        <v>0</v>
      </c>
      <c r="O131" s="156"/>
      <c r="P131" s="312"/>
      <c r="Q131" s="64"/>
      <c r="R131" s="112"/>
      <c r="S131" s="41"/>
      <c r="T131" s="42"/>
      <c r="U131" s="43"/>
      <c r="V131" s="44"/>
    </row>
    <row r="132" spans="1:22" ht="17.25" x14ac:dyDescent="0.3">
      <c r="A132" s="115"/>
      <c r="B132" s="61"/>
      <c r="C132" s="116"/>
      <c r="D132" s="116"/>
      <c r="E132" s="117"/>
      <c r="F132" s="51"/>
      <c r="G132" s="49"/>
      <c r="H132" s="118"/>
      <c r="I132" s="51"/>
      <c r="J132" s="35">
        <f t="shared" si="0"/>
        <v>0</v>
      </c>
      <c r="K132" s="56"/>
      <c r="L132" s="52"/>
      <c r="M132" s="52"/>
      <c r="N132" s="57">
        <f t="shared" si="1"/>
        <v>0</v>
      </c>
      <c r="O132" s="156"/>
      <c r="P132" s="312"/>
      <c r="Q132" s="64"/>
      <c r="R132" s="112"/>
      <c r="S132" s="41"/>
      <c r="T132" s="42"/>
      <c r="U132" s="43"/>
      <c r="V132" s="44"/>
    </row>
    <row r="133" spans="1:22" ht="17.25" x14ac:dyDescent="0.3">
      <c r="A133" s="115"/>
      <c r="B133" s="61"/>
      <c r="C133" s="116"/>
      <c r="D133" s="116"/>
      <c r="E133" s="117"/>
      <c r="F133" s="51"/>
      <c r="G133" s="49"/>
      <c r="H133" s="118"/>
      <c r="I133" s="51"/>
      <c r="J133" s="35">
        <f t="shared" si="0"/>
        <v>0</v>
      </c>
      <c r="K133" s="56"/>
      <c r="L133" s="52"/>
      <c r="M133" s="52"/>
      <c r="N133" s="57">
        <f t="shared" si="1"/>
        <v>0</v>
      </c>
      <c r="O133" s="156"/>
      <c r="P133" s="312"/>
      <c r="Q133" s="104"/>
      <c r="R133" s="112"/>
      <c r="S133" s="41"/>
      <c r="T133" s="42"/>
      <c r="U133" s="43"/>
      <c r="V133" s="44"/>
    </row>
    <row r="134" spans="1:22" ht="17.25" x14ac:dyDescent="0.3">
      <c r="A134" s="115"/>
      <c r="B134" s="61"/>
      <c r="C134" s="116"/>
      <c r="D134" s="116"/>
      <c r="E134" s="117"/>
      <c r="F134" s="51"/>
      <c r="G134" s="49"/>
      <c r="H134" s="118"/>
      <c r="I134" s="51"/>
      <c r="J134" s="35">
        <f t="shared" si="0"/>
        <v>0</v>
      </c>
      <c r="K134" s="56"/>
      <c r="L134" s="52"/>
      <c r="M134" s="52"/>
      <c r="N134" s="57">
        <f t="shared" si="1"/>
        <v>0</v>
      </c>
      <c r="O134" s="156"/>
      <c r="P134" s="312"/>
      <c r="Q134" s="64"/>
      <c r="R134" s="112"/>
      <c r="S134" s="41"/>
      <c r="T134" s="42"/>
      <c r="U134" s="43"/>
      <c r="V134" s="44"/>
    </row>
    <row r="135" spans="1:22" ht="17.25" x14ac:dyDescent="0.3">
      <c r="A135" s="107"/>
      <c r="B135" s="61"/>
      <c r="C135" s="96"/>
      <c r="D135" s="96"/>
      <c r="E135" s="97"/>
      <c r="F135" s="51"/>
      <c r="G135" s="49"/>
      <c r="H135" s="110"/>
      <c r="I135" s="51"/>
      <c r="J135" s="35">
        <f t="shared" si="0"/>
        <v>0</v>
      </c>
      <c r="K135" s="56"/>
      <c r="L135" s="52"/>
      <c r="M135" s="52"/>
      <c r="N135" s="57">
        <f t="shared" si="1"/>
        <v>0</v>
      </c>
      <c r="O135" s="156"/>
      <c r="P135" s="59"/>
      <c r="Q135" s="64"/>
      <c r="R135" s="112"/>
      <c r="S135" s="41"/>
      <c r="T135" s="42"/>
      <c r="U135" s="43"/>
      <c r="V135" s="44"/>
    </row>
    <row r="136" spans="1:22" ht="18.75" x14ac:dyDescent="0.3">
      <c r="A136" s="107"/>
      <c r="B136" s="61"/>
      <c r="C136" s="96"/>
      <c r="D136" s="96"/>
      <c r="E136" s="97"/>
      <c r="F136" s="51"/>
      <c r="G136" s="49"/>
      <c r="H136" s="119"/>
      <c r="I136" s="51"/>
      <c r="J136" s="35">
        <f t="shared" si="0"/>
        <v>0</v>
      </c>
      <c r="K136" s="56"/>
      <c r="L136" s="52"/>
      <c r="M136" s="52"/>
      <c r="N136" s="57">
        <f t="shared" si="1"/>
        <v>0</v>
      </c>
      <c r="O136" s="156"/>
      <c r="P136" s="59"/>
      <c r="Q136" s="64"/>
      <c r="R136" s="112"/>
      <c r="S136" s="41"/>
      <c r="T136" s="42"/>
      <c r="U136" s="43"/>
      <c r="V136" s="44"/>
    </row>
    <row r="137" spans="1:22" ht="17.25" x14ac:dyDescent="0.3">
      <c r="A137" s="107"/>
      <c r="B137" s="61"/>
      <c r="C137" s="96"/>
      <c r="D137" s="96"/>
      <c r="E137" s="97"/>
      <c r="F137" s="51"/>
      <c r="G137" s="49"/>
      <c r="H137" s="120"/>
      <c r="I137" s="51"/>
      <c r="J137" s="35">
        <f t="shared" si="0"/>
        <v>0</v>
      </c>
      <c r="K137" s="56"/>
      <c r="L137" s="52"/>
      <c r="M137" s="52"/>
      <c r="N137" s="57">
        <f t="shared" si="1"/>
        <v>0</v>
      </c>
      <c r="O137" s="156"/>
      <c r="P137" s="59"/>
      <c r="Q137" s="64"/>
      <c r="R137" s="112"/>
      <c r="S137" s="41"/>
      <c r="T137" s="42"/>
      <c r="U137" s="43"/>
      <c r="V137" s="44"/>
    </row>
    <row r="138" spans="1:22" ht="17.25" x14ac:dyDescent="0.3">
      <c r="A138" s="107"/>
      <c r="B138" s="61"/>
      <c r="C138" s="96"/>
      <c r="D138" s="96"/>
      <c r="E138" s="97"/>
      <c r="F138" s="51"/>
      <c r="G138" s="49"/>
      <c r="H138" s="110"/>
      <c r="I138" s="51"/>
      <c r="J138" s="35">
        <f t="shared" si="0"/>
        <v>0</v>
      </c>
      <c r="K138" s="56"/>
      <c r="L138" s="52"/>
      <c r="M138" s="52"/>
      <c r="N138" s="57">
        <f t="shared" si="1"/>
        <v>0</v>
      </c>
      <c r="O138" s="156"/>
      <c r="P138" s="59"/>
      <c r="Q138" s="64"/>
      <c r="R138" s="112"/>
      <c r="S138" s="41"/>
      <c r="T138" s="42"/>
      <c r="U138" s="43"/>
      <c r="V138" s="44"/>
    </row>
    <row r="139" spans="1:22" ht="17.25" x14ac:dyDescent="0.3">
      <c r="A139" s="121"/>
      <c r="B139" s="61"/>
      <c r="C139" s="96"/>
      <c r="D139" s="96"/>
      <c r="E139" s="97"/>
      <c r="F139" s="51"/>
      <c r="G139" s="49"/>
      <c r="H139" s="122"/>
      <c r="I139" s="51"/>
      <c r="J139" s="35">
        <f t="shared" si="0"/>
        <v>0</v>
      </c>
      <c r="K139" s="56"/>
      <c r="L139" s="52"/>
      <c r="M139" s="52"/>
      <c r="N139" s="57">
        <f t="shared" si="1"/>
        <v>0</v>
      </c>
      <c r="O139" s="298"/>
      <c r="P139" s="314"/>
      <c r="Q139" s="123"/>
      <c r="R139" s="124"/>
      <c r="S139" s="41"/>
      <c r="T139" s="42"/>
      <c r="U139" s="43"/>
      <c r="V139" s="44"/>
    </row>
    <row r="140" spans="1:22" ht="17.25" x14ac:dyDescent="0.3">
      <c r="A140" s="66"/>
      <c r="B140" s="61"/>
      <c r="C140" s="96"/>
      <c r="D140" s="96"/>
      <c r="E140" s="97"/>
      <c r="F140" s="51"/>
      <c r="G140" s="125"/>
      <c r="H140" s="126"/>
      <c r="I140" s="51"/>
      <c r="J140" s="35">
        <f t="shared" si="0"/>
        <v>0</v>
      </c>
      <c r="K140" s="56"/>
      <c r="L140" s="52"/>
      <c r="M140" s="52"/>
      <c r="N140" s="57">
        <f t="shared" si="1"/>
        <v>0</v>
      </c>
      <c r="O140" s="299"/>
      <c r="P140" s="127"/>
      <c r="Q140" s="64"/>
      <c r="R140" s="112"/>
      <c r="S140" s="41"/>
      <c r="T140" s="42"/>
      <c r="U140" s="43"/>
      <c r="V140" s="44"/>
    </row>
    <row r="141" spans="1:22" ht="17.25" x14ac:dyDescent="0.3">
      <c r="A141" s="108"/>
      <c r="B141" s="61"/>
      <c r="C141" s="96"/>
      <c r="D141" s="96"/>
      <c r="E141" s="97"/>
      <c r="F141" s="51"/>
      <c r="G141" s="127"/>
      <c r="H141" s="122"/>
      <c r="I141" s="51"/>
      <c r="J141" s="35">
        <f t="shared" si="0"/>
        <v>0</v>
      </c>
      <c r="K141" s="56"/>
      <c r="L141" s="52"/>
      <c r="M141" s="52"/>
      <c r="N141" s="57">
        <f t="shared" si="1"/>
        <v>0</v>
      </c>
      <c r="O141" s="299"/>
      <c r="P141" s="127"/>
      <c r="Q141" s="64"/>
      <c r="R141" s="112"/>
      <c r="S141" s="41"/>
      <c r="T141" s="42"/>
      <c r="U141" s="43"/>
      <c r="V141" s="44"/>
    </row>
    <row r="142" spans="1:22" ht="17.25" x14ac:dyDescent="0.3">
      <c r="A142" s="108"/>
      <c r="B142" s="61"/>
      <c r="C142" s="96"/>
      <c r="D142" s="96"/>
      <c r="E142" s="97"/>
      <c r="F142" s="51"/>
      <c r="G142" s="127"/>
      <c r="H142" s="126"/>
      <c r="I142" s="51"/>
      <c r="J142" s="35">
        <f t="shared" si="0"/>
        <v>0</v>
      </c>
      <c r="K142" s="128"/>
      <c r="L142" s="52"/>
      <c r="M142" s="52" t="s">
        <v>18</v>
      </c>
      <c r="N142" s="57">
        <f t="shared" si="1"/>
        <v>0</v>
      </c>
      <c r="O142" s="298"/>
      <c r="P142" s="314"/>
      <c r="Q142" s="123"/>
      <c r="R142" s="124"/>
      <c r="S142" s="41"/>
      <c r="T142" s="42"/>
      <c r="U142" s="43"/>
      <c r="V142" s="44"/>
    </row>
    <row r="143" spans="1:22" ht="17.25" x14ac:dyDescent="0.3">
      <c r="A143" s="107"/>
      <c r="B143" s="61"/>
      <c r="C143" s="96"/>
      <c r="D143" s="96"/>
      <c r="E143" s="97"/>
      <c r="F143" s="51"/>
      <c r="G143" s="127"/>
      <c r="H143" s="126"/>
      <c r="I143" s="51"/>
      <c r="J143" s="35">
        <f t="shared" si="0"/>
        <v>0</v>
      </c>
      <c r="K143" s="128"/>
      <c r="L143" s="52"/>
      <c r="M143" s="52"/>
      <c r="N143" s="57">
        <f t="shared" si="1"/>
        <v>0</v>
      </c>
      <c r="O143" s="299"/>
      <c r="P143" s="127"/>
      <c r="Q143" s="64"/>
      <c r="R143" s="112"/>
      <c r="S143" s="41"/>
      <c r="T143" s="42"/>
      <c r="U143" s="43"/>
      <c r="V143" s="44"/>
    </row>
    <row r="144" spans="1:22" ht="17.25" x14ac:dyDescent="0.3">
      <c r="A144" s="115"/>
      <c r="B144" s="61"/>
      <c r="C144" s="129"/>
      <c r="D144" s="129"/>
      <c r="E144" s="130"/>
      <c r="F144" s="51"/>
      <c r="G144" s="127"/>
      <c r="H144" s="131"/>
      <c r="I144" s="51"/>
      <c r="J144" s="35">
        <f t="shared" si="0"/>
        <v>0</v>
      </c>
      <c r="K144" s="56"/>
      <c r="L144" s="52"/>
      <c r="M144" s="52"/>
      <c r="N144" s="57">
        <f t="shared" si="1"/>
        <v>0</v>
      </c>
      <c r="O144" s="300"/>
      <c r="P144" s="315"/>
      <c r="Q144" s="39"/>
      <c r="R144" s="40"/>
      <c r="S144" s="41"/>
      <c r="T144" s="42"/>
      <c r="U144" s="43"/>
      <c r="V144" s="44"/>
    </row>
    <row r="145" spans="1:22" ht="17.25" x14ac:dyDescent="0.3">
      <c r="A145" s="132"/>
      <c r="B145" s="61"/>
      <c r="C145" s="96"/>
      <c r="D145" s="96"/>
      <c r="E145" s="97"/>
      <c r="F145" s="51"/>
      <c r="G145" s="127"/>
      <c r="H145" s="110"/>
      <c r="I145" s="51"/>
      <c r="J145" s="35">
        <f>I145-F145</f>
        <v>0</v>
      </c>
      <c r="K145" s="128"/>
      <c r="L145" s="133"/>
      <c r="M145" s="133"/>
      <c r="N145" s="57">
        <f t="shared" si="1"/>
        <v>0</v>
      </c>
      <c r="O145" s="300"/>
      <c r="P145" s="315"/>
      <c r="Q145" s="123"/>
      <c r="R145" s="124"/>
      <c r="S145" s="41"/>
      <c r="T145" s="42"/>
      <c r="U145" s="43"/>
      <c r="V145" s="44"/>
    </row>
    <row r="146" spans="1:22" ht="17.25" x14ac:dyDescent="0.3">
      <c r="A146" s="107"/>
      <c r="B146" s="61"/>
      <c r="C146" s="96"/>
      <c r="D146" s="96"/>
      <c r="E146" s="97"/>
      <c r="F146" s="51"/>
      <c r="G146" s="127"/>
      <c r="H146" s="110"/>
      <c r="I146" s="51"/>
      <c r="J146" s="35">
        <f t="shared" ref="J146:J244" si="4">I146-F146</f>
        <v>0</v>
      </c>
      <c r="K146" s="128"/>
      <c r="L146" s="133"/>
      <c r="M146" s="133"/>
      <c r="N146" s="57">
        <f t="shared" si="1"/>
        <v>0</v>
      </c>
      <c r="O146" s="156"/>
      <c r="P146" s="312"/>
      <c r="Q146" s="123"/>
      <c r="R146" s="124"/>
      <c r="S146" s="41"/>
      <c r="T146" s="42"/>
      <c r="U146" s="43"/>
      <c r="V146" s="44"/>
    </row>
    <row r="147" spans="1:22" ht="17.25" x14ac:dyDescent="0.3">
      <c r="A147" s="108"/>
      <c r="B147" s="61"/>
      <c r="C147" s="96"/>
      <c r="D147" s="96"/>
      <c r="E147" s="97"/>
      <c r="F147" s="51"/>
      <c r="G147" s="127"/>
      <c r="H147" s="134"/>
      <c r="I147" s="51"/>
      <c r="J147" s="35">
        <f t="shared" si="4"/>
        <v>0</v>
      </c>
      <c r="K147" s="135"/>
      <c r="L147" s="133"/>
      <c r="M147" s="133"/>
      <c r="N147" s="136">
        <f t="shared" si="1"/>
        <v>0</v>
      </c>
      <c r="O147" s="299"/>
      <c r="P147" s="127"/>
      <c r="Q147" s="123"/>
      <c r="R147" s="124"/>
      <c r="S147" s="41"/>
      <c r="T147" s="42"/>
      <c r="U147" s="43"/>
      <c r="V147" s="44"/>
    </row>
    <row r="148" spans="1:22" ht="18.75" x14ac:dyDescent="0.3">
      <c r="A148" s="108"/>
      <c r="B148" s="61"/>
      <c r="C148" s="96"/>
      <c r="D148" s="96"/>
      <c r="E148" s="97"/>
      <c r="F148" s="51"/>
      <c r="G148" s="127"/>
      <c r="H148" s="110"/>
      <c r="I148" s="51"/>
      <c r="J148" s="35">
        <f t="shared" si="4"/>
        <v>0</v>
      </c>
      <c r="K148" s="137"/>
      <c r="L148" s="138"/>
      <c r="M148" s="138"/>
      <c r="N148" s="136">
        <f t="shared" si="1"/>
        <v>0</v>
      </c>
      <c r="O148" s="298"/>
      <c r="P148" s="314"/>
      <c r="Q148" s="123"/>
      <c r="R148" s="124"/>
      <c r="S148" s="41"/>
      <c r="T148" s="42"/>
      <c r="U148" s="43"/>
      <c r="V148" s="44"/>
    </row>
    <row r="149" spans="1:22" ht="17.25" x14ac:dyDescent="0.3">
      <c r="A149" s="139"/>
      <c r="B149" s="61"/>
      <c r="C149" s="96"/>
      <c r="D149" s="96"/>
      <c r="E149" s="97"/>
      <c r="F149" s="140"/>
      <c r="G149" s="127"/>
      <c r="H149" s="120"/>
      <c r="I149" s="51"/>
      <c r="J149" s="35">
        <f t="shared" si="4"/>
        <v>0</v>
      </c>
      <c r="K149" s="137"/>
      <c r="L149" s="141"/>
      <c r="M149" s="141"/>
      <c r="N149" s="136">
        <f>K149*I149</f>
        <v>0</v>
      </c>
      <c r="O149" s="299"/>
      <c r="P149" s="127"/>
      <c r="Q149" s="123"/>
      <c r="R149" s="124"/>
      <c r="S149" s="41"/>
      <c r="T149" s="42"/>
      <c r="U149" s="43"/>
      <c r="V149" s="44"/>
    </row>
    <row r="150" spans="1:22" ht="17.25" x14ac:dyDescent="0.3">
      <c r="A150" s="121"/>
      <c r="B150" s="61"/>
      <c r="C150" s="96"/>
      <c r="D150" s="96"/>
      <c r="E150" s="97"/>
      <c r="F150" s="51"/>
      <c r="G150" s="127"/>
      <c r="H150" s="110"/>
      <c r="I150" s="51"/>
      <c r="J150" s="35">
        <f t="shared" si="4"/>
        <v>0</v>
      </c>
      <c r="K150" s="137"/>
      <c r="L150" s="133"/>
      <c r="M150" s="133"/>
      <c r="N150" s="136">
        <f t="shared" ref="N150:N234" si="5">K150*I150</f>
        <v>0</v>
      </c>
      <c r="O150" s="298"/>
      <c r="P150" s="314"/>
      <c r="Q150" s="123"/>
      <c r="R150" s="124"/>
      <c r="S150" s="41"/>
      <c r="T150" s="42"/>
      <c r="U150" s="43"/>
      <c r="V150" s="44"/>
    </row>
    <row r="151" spans="1:22" ht="18.75" x14ac:dyDescent="0.3">
      <c r="A151" s="108"/>
      <c r="B151" s="61"/>
      <c r="C151" s="96"/>
      <c r="D151" s="96"/>
      <c r="E151" s="97"/>
      <c r="F151" s="51"/>
      <c r="G151" s="127"/>
      <c r="H151" s="142"/>
      <c r="I151" s="51"/>
      <c r="J151" s="35">
        <f t="shared" si="4"/>
        <v>0</v>
      </c>
      <c r="K151" s="56"/>
      <c r="L151" s="133"/>
      <c r="M151" s="133"/>
      <c r="N151" s="57">
        <f t="shared" si="5"/>
        <v>0</v>
      </c>
      <c r="O151" s="298"/>
      <c r="P151" s="314"/>
      <c r="Q151" s="123"/>
      <c r="R151" s="124"/>
      <c r="S151" s="41"/>
      <c r="T151" s="42"/>
      <c r="U151" s="43"/>
      <c r="V151" s="44"/>
    </row>
    <row r="152" spans="1:22" ht="17.25" x14ac:dyDescent="0.3">
      <c r="A152" s="108"/>
      <c r="B152" s="61"/>
      <c r="C152" s="96"/>
      <c r="D152" s="96"/>
      <c r="E152" s="97"/>
      <c r="F152" s="51"/>
      <c r="G152" s="127"/>
      <c r="H152" s="122"/>
      <c r="I152" s="51"/>
      <c r="J152" s="35">
        <f t="shared" si="4"/>
        <v>0</v>
      </c>
      <c r="K152" s="137"/>
      <c r="L152" s="133"/>
      <c r="M152" s="133"/>
      <c r="N152" s="136">
        <f t="shared" si="5"/>
        <v>0</v>
      </c>
      <c r="O152" s="298"/>
      <c r="P152" s="314"/>
      <c r="Q152" s="123"/>
      <c r="R152" s="124"/>
      <c r="S152" s="41"/>
      <c r="T152" s="42"/>
      <c r="U152" s="43"/>
      <c r="V152" s="44"/>
    </row>
    <row r="153" spans="1:22" ht="17.25" x14ac:dyDescent="0.3">
      <c r="A153" s="108"/>
      <c r="B153" s="61"/>
      <c r="C153" s="96"/>
      <c r="D153" s="96"/>
      <c r="E153" s="97"/>
      <c r="F153" s="51"/>
      <c r="G153" s="127"/>
      <c r="H153" s="143"/>
      <c r="I153" s="51"/>
      <c r="J153" s="35">
        <f t="shared" si="4"/>
        <v>0</v>
      </c>
      <c r="K153" s="137"/>
      <c r="L153" s="133"/>
      <c r="M153" s="133"/>
      <c r="N153" s="136">
        <f t="shared" si="5"/>
        <v>0</v>
      </c>
      <c r="O153" s="298"/>
      <c r="P153" s="314"/>
      <c r="Q153" s="123"/>
      <c r="R153" s="124"/>
      <c r="S153" s="41"/>
      <c r="T153" s="42"/>
      <c r="U153" s="43"/>
      <c r="V153" s="44"/>
    </row>
    <row r="154" spans="1:22" ht="17.25" x14ac:dyDescent="0.3">
      <c r="A154" s="108"/>
      <c r="B154" s="61"/>
      <c r="C154" s="96"/>
      <c r="D154" s="96"/>
      <c r="E154" s="97"/>
      <c r="F154" s="51"/>
      <c r="G154" s="127"/>
      <c r="H154" s="144"/>
      <c r="I154" s="51"/>
      <c r="J154" s="35">
        <f t="shared" si="4"/>
        <v>0</v>
      </c>
      <c r="K154" s="137"/>
      <c r="L154" s="145"/>
      <c r="M154" s="145"/>
      <c r="N154" s="136">
        <f t="shared" si="5"/>
        <v>0</v>
      </c>
      <c r="O154" s="298"/>
      <c r="P154" s="314"/>
      <c r="Q154" s="123"/>
      <c r="R154" s="124"/>
      <c r="S154" s="41"/>
      <c r="T154" s="42"/>
      <c r="U154" s="43"/>
      <c r="V154" s="44"/>
    </row>
    <row r="155" spans="1:22" ht="17.25" x14ac:dyDescent="0.3">
      <c r="A155" s="108"/>
      <c r="B155" s="61"/>
      <c r="C155" s="96"/>
      <c r="D155" s="96"/>
      <c r="E155" s="97"/>
      <c r="F155" s="51"/>
      <c r="G155" s="127"/>
      <c r="H155" s="143"/>
      <c r="I155" s="51"/>
      <c r="J155" s="35">
        <f t="shared" si="4"/>
        <v>0</v>
      </c>
      <c r="K155" s="137"/>
      <c r="L155" s="145"/>
      <c r="M155" s="145"/>
      <c r="N155" s="136">
        <f t="shared" si="5"/>
        <v>0</v>
      </c>
      <c r="O155" s="298"/>
      <c r="P155" s="314"/>
      <c r="Q155" s="123"/>
      <c r="R155" s="124"/>
      <c r="S155" s="41"/>
      <c r="T155" s="42"/>
      <c r="U155" s="43"/>
      <c r="V155" s="44"/>
    </row>
    <row r="156" spans="1:22" ht="17.25" x14ac:dyDescent="0.3">
      <c r="A156" s="108"/>
      <c r="B156" s="61"/>
      <c r="C156" s="96"/>
      <c r="D156" s="96"/>
      <c r="E156" s="97"/>
      <c r="F156" s="51"/>
      <c r="G156" s="127"/>
      <c r="H156" s="143"/>
      <c r="I156" s="51"/>
      <c r="J156" s="35">
        <f t="shared" si="4"/>
        <v>0</v>
      </c>
      <c r="K156" s="137"/>
      <c r="L156" s="145"/>
      <c r="M156" s="145"/>
      <c r="N156" s="136">
        <f t="shared" si="5"/>
        <v>0</v>
      </c>
      <c r="O156" s="298"/>
      <c r="P156" s="314"/>
      <c r="Q156" s="123"/>
      <c r="R156" s="124"/>
      <c r="S156" s="41"/>
      <c r="T156" s="42"/>
      <c r="U156" s="43"/>
      <c r="V156" s="44"/>
    </row>
    <row r="157" spans="1:22" ht="17.25" x14ac:dyDescent="0.3">
      <c r="A157" s="108"/>
      <c r="B157" s="61"/>
      <c r="C157" s="96"/>
      <c r="D157" s="96"/>
      <c r="E157" s="97"/>
      <c r="F157" s="51"/>
      <c r="G157" s="127"/>
      <c r="H157" s="143"/>
      <c r="I157" s="51"/>
      <c r="J157" s="35">
        <f t="shared" si="4"/>
        <v>0</v>
      </c>
      <c r="K157" s="56"/>
      <c r="L157" s="52"/>
      <c r="M157" s="52"/>
      <c r="N157" s="57">
        <f t="shared" si="5"/>
        <v>0</v>
      </c>
      <c r="O157" s="298"/>
      <c r="P157" s="314"/>
      <c r="Q157" s="123"/>
      <c r="R157" s="124"/>
      <c r="S157" s="41"/>
      <c r="T157" s="42"/>
      <c r="U157" s="43"/>
      <c r="V157" s="44"/>
    </row>
    <row r="158" spans="1:22" ht="17.25" x14ac:dyDescent="0.3">
      <c r="A158" s="108"/>
      <c r="B158" s="61"/>
      <c r="C158" s="146"/>
      <c r="D158" s="146"/>
      <c r="E158" s="147"/>
      <c r="F158" s="51"/>
      <c r="G158" s="127"/>
      <c r="H158" s="143"/>
      <c r="I158" s="51"/>
      <c r="J158" s="35">
        <f t="shared" si="4"/>
        <v>0</v>
      </c>
      <c r="K158" s="56"/>
      <c r="L158" s="52"/>
      <c r="M158" s="52"/>
      <c r="N158" s="57">
        <f t="shared" si="5"/>
        <v>0</v>
      </c>
      <c r="O158" s="299"/>
      <c r="P158" s="316"/>
      <c r="Q158" s="39"/>
      <c r="R158" s="40"/>
      <c r="S158" s="41"/>
      <c r="T158" s="42"/>
      <c r="U158" s="43"/>
      <c r="V158" s="44"/>
    </row>
    <row r="159" spans="1:22" ht="17.25" x14ac:dyDescent="0.3">
      <c r="A159" s="108"/>
      <c r="B159" s="61"/>
      <c r="C159" s="146"/>
      <c r="D159" s="146"/>
      <c r="E159" s="147"/>
      <c r="F159" s="51"/>
      <c r="G159" s="127"/>
      <c r="H159" s="143"/>
      <c r="I159" s="51"/>
      <c r="J159" s="35">
        <f t="shared" si="4"/>
        <v>0</v>
      </c>
      <c r="K159" s="56"/>
      <c r="L159" s="52"/>
      <c r="M159" s="52"/>
      <c r="N159" s="57">
        <f t="shared" si="5"/>
        <v>0</v>
      </c>
      <c r="O159" s="299"/>
      <c r="P159" s="316"/>
      <c r="Q159" s="39"/>
      <c r="R159" s="40"/>
      <c r="S159" s="41"/>
      <c r="T159" s="42"/>
      <c r="U159" s="43"/>
      <c r="V159" s="44"/>
    </row>
    <row r="160" spans="1:22" ht="17.25" x14ac:dyDescent="0.3">
      <c r="A160" s="60"/>
      <c r="B160" s="61"/>
      <c r="C160" s="129"/>
      <c r="D160" s="129"/>
      <c r="E160" s="130"/>
      <c r="F160" s="51"/>
      <c r="G160" s="127"/>
      <c r="H160" s="131"/>
      <c r="I160" s="51"/>
      <c r="J160" s="35">
        <f t="shared" si="4"/>
        <v>0</v>
      </c>
      <c r="K160" s="56"/>
      <c r="L160" s="52"/>
      <c r="M160" s="52"/>
      <c r="N160" s="57">
        <f t="shared" si="5"/>
        <v>0</v>
      </c>
      <c r="O160" s="156"/>
      <c r="P160" s="312"/>
      <c r="Q160" s="39"/>
      <c r="R160" s="40"/>
      <c r="S160" s="41"/>
      <c r="T160" s="42"/>
      <c r="U160" s="43"/>
      <c r="V160" s="44"/>
    </row>
    <row r="161" spans="1:22" ht="17.25" x14ac:dyDescent="0.3">
      <c r="A161" s="108"/>
      <c r="B161" s="61"/>
      <c r="C161" s="148"/>
      <c r="D161" s="148"/>
      <c r="E161" s="130"/>
      <c r="F161" s="51"/>
      <c r="G161" s="127"/>
      <c r="H161" s="50"/>
      <c r="I161" s="51"/>
      <c r="J161" s="35">
        <f t="shared" si="4"/>
        <v>0</v>
      </c>
      <c r="K161" s="56"/>
      <c r="L161" s="52"/>
      <c r="M161" s="52"/>
      <c r="N161" s="57">
        <f t="shared" si="5"/>
        <v>0</v>
      </c>
      <c r="O161" s="156"/>
      <c r="P161" s="312"/>
      <c r="Q161" s="39"/>
      <c r="R161" s="40"/>
      <c r="S161" s="41"/>
      <c r="T161" s="42"/>
      <c r="U161" s="43"/>
      <c r="V161" s="44"/>
    </row>
    <row r="162" spans="1:22" ht="17.25" x14ac:dyDescent="0.3">
      <c r="A162" s="115"/>
      <c r="B162" s="61"/>
      <c r="C162" s="129"/>
      <c r="D162" s="129"/>
      <c r="E162" s="130"/>
      <c r="F162" s="51"/>
      <c r="G162" s="127"/>
      <c r="H162" s="131"/>
      <c r="I162" s="51"/>
      <c r="J162" s="35">
        <f t="shared" si="4"/>
        <v>0</v>
      </c>
      <c r="K162" s="56"/>
      <c r="L162" s="52"/>
      <c r="M162" s="52"/>
      <c r="N162" s="57">
        <f t="shared" si="5"/>
        <v>0</v>
      </c>
      <c r="O162" s="156"/>
      <c r="P162" s="312"/>
      <c r="Q162" s="39"/>
      <c r="R162" s="40"/>
      <c r="S162" s="41"/>
      <c r="T162" s="42"/>
      <c r="U162" s="43"/>
      <c r="V162" s="44"/>
    </row>
    <row r="163" spans="1:22" ht="18.75" x14ac:dyDescent="0.3">
      <c r="A163" s="149"/>
      <c r="B163" s="150"/>
      <c r="C163" s="95"/>
      <c r="D163" s="95"/>
      <c r="E163" s="114"/>
      <c r="F163" s="51"/>
      <c r="G163" s="127"/>
      <c r="H163" s="131"/>
      <c r="I163" s="51"/>
      <c r="J163" s="35">
        <f t="shared" si="4"/>
        <v>0</v>
      </c>
      <c r="K163" s="56"/>
      <c r="L163" s="52"/>
      <c r="M163" s="52"/>
      <c r="N163" s="57">
        <f t="shared" si="5"/>
        <v>0</v>
      </c>
      <c r="O163" s="300"/>
      <c r="P163" s="315"/>
      <c r="Q163" s="39"/>
      <c r="R163" s="40"/>
      <c r="S163" s="41"/>
      <c r="T163" s="42"/>
      <c r="U163" s="43"/>
      <c r="V163" s="44"/>
    </row>
    <row r="164" spans="1:22" ht="17.25" x14ac:dyDescent="0.3">
      <c r="A164" s="115"/>
      <c r="B164" s="61"/>
      <c r="C164" s="151"/>
      <c r="D164" s="151"/>
      <c r="E164" s="152"/>
      <c r="F164" s="51"/>
      <c r="G164" s="127"/>
      <c r="H164" s="131"/>
      <c r="I164" s="51"/>
      <c r="J164" s="35">
        <f t="shared" si="4"/>
        <v>0</v>
      </c>
      <c r="K164" s="56"/>
      <c r="L164" s="52"/>
      <c r="M164" s="52"/>
      <c r="N164" s="57">
        <f t="shared" si="5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ht="17.25" x14ac:dyDescent="0.3">
      <c r="A165" s="115"/>
      <c r="B165" s="61"/>
      <c r="C165" s="151"/>
      <c r="D165" s="151"/>
      <c r="E165" s="152"/>
      <c r="F165" s="51"/>
      <c r="G165" s="127"/>
      <c r="H165" s="131"/>
      <c r="I165" s="51"/>
      <c r="J165" s="35">
        <f t="shared" si="4"/>
        <v>0</v>
      </c>
      <c r="K165" s="56"/>
      <c r="L165" s="52"/>
      <c r="M165" s="52"/>
      <c r="N165" s="57">
        <f t="shared" si="5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ht="17.25" x14ac:dyDescent="0.3">
      <c r="A166" s="153"/>
      <c r="B166" s="61"/>
      <c r="C166" s="154"/>
      <c r="D166" s="154"/>
      <c r="E166" s="155"/>
      <c r="F166" s="51"/>
      <c r="G166" s="127"/>
      <c r="H166" s="131"/>
      <c r="I166" s="51"/>
      <c r="J166" s="35">
        <f t="shared" si="4"/>
        <v>0</v>
      </c>
      <c r="K166" s="56"/>
      <c r="L166" s="52"/>
      <c r="M166" s="52"/>
      <c r="N166" s="57">
        <f t="shared" si="5"/>
        <v>0</v>
      </c>
      <c r="O166" s="156"/>
      <c r="P166" s="312"/>
      <c r="Q166" s="39"/>
      <c r="R166" s="40"/>
      <c r="S166" s="41"/>
      <c r="T166" s="42"/>
      <c r="U166" s="43"/>
      <c r="V166" s="44"/>
    </row>
    <row r="167" spans="1:22" ht="17.25" x14ac:dyDescent="0.3">
      <c r="A167" s="115"/>
      <c r="B167" s="61"/>
      <c r="C167" s="157"/>
      <c r="D167" s="157"/>
      <c r="E167" s="158"/>
      <c r="F167" s="51"/>
      <c r="G167" s="63"/>
      <c r="H167" s="131"/>
      <c r="I167" s="51"/>
      <c r="J167" s="35">
        <f t="shared" si="4"/>
        <v>0</v>
      </c>
      <c r="K167" s="56"/>
      <c r="L167" s="52"/>
      <c r="M167" s="52"/>
      <c r="N167" s="57">
        <f t="shared" si="5"/>
        <v>0</v>
      </c>
      <c r="O167" s="301"/>
      <c r="P167" s="317"/>
      <c r="Q167" s="39"/>
      <c r="R167" s="40"/>
      <c r="S167" s="41"/>
      <c r="T167" s="42"/>
      <c r="U167" s="43"/>
      <c r="V167" s="44"/>
    </row>
    <row r="168" spans="1:22" ht="17.25" x14ac:dyDescent="0.3">
      <c r="A168" s="115"/>
      <c r="B168" s="61"/>
      <c r="C168" s="157"/>
      <c r="D168" s="157"/>
      <c r="E168" s="158"/>
      <c r="F168" s="51"/>
      <c r="G168" s="49"/>
      <c r="H168" s="131"/>
      <c r="I168" s="51"/>
      <c r="J168" s="35">
        <f t="shared" si="4"/>
        <v>0</v>
      </c>
      <c r="K168" s="56"/>
      <c r="L168" s="52"/>
      <c r="M168" s="52"/>
      <c r="N168" s="57">
        <f t="shared" si="5"/>
        <v>0</v>
      </c>
      <c r="O168" s="301"/>
      <c r="P168" s="317"/>
      <c r="Q168" s="39"/>
      <c r="R168" s="40"/>
      <c r="S168" s="41"/>
      <c r="T168" s="42"/>
      <c r="U168" s="43"/>
      <c r="V168" s="44"/>
    </row>
    <row r="169" spans="1:22" x14ac:dyDescent="0.25">
      <c r="A169" s="115"/>
      <c r="B169" s="107"/>
      <c r="C169" s="159"/>
      <c r="D169" s="159"/>
      <c r="E169" s="160"/>
      <c r="F169" s="161"/>
      <c r="G169" s="127"/>
      <c r="H169" s="162"/>
      <c r="I169" s="161"/>
      <c r="J169" s="35">
        <f t="shared" si="4"/>
        <v>0</v>
      </c>
      <c r="N169" s="57">
        <f t="shared" si="5"/>
        <v>0</v>
      </c>
      <c r="O169" s="302"/>
      <c r="P169" s="316"/>
      <c r="Q169" s="163"/>
      <c r="R169" s="164"/>
      <c r="S169" s="165"/>
      <c r="T169" s="166"/>
      <c r="U169" s="167"/>
      <c r="V169" s="168"/>
    </row>
    <row r="170" spans="1:22" ht="17.25" x14ac:dyDescent="0.3">
      <c r="A170" s="115"/>
      <c r="B170" s="61"/>
      <c r="C170" s="154"/>
      <c r="D170" s="154"/>
      <c r="E170" s="155"/>
      <c r="F170" s="161"/>
      <c r="G170" s="127"/>
      <c r="H170" s="162"/>
      <c r="I170" s="161"/>
      <c r="J170" s="35">
        <f t="shared" si="4"/>
        <v>0</v>
      </c>
      <c r="N170" s="57">
        <f t="shared" si="5"/>
        <v>0</v>
      </c>
      <c r="O170" s="302"/>
      <c r="P170" s="316"/>
      <c r="Q170" s="163"/>
      <c r="R170" s="164"/>
      <c r="S170" s="165"/>
      <c r="T170" s="166"/>
      <c r="U170" s="167"/>
      <c r="V170" s="168"/>
    </row>
    <row r="171" spans="1:22" ht="17.25" x14ac:dyDescent="0.3">
      <c r="A171" s="115"/>
      <c r="B171" s="61"/>
      <c r="C171" s="154"/>
      <c r="D171" s="154"/>
      <c r="E171" s="155"/>
      <c r="F171" s="51"/>
      <c r="G171" s="127"/>
      <c r="H171" s="131"/>
      <c r="I171" s="51"/>
      <c r="J171" s="35">
        <f t="shared" si="4"/>
        <v>0</v>
      </c>
      <c r="K171" s="56"/>
      <c r="L171" s="52"/>
      <c r="M171" s="52"/>
      <c r="N171" s="57">
        <f t="shared" si="5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3">
      <c r="A172" s="115"/>
      <c r="B172" s="61"/>
      <c r="C172" s="154"/>
      <c r="D172" s="154"/>
      <c r="E172" s="155"/>
      <c r="F172" s="51"/>
      <c r="G172" s="127"/>
      <c r="H172" s="131"/>
      <c r="I172" s="51"/>
      <c r="J172" s="35">
        <f t="shared" si="4"/>
        <v>0</v>
      </c>
      <c r="K172" s="56"/>
      <c r="L172" s="52"/>
      <c r="M172" s="52"/>
      <c r="N172" s="57">
        <f t="shared" si="5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x14ac:dyDescent="0.3">
      <c r="A173" s="115"/>
      <c r="B173" s="61"/>
      <c r="C173" s="169"/>
      <c r="D173" s="169"/>
      <c r="E173" s="114"/>
      <c r="F173" s="51"/>
      <c r="G173" s="63"/>
      <c r="H173" s="131"/>
      <c r="I173" s="51"/>
      <c r="J173" s="35">
        <f t="shared" si="4"/>
        <v>0</v>
      </c>
      <c r="K173" s="56"/>
      <c r="L173" s="52"/>
      <c r="M173" s="52"/>
      <c r="N173" s="57">
        <f t="shared" si="5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ht="17.25" x14ac:dyDescent="0.3">
      <c r="A174" s="115"/>
      <c r="B174" s="61"/>
      <c r="C174" s="169"/>
      <c r="D174" s="169"/>
      <c r="E174" s="114"/>
      <c r="F174" s="51"/>
      <c r="G174" s="63"/>
      <c r="H174" s="131"/>
      <c r="I174" s="51"/>
      <c r="J174" s="35">
        <f t="shared" si="4"/>
        <v>0</v>
      </c>
      <c r="K174" s="56"/>
      <c r="L174" s="52"/>
      <c r="M174" s="52"/>
      <c r="N174" s="57">
        <f t="shared" si="5"/>
        <v>0</v>
      </c>
      <c r="O174" s="156"/>
      <c r="P174" s="312"/>
      <c r="Q174" s="39"/>
      <c r="R174" s="40"/>
      <c r="S174" s="41"/>
      <c r="T174" s="42"/>
      <c r="U174" s="43"/>
      <c r="V174" s="44"/>
    </row>
    <row r="175" spans="1:22" ht="17.25" x14ac:dyDescent="0.3">
      <c r="A175" s="115"/>
      <c r="B175" s="61"/>
      <c r="C175" s="169"/>
      <c r="D175" s="169"/>
      <c r="E175" s="114"/>
      <c r="F175" s="51"/>
      <c r="G175" s="63"/>
      <c r="H175" s="131"/>
      <c r="I175" s="51"/>
      <c r="J175" s="35">
        <f t="shared" si="4"/>
        <v>0</v>
      </c>
      <c r="K175" s="56"/>
      <c r="L175" s="52"/>
      <c r="M175" s="52"/>
      <c r="N175" s="57">
        <f t="shared" si="5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ht="17.25" x14ac:dyDescent="0.25">
      <c r="A176" s="115"/>
      <c r="B176" s="107"/>
      <c r="C176" s="170"/>
      <c r="D176" s="170"/>
      <c r="E176" s="109"/>
      <c r="F176" s="51"/>
      <c r="G176" s="63"/>
      <c r="H176" s="131"/>
      <c r="I176" s="51"/>
      <c r="J176" s="35">
        <f t="shared" si="4"/>
        <v>0</v>
      </c>
      <c r="K176" s="56"/>
      <c r="L176" s="52"/>
      <c r="M176" s="52"/>
      <c r="N176" s="57">
        <f t="shared" si="5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x14ac:dyDescent="0.3">
      <c r="A177" s="115"/>
      <c r="B177" s="61"/>
      <c r="C177" s="169"/>
      <c r="D177" s="169"/>
      <c r="E177" s="114"/>
      <c r="F177" s="51"/>
      <c r="G177" s="63"/>
      <c r="H177" s="131"/>
      <c r="I177" s="51"/>
      <c r="J177" s="35">
        <f t="shared" si="4"/>
        <v>0</v>
      </c>
      <c r="K177" s="56"/>
      <c r="L177" s="52"/>
      <c r="M177" s="52"/>
      <c r="N177" s="57">
        <f t="shared" si="5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x14ac:dyDescent="0.3">
      <c r="A178" s="115"/>
      <c r="B178" s="61"/>
      <c r="C178" s="148"/>
      <c r="D178" s="148"/>
      <c r="E178" s="130"/>
      <c r="F178" s="51"/>
      <c r="G178" s="127"/>
      <c r="H178" s="131"/>
      <c r="I178" s="51"/>
      <c r="J178" s="35">
        <f t="shared" si="4"/>
        <v>0</v>
      </c>
      <c r="K178" s="56"/>
      <c r="L178" s="52"/>
      <c r="M178" s="52"/>
      <c r="N178" s="57">
        <f t="shared" si="5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3">
      <c r="A179" s="115"/>
      <c r="B179" s="61"/>
      <c r="C179" s="148"/>
      <c r="D179" s="148"/>
      <c r="E179" s="130"/>
      <c r="F179" s="51"/>
      <c r="G179" s="127"/>
      <c r="H179" s="131"/>
      <c r="I179" s="51"/>
      <c r="J179" s="35">
        <f t="shared" si="4"/>
        <v>0</v>
      </c>
      <c r="K179" s="56"/>
      <c r="L179" s="52"/>
      <c r="M179" s="52"/>
      <c r="N179" s="57">
        <f t="shared" si="5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3">
      <c r="A180" s="115"/>
      <c r="B180" s="61"/>
      <c r="C180" s="148"/>
      <c r="D180" s="148"/>
      <c r="E180" s="130"/>
      <c r="F180" s="51"/>
      <c r="G180" s="127"/>
      <c r="H180" s="131"/>
      <c r="I180" s="51"/>
      <c r="J180" s="35">
        <f t="shared" si="4"/>
        <v>0</v>
      </c>
      <c r="K180" s="56"/>
      <c r="L180" s="52"/>
      <c r="M180" s="52"/>
      <c r="N180" s="57">
        <f t="shared" si="5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3">
      <c r="A181" s="115"/>
      <c r="B181" s="61"/>
      <c r="C181" s="148"/>
      <c r="D181" s="148"/>
      <c r="E181" s="130"/>
      <c r="F181" s="51"/>
      <c r="G181" s="127"/>
      <c r="H181" s="131"/>
      <c r="I181" s="51"/>
      <c r="J181" s="35">
        <v>0</v>
      </c>
      <c r="K181" s="56"/>
      <c r="L181" s="52"/>
      <c r="M181" s="52"/>
      <c r="N181" s="57">
        <f t="shared" si="5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x14ac:dyDescent="0.25">
      <c r="A182" s="153"/>
      <c r="B182" s="107"/>
      <c r="C182" s="154"/>
      <c r="D182" s="154"/>
      <c r="E182" s="155"/>
      <c r="F182" s="51"/>
      <c r="G182" s="127"/>
      <c r="H182" s="131"/>
      <c r="I182" s="51"/>
      <c r="J182" s="35">
        <f t="shared" si="4"/>
        <v>0</v>
      </c>
      <c r="K182" s="56"/>
      <c r="L182" s="52"/>
      <c r="M182" s="52"/>
      <c r="N182" s="57">
        <f t="shared" si="5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3">
      <c r="A183" s="171"/>
      <c r="B183" s="61"/>
      <c r="C183" s="157"/>
      <c r="D183" s="157"/>
      <c r="E183" s="158"/>
      <c r="F183" s="51"/>
      <c r="G183" s="49"/>
      <c r="H183" s="131"/>
      <c r="I183" s="51"/>
      <c r="J183" s="35">
        <f>I183-F183</f>
        <v>0</v>
      </c>
      <c r="K183" s="56"/>
      <c r="L183" s="52"/>
      <c r="M183" s="52"/>
      <c r="N183" s="57">
        <f>K183*I183</f>
        <v>0</v>
      </c>
      <c r="O183" s="301"/>
      <c r="P183" s="317"/>
      <c r="Q183" s="39"/>
      <c r="R183" s="40"/>
      <c r="S183" s="41"/>
      <c r="T183" s="42"/>
      <c r="U183" s="43"/>
      <c r="V183" s="44"/>
    </row>
    <row r="184" spans="1:22" ht="17.25" x14ac:dyDescent="0.25">
      <c r="A184" s="115"/>
      <c r="B184" s="107"/>
      <c r="C184" s="172"/>
      <c r="D184" s="172"/>
      <c r="E184" s="173"/>
      <c r="F184" s="51"/>
      <c r="G184" s="127"/>
      <c r="H184" s="131"/>
      <c r="I184" s="51"/>
      <c r="J184" s="35">
        <f t="shared" si="4"/>
        <v>0</v>
      </c>
      <c r="K184" s="56"/>
      <c r="L184" s="52"/>
      <c r="M184" s="52"/>
      <c r="N184" s="57">
        <f t="shared" si="5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25">
      <c r="A185" s="115"/>
      <c r="B185" s="107"/>
      <c r="C185" s="172"/>
      <c r="D185" s="172"/>
      <c r="E185" s="173"/>
      <c r="F185" s="51"/>
      <c r="G185" s="127"/>
      <c r="H185" s="131"/>
      <c r="I185" s="51"/>
      <c r="J185" s="35">
        <f t="shared" si="4"/>
        <v>0</v>
      </c>
      <c r="K185" s="56"/>
      <c r="L185" s="52"/>
      <c r="M185" s="52"/>
      <c r="N185" s="57">
        <f t="shared" si="5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x14ac:dyDescent="0.25">
      <c r="A186" s="115"/>
      <c r="B186" s="107"/>
      <c r="C186" s="172"/>
      <c r="D186" s="172"/>
      <c r="E186" s="173"/>
      <c r="F186" s="51"/>
      <c r="G186" s="127"/>
      <c r="H186" s="174"/>
      <c r="I186" s="51"/>
      <c r="J186" s="35">
        <f t="shared" si="4"/>
        <v>0</v>
      </c>
      <c r="K186" s="56"/>
      <c r="L186" s="52"/>
      <c r="M186" s="52"/>
      <c r="N186" s="57">
        <f t="shared" si="5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25">
      <c r="A187" s="115"/>
      <c r="B187" s="107"/>
      <c r="C187" s="172"/>
      <c r="D187" s="172"/>
      <c r="E187" s="173"/>
      <c r="F187" s="175"/>
      <c r="G187" s="63"/>
      <c r="H187" s="174"/>
      <c r="I187" s="51"/>
      <c r="J187" s="35">
        <f t="shared" si="4"/>
        <v>0</v>
      </c>
      <c r="K187" s="56"/>
      <c r="L187" s="52"/>
      <c r="M187" s="52"/>
      <c r="N187" s="57">
        <f t="shared" si="5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25">
      <c r="A188" s="115"/>
      <c r="B188" s="107"/>
      <c r="C188" s="172"/>
      <c r="D188" s="172"/>
      <c r="E188" s="173"/>
      <c r="F188" s="175"/>
      <c r="G188" s="63"/>
      <c r="H188" s="131"/>
      <c r="I188" s="51"/>
      <c r="J188" s="35">
        <f t="shared" si="4"/>
        <v>0</v>
      </c>
      <c r="K188" s="56"/>
      <c r="L188" s="52"/>
      <c r="M188" s="52"/>
      <c r="N188" s="57">
        <f t="shared" si="5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x14ac:dyDescent="0.25">
      <c r="A189" s="115"/>
      <c r="B189" s="107"/>
      <c r="C189" s="172"/>
      <c r="D189" s="172"/>
      <c r="E189" s="173"/>
      <c r="F189" s="175"/>
      <c r="G189" s="63"/>
      <c r="H189" s="131"/>
      <c r="I189" s="51"/>
      <c r="J189" s="35">
        <f t="shared" si="4"/>
        <v>0</v>
      </c>
      <c r="K189" s="56"/>
      <c r="L189" s="52"/>
      <c r="M189" s="52"/>
      <c r="N189" s="57">
        <f t="shared" si="5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25">
      <c r="A190" s="115"/>
      <c r="B190" s="107"/>
      <c r="C190" s="172"/>
      <c r="D190" s="172"/>
      <c r="E190" s="173"/>
      <c r="F190" s="175"/>
      <c r="G190" s="63"/>
      <c r="H190" s="131"/>
      <c r="I190" s="51"/>
      <c r="J190" s="35">
        <f t="shared" si="4"/>
        <v>0</v>
      </c>
      <c r="K190" s="56"/>
      <c r="L190" s="52"/>
      <c r="M190" s="52"/>
      <c r="N190" s="57">
        <f t="shared" si="5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x14ac:dyDescent="0.25">
      <c r="A191" s="115"/>
      <c r="B191" s="107"/>
      <c r="C191" s="172"/>
      <c r="D191" s="172"/>
      <c r="E191" s="173"/>
      <c r="F191" s="175"/>
      <c r="G191" s="63"/>
      <c r="H191" s="131"/>
      <c r="I191" s="51"/>
      <c r="J191" s="35">
        <f t="shared" si="4"/>
        <v>0</v>
      </c>
      <c r="K191" s="56"/>
      <c r="L191" s="52"/>
      <c r="M191" s="52"/>
      <c r="N191" s="57">
        <f t="shared" si="5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72"/>
      <c r="D192" s="172"/>
      <c r="E192" s="173"/>
      <c r="F192" s="175"/>
      <c r="G192" s="63"/>
      <c r="H192" s="131"/>
      <c r="I192" s="51"/>
      <c r="J192" s="35">
        <f t="shared" si="4"/>
        <v>0</v>
      </c>
      <c r="K192" s="56"/>
      <c r="L192" s="52"/>
      <c r="M192" s="52"/>
      <c r="N192" s="57">
        <f t="shared" si="5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x14ac:dyDescent="0.25">
      <c r="A193" s="115"/>
      <c r="B193" s="107"/>
      <c r="C193" s="172"/>
      <c r="D193" s="172"/>
      <c r="E193" s="173"/>
      <c r="F193" s="175"/>
      <c r="G193" s="63"/>
      <c r="H193" s="131"/>
      <c r="I193" s="51"/>
      <c r="J193" s="35">
        <f t="shared" si="4"/>
        <v>0</v>
      </c>
      <c r="K193" s="56"/>
      <c r="L193" s="52"/>
      <c r="M193" s="52"/>
      <c r="N193" s="57">
        <f t="shared" si="5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x14ac:dyDescent="0.25">
      <c r="A194" s="115"/>
      <c r="B194" s="107"/>
      <c r="C194" s="172"/>
      <c r="D194" s="172"/>
      <c r="E194" s="173"/>
      <c r="F194" s="51"/>
      <c r="G194" s="63"/>
      <c r="H194" s="131"/>
      <c r="I194" s="51"/>
      <c r="J194" s="35">
        <f t="shared" si="4"/>
        <v>0</v>
      </c>
      <c r="K194" s="56"/>
      <c r="L194" s="52"/>
      <c r="M194" s="52"/>
      <c r="N194" s="57">
        <f t="shared" si="5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15"/>
      <c r="B195" s="107"/>
      <c r="C195" s="148"/>
      <c r="D195" s="148"/>
      <c r="E195" s="130"/>
      <c r="F195" s="51"/>
      <c r="G195" s="127"/>
      <c r="H195" s="131"/>
      <c r="I195" s="51"/>
      <c r="J195" s="35">
        <f t="shared" si="4"/>
        <v>0</v>
      </c>
      <c r="K195" s="56"/>
      <c r="L195" s="52"/>
      <c r="M195" s="52"/>
      <c r="N195" s="57">
        <f t="shared" si="5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15"/>
      <c r="B196" s="107"/>
      <c r="C196" s="148"/>
      <c r="D196" s="148"/>
      <c r="E196" s="130"/>
      <c r="F196" s="51"/>
      <c r="G196" s="127"/>
      <c r="H196" s="131"/>
      <c r="I196" s="51"/>
      <c r="J196" s="35">
        <f t="shared" si="4"/>
        <v>0</v>
      </c>
      <c r="K196" s="56"/>
      <c r="L196" s="52"/>
      <c r="M196" s="52"/>
      <c r="N196" s="57">
        <f t="shared" si="5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15"/>
      <c r="B197" s="107"/>
      <c r="C197" s="148"/>
      <c r="D197" s="148"/>
      <c r="E197" s="130"/>
      <c r="F197" s="51"/>
      <c r="G197" s="127"/>
      <c r="H197" s="131"/>
      <c r="I197" s="51"/>
      <c r="J197" s="35">
        <f t="shared" si="4"/>
        <v>0</v>
      </c>
      <c r="K197" s="56"/>
      <c r="L197" s="52"/>
      <c r="M197" s="52"/>
      <c r="N197" s="57">
        <f t="shared" si="5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15"/>
      <c r="B198" s="107"/>
      <c r="C198" s="148"/>
      <c r="D198" s="148"/>
      <c r="E198" s="130"/>
      <c r="F198" s="51"/>
      <c r="G198" s="127"/>
      <c r="H198" s="131"/>
      <c r="I198" s="51"/>
      <c r="J198" s="35">
        <f t="shared" si="4"/>
        <v>0</v>
      </c>
      <c r="K198" s="56"/>
      <c r="L198" s="52"/>
      <c r="M198" s="52"/>
      <c r="N198" s="57">
        <f t="shared" si="5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15"/>
      <c r="B199" s="107"/>
      <c r="C199" s="148"/>
      <c r="D199" s="148"/>
      <c r="E199" s="130"/>
      <c r="F199" s="51"/>
      <c r="G199" s="127"/>
      <c r="H199" s="131"/>
      <c r="I199" s="51"/>
      <c r="J199" s="35">
        <f t="shared" si="4"/>
        <v>0</v>
      </c>
      <c r="K199" s="56"/>
      <c r="L199" s="52"/>
      <c r="M199" s="52"/>
      <c r="N199" s="57">
        <f t="shared" si="5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48"/>
      <c r="D200" s="148"/>
      <c r="E200" s="130"/>
      <c r="F200" s="51"/>
      <c r="G200" s="127"/>
      <c r="H200" s="131"/>
      <c r="I200" s="51"/>
      <c r="J200" s="35">
        <f t="shared" si="4"/>
        <v>0</v>
      </c>
      <c r="K200" s="56"/>
      <c r="L200" s="52"/>
      <c r="M200" s="52"/>
      <c r="N200" s="57">
        <f t="shared" si="5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x14ac:dyDescent="0.25">
      <c r="A201" s="115"/>
      <c r="B201" s="107"/>
      <c r="C201" s="148"/>
      <c r="D201" s="148"/>
      <c r="E201" s="130"/>
      <c r="F201" s="51"/>
      <c r="G201" s="127"/>
      <c r="H201" s="131"/>
      <c r="I201" s="51"/>
      <c r="J201" s="35">
        <f t="shared" si="4"/>
        <v>0</v>
      </c>
      <c r="K201" s="56"/>
      <c r="L201" s="52"/>
      <c r="M201" s="52"/>
      <c r="N201" s="57">
        <f t="shared" si="5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15"/>
      <c r="B202" s="107"/>
      <c r="C202" s="148"/>
      <c r="D202" s="148"/>
      <c r="E202" s="130"/>
      <c r="F202" s="51"/>
      <c r="G202" s="127"/>
      <c r="H202" s="131"/>
      <c r="I202" s="51"/>
      <c r="J202" s="35">
        <f t="shared" si="4"/>
        <v>0</v>
      </c>
      <c r="K202" s="56"/>
      <c r="L202" s="52"/>
      <c r="M202" s="52"/>
      <c r="N202" s="57">
        <f t="shared" si="5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x14ac:dyDescent="0.25">
      <c r="A203" s="107"/>
      <c r="B203" s="159"/>
      <c r="C203" s="148"/>
      <c r="D203" s="148"/>
      <c r="E203" s="130"/>
      <c r="F203" s="51"/>
      <c r="G203" s="49"/>
      <c r="H203" s="50"/>
      <c r="I203" s="51"/>
      <c r="J203" s="35">
        <f t="shared" si="4"/>
        <v>0</v>
      </c>
      <c r="K203" s="56"/>
      <c r="L203" s="52"/>
      <c r="M203" s="52"/>
      <c r="N203" s="57">
        <f t="shared" si="5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71"/>
      <c r="B204" s="107"/>
      <c r="C204" s="148"/>
      <c r="D204" s="148"/>
      <c r="E204" s="130"/>
      <c r="F204" s="51"/>
      <c r="G204" s="127"/>
      <c r="H204" s="131"/>
      <c r="I204" s="51"/>
      <c r="J204" s="35">
        <f t="shared" si="4"/>
        <v>0</v>
      </c>
      <c r="K204" s="56"/>
      <c r="L204" s="52"/>
      <c r="M204" s="52"/>
      <c r="N204" s="57">
        <f t="shared" si="5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71"/>
      <c r="B205" s="107"/>
      <c r="C205" s="148"/>
      <c r="D205" s="148"/>
      <c r="E205" s="130"/>
      <c r="F205" s="51"/>
      <c r="G205" s="127"/>
      <c r="H205" s="131"/>
      <c r="I205" s="51"/>
      <c r="J205" s="35">
        <f t="shared" si="4"/>
        <v>0</v>
      </c>
      <c r="K205" s="56"/>
      <c r="L205" s="52"/>
      <c r="M205" s="52"/>
      <c r="N205" s="57">
        <f t="shared" si="5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71"/>
      <c r="B206" s="107"/>
      <c r="C206" s="148"/>
      <c r="D206" s="148"/>
      <c r="E206" s="130"/>
      <c r="F206" s="51"/>
      <c r="G206" s="127"/>
      <c r="H206" s="131"/>
      <c r="I206" s="51"/>
      <c r="J206" s="35">
        <f t="shared" si="4"/>
        <v>0</v>
      </c>
      <c r="K206" s="56"/>
      <c r="L206" s="52"/>
      <c r="M206" s="52"/>
      <c r="N206" s="57">
        <f t="shared" si="5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71"/>
      <c r="B207" s="107"/>
      <c r="C207" s="148"/>
      <c r="D207" s="148"/>
      <c r="E207" s="130"/>
      <c r="F207" s="51"/>
      <c r="G207" s="127"/>
      <c r="H207" s="131"/>
      <c r="I207" s="51"/>
      <c r="J207" s="35">
        <f t="shared" si="4"/>
        <v>0</v>
      </c>
      <c r="K207" s="56"/>
      <c r="L207" s="52"/>
      <c r="M207" s="52"/>
      <c r="N207" s="57">
        <f t="shared" si="5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ht="17.25" x14ac:dyDescent="0.25">
      <c r="A208" s="176"/>
      <c r="B208" s="107"/>
      <c r="C208" s="148"/>
      <c r="D208" s="148"/>
      <c r="E208" s="130"/>
      <c r="F208" s="51"/>
      <c r="G208" s="127"/>
      <c r="H208" s="131"/>
      <c r="I208" s="51"/>
      <c r="J208" s="35">
        <f t="shared" si="4"/>
        <v>0</v>
      </c>
      <c r="K208" s="56"/>
      <c r="L208" s="52"/>
      <c r="M208" s="52"/>
      <c r="N208" s="57">
        <f t="shared" si="5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15"/>
      <c r="B209" s="107"/>
      <c r="C209" s="148"/>
      <c r="D209" s="148"/>
      <c r="E209" s="130"/>
      <c r="F209" s="51"/>
      <c r="G209" s="127"/>
      <c r="H209" s="131"/>
      <c r="I209" s="51"/>
      <c r="J209" s="35">
        <f t="shared" si="4"/>
        <v>0</v>
      </c>
      <c r="K209" s="56"/>
      <c r="L209" s="52"/>
      <c r="M209" s="52"/>
      <c r="N209" s="57">
        <f t="shared" si="5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ht="17.25" x14ac:dyDescent="0.25">
      <c r="A210" s="115"/>
      <c r="B210" s="107"/>
      <c r="C210" s="148"/>
      <c r="D210" s="148"/>
      <c r="E210" s="130"/>
      <c r="F210" s="51"/>
      <c r="G210" s="127"/>
      <c r="H210" s="131"/>
      <c r="I210" s="51"/>
      <c r="J210" s="35">
        <f t="shared" si="4"/>
        <v>0</v>
      </c>
      <c r="K210" s="56"/>
      <c r="L210" s="52"/>
      <c r="M210" s="52"/>
      <c r="N210" s="57">
        <f t="shared" si="5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15"/>
      <c r="B211" s="107"/>
      <c r="C211" s="148"/>
      <c r="D211" s="148"/>
      <c r="E211" s="130"/>
      <c r="F211" s="51"/>
      <c r="G211" s="127"/>
      <c r="H211" s="131"/>
      <c r="I211" s="51"/>
      <c r="J211" s="35">
        <f t="shared" si="4"/>
        <v>0</v>
      </c>
      <c r="K211" s="56"/>
      <c r="L211" s="52"/>
      <c r="M211" s="52"/>
      <c r="N211" s="57">
        <f t="shared" si="5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15"/>
      <c r="B212" s="107"/>
      <c r="C212" s="148"/>
      <c r="D212" s="148"/>
      <c r="E212" s="130"/>
      <c r="F212" s="51"/>
      <c r="G212" s="127"/>
      <c r="H212" s="131"/>
      <c r="I212" s="51"/>
      <c r="J212" s="35">
        <f t="shared" si="4"/>
        <v>0</v>
      </c>
      <c r="K212" s="56"/>
      <c r="L212" s="52"/>
      <c r="M212" s="52"/>
      <c r="N212" s="57">
        <f t="shared" si="5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ht="17.25" x14ac:dyDescent="0.25">
      <c r="A213" s="115"/>
      <c r="B213" s="107"/>
      <c r="C213" s="148"/>
      <c r="D213" s="148"/>
      <c r="E213" s="130"/>
      <c r="F213" s="51"/>
      <c r="G213" s="127"/>
      <c r="H213" s="131"/>
      <c r="I213" s="51"/>
      <c r="J213" s="35">
        <f t="shared" si="4"/>
        <v>0</v>
      </c>
      <c r="K213" s="56"/>
      <c r="L213" s="52"/>
      <c r="M213" s="52"/>
      <c r="N213" s="57">
        <f t="shared" si="5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15"/>
      <c r="B214" s="107"/>
      <c r="C214" s="148"/>
      <c r="D214" s="148"/>
      <c r="E214" s="130"/>
      <c r="F214" s="51"/>
      <c r="G214" s="127"/>
      <c r="H214" s="131"/>
      <c r="I214" s="51"/>
      <c r="J214" s="35">
        <f t="shared" si="4"/>
        <v>0</v>
      </c>
      <c r="K214" s="56"/>
      <c r="L214" s="52"/>
      <c r="M214" s="52"/>
      <c r="N214" s="57">
        <f t="shared" si="5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15"/>
      <c r="B215" s="107"/>
      <c r="C215" s="148"/>
      <c r="D215" s="148"/>
      <c r="E215" s="130"/>
      <c r="F215" s="51"/>
      <c r="G215" s="127"/>
      <c r="H215" s="131"/>
      <c r="I215" s="51"/>
      <c r="J215" s="35">
        <f t="shared" si="4"/>
        <v>0</v>
      </c>
      <c r="K215" s="56"/>
      <c r="L215" s="52"/>
      <c r="M215" s="52"/>
      <c r="N215" s="57">
        <f t="shared" si="5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15"/>
      <c r="B216" s="107"/>
      <c r="C216" s="148"/>
      <c r="D216" s="148"/>
      <c r="E216" s="130"/>
      <c r="F216" s="51"/>
      <c r="G216" s="127"/>
      <c r="H216" s="131"/>
      <c r="I216" s="51"/>
      <c r="J216" s="35">
        <f t="shared" si="4"/>
        <v>0</v>
      </c>
      <c r="K216" s="56"/>
      <c r="L216" s="52"/>
      <c r="M216" s="52"/>
      <c r="N216" s="57">
        <f t="shared" si="5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ht="17.25" x14ac:dyDescent="0.25">
      <c r="A217" s="115"/>
      <c r="B217" s="107"/>
      <c r="C217" s="148"/>
      <c r="D217" s="148"/>
      <c r="E217" s="130"/>
      <c r="F217" s="51"/>
      <c r="G217" s="127"/>
      <c r="H217" s="131"/>
      <c r="I217" s="51"/>
      <c r="J217" s="35">
        <f t="shared" si="4"/>
        <v>0</v>
      </c>
      <c r="K217" s="56"/>
      <c r="L217" s="52"/>
      <c r="M217" s="52"/>
      <c r="N217" s="57">
        <f t="shared" si="5"/>
        <v>0</v>
      </c>
      <c r="O217" s="156"/>
      <c r="P217" s="312"/>
      <c r="Q217" s="39"/>
      <c r="R217" s="40"/>
      <c r="S217" s="41"/>
      <c r="T217" s="42"/>
      <c r="U217" s="43"/>
      <c r="V217" s="44"/>
    </row>
    <row r="218" spans="1:22" ht="17.25" x14ac:dyDescent="0.25">
      <c r="A218" s="115"/>
      <c r="B218" s="107"/>
      <c r="C218" s="177"/>
      <c r="D218" s="177"/>
      <c r="E218" s="97"/>
      <c r="F218" s="51"/>
      <c r="G218" s="127"/>
      <c r="H218" s="131"/>
      <c r="I218" s="51"/>
      <c r="J218" s="35">
        <f t="shared" si="4"/>
        <v>0</v>
      </c>
      <c r="K218" s="56"/>
      <c r="L218" s="52"/>
      <c r="M218" s="52"/>
      <c r="N218" s="57">
        <f t="shared" si="5"/>
        <v>0</v>
      </c>
      <c r="O218" s="156"/>
      <c r="P218" s="312"/>
      <c r="Q218" s="39"/>
      <c r="R218" s="40"/>
      <c r="S218" s="41"/>
      <c r="T218" s="42"/>
      <c r="U218" s="43"/>
      <c r="V218" s="44"/>
    </row>
    <row r="219" spans="1:22" ht="17.25" x14ac:dyDescent="0.25">
      <c r="A219" s="115"/>
      <c r="B219" s="107"/>
      <c r="C219" s="148"/>
      <c r="D219" s="148"/>
      <c r="E219" s="130"/>
      <c r="F219" s="51"/>
      <c r="G219" s="127"/>
      <c r="H219" s="131"/>
      <c r="I219" s="51"/>
      <c r="J219" s="35">
        <f t="shared" si="4"/>
        <v>0</v>
      </c>
      <c r="K219" s="56"/>
      <c r="L219" s="52"/>
      <c r="M219" s="52"/>
      <c r="N219" s="57">
        <f t="shared" si="5"/>
        <v>0</v>
      </c>
      <c r="O219" s="156"/>
      <c r="P219" s="312"/>
      <c r="Q219" s="39"/>
      <c r="R219" s="40"/>
      <c r="S219" s="41"/>
      <c r="T219" s="42"/>
      <c r="U219" s="43"/>
      <c r="V219" s="44"/>
    </row>
    <row r="220" spans="1:22" ht="17.25" x14ac:dyDescent="0.25">
      <c r="A220" s="115"/>
      <c r="B220" s="107"/>
      <c r="C220" s="169"/>
      <c r="D220" s="169"/>
      <c r="E220" s="114"/>
      <c r="F220" s="51"/>
      <c r="G220" s="127"/>
      <c r="H220" s="131"/>
      <c r="I220" s="51"/>
      <c r="J220" s="35">
        <f t="shared" si="4"/>
        <v>0</v>
      </c>
      <c r="K220" s="56"/>
      <c r="L220" s="52"/>
      <c r="M220" s="52"/>
      <c r="N220" s="57">
        <f t="shared" si="5"/>
        <v>0</v>
      </c>
      <c r="O220" s="156"/>
      <c r="P220" s="312"/>
      <c r="Q220" s="39"/>
      <c r="R220" s="40"/>
      <c r="S220" s="41"/>
      <c r="T220" s="42"/>
      <c r="U220" s="43"/>
      <c r="V220" s="44"/>
    </row>
    <row r="221" spans="1:22" ht="17.25" x14ac:dyDescent="0.25">
      <c r="A221" s="115"/>
      <c r="B221" s="107"/>
      <c r="C221" s="170"/>
      <c r="D221" s="170"/>
      <c r="E221" s="109"/>
      <c r="F221" s="51"/>
      <c r="G221" s="127"/>
      <c r="H221" s="131"/>
      <c r="I221" s="51"/>
      <c r="J221" s="35">
        <f t="shared" si="4"/>
        <v>0</v>
      </c>
      <c r="K221" s="56"/>
      <c r="L221" s="52"/>
      <c r="M221" s="52"/>
      <c r="N221" s="57">
        <f t="shared" si="5"/>
        <v>0</v>
      </c>
      <c r="O221" s="156"/>
      <c r="P221" s="312"/>
      <c r="Q221" s="39"/>
      <c r="R221" s="40"/>
      <c r="S221" s="41"/>
      <c r="T221" s="42"/>
      <c r="U221" s="43"/>
      <c r="V221" s="44"/>
    </row>
    <row r="222" spans="1:22" ht="17.25" x14ac:dyDescent="0.25">
      <c r="A222" s="115"/>
      <c r="B222" s="107"/>
      <c r="C222" s="170"/>
      <c r="D222" s="170"/>
      <c r="E222" s="109"/>
      <c r="F222" s="51"/>
      <c r="G222" s="127"/>
      <c r="H222" s="131"/>
      <c r="I222" s="51"/>
      <c r="J222" s="35">
        <f t="shared" si="4"/>
        <v>0</v>
      </c>
      <c r="K222" s="56"/>
      <c r="L222" s="52"/>
      <c r="M222" s="52"/>
      <c r="N222" s="57">
        <f t="shared" si="5"/>
        <v>0</v>
      </c>
      <c r="O222" s="156"/>
      <c r="P222" s="312"/>
      <c r="Q222" s="39"/>
      <c r="R222" s="40"/>
      <c r="S222" s="41"/>
      <c r="T222" s="42"/>
      <c r="U222" s="43"/>
      <c r="V222" s="44"/>
    </row>
    <row r="223" spans="1:22" ht="17.25" x14ac:dyDescent="0.25">
      <c r="A223" s="115"/>
      <c r="B223" s="107"/>
      <c r="C223" s="169"/>
      <c r="D223" s="169"/>
      <c r="E223" s="114"/>
      <c r="F223" s="51"/>
      <c r="G223" s="127"/>
      <c r="H223" s="131"/>
      <c r="I223" s="51"/>
      <c r="J223" s="35">
        <f t="shared" si="4"/>
        <v>0</v>
      </c>
      <c r="K223" s="56"/>
      <c r="L223" s="52"/>
      <c r="M223" s="52"/>
      <c r="N223" s="57">
        <f t="shared" si="5"/>
        <v>0</v>
      </c>
      <c r="O223" s="156"/>
      <c r="P223" s="312"/>
      <c r="Q223" s="39"/>
      <c r="R223" s="40"/>
      <c r="S223" s="41"/>
      <c r="T223" s="42"/>
      <c r="U223" s="43"/>
      <c r="V223" s="44"/>
    </row>
    <row r="224" spans="1:22" ht="17.25" x14ac:dyDescent="0.25">
      <c r="A224" s="115"/>
      <c r="B224" s="107"/>
      <c r="C224" s="154"/>
      <c r="D224" s="154"/>
      <c r="E224" s="155"/>
      <c r="F224" s="51"/>
      <c r="G224" s="127"/>
      <c r="H224" s="131"/>
      <c r="I224" s="51"/>
      <c r="J224" s="35">
        <f t="shared" si="4"/>
        <v>0</v>
      </c>
      <c r="K224" s="56"/>
      <c r="L224" s="52"/>
      <c r="M224" s="52"/>
      <c r="N224" s="57">
        <f t="shared" si="5"/>
        <v>0</v>
      </c>
      <c r="O224" s="156"/>
      <c r="P224" s="312"/>
      <c r="Q224" s="39"/>
      <c r="R224" s="40"/>
      <c r="S224" s="41"/>
      <c r="T224" s="42"/>
      <c r="U224" s="43"/>
      <c r="V224" s="44"/>
    </row>
    <row r="225" spans="1:22" ht="17.25" x14ac:dyDescent="0.25">
      <c r="A225" s="115"/>
      <c r="B225" s="107"/>
      <c r="C225" s="96"/>
      <c r="D225" s="96"/>
      <c r="E225" s="97"/>
      <c r="F225" s="51"/>
      <c r="G225" s="127"/>
      <c r="H225" s="131"/>
      <c r="I225" s="51"/>
      <c r="J225" s="35">
        <f t="shared" si="4"/>
        <v>0</v>
      </c>
      <c r="K225" s="56"/>
      <c r="L225" s="52"/>
      <c r="M225" s="52"/>
      <c r="N225" s="57">
        <f t="shared" si="5"/>
        <v>0</v>
      </c>
      <c r="O225" s="156"/>
      <c r="P225" s="312"/>
      <c r="Q225" s="39"/>
      <c r="R225" s="40"/>
      <c r="S225" s="41"/>
      <c r="T225" s="42"/>
      <c r="U225" s="43"/>
      <c r="V225" s="44"/>
    </row>
    <row r="226" spans="1:22" ht="17.25" x14ac:dyDescent="0.25">
      <c r="A226" s="108"/>
      <c r="B226" s="107"/>
      <c r="C226" s="129"/>
      <c r="D226" s="129"/>
      <c r="E226" s="130"/>
      <c r="F226" s="51"/>
      <c r="G226" s="127"/>
      <c r="H226" s="131"/>
      <c r="I226" s="51"/>
      <c r="J226" s="35">
        <f t="shared" si="4"/>
        <v>0</v>
      </c>
      <c r="K226" s="56"/>
      <c r="L226" s="52"/>
      <c r="M226" s="52"/>
      <c r="N226" s="57">
        <f t="shared" si="5"/>
        <v>0</v>
      </c>
      <c r="O226" s="156"/>
      <c r="P226" s="312"/>
      <c r="Q226" s="39"/>
      <c r="R226" s="40"/>
      <c r="S226" s="41"/>
      <c r="T226" s="42"/>
      <c r="U226" s="43"/>
      <c r="V226" s="44"/>
    </row>
    <row r="227" spans="1:22" ht="17.25" x14ac:dyDescent="0.25">
      <c r="A227" s="115"/>
      <c r="B227" s="107"/>
      <c r="C227" s="129"/>
      <c r="D227" s="129"/>
      <c r="E227" s="130"/>
      <c r="F227" s="51"/>
      <c r="G227" s="127"/>
      <c r="H227" s="131"/>
      <c r="I227" s="51"/>
      <c r="J227" s="35">
        <f t="shared" si="4"/>
        <v>0</v>
      </c>
      <c r="K227" s="56"/>
      <c r="L227" s="52"/>
      <c r="M227" s="52"/>
      <c r="N227" s="57">
        <f t="shared" si="5"/>
        <v>0</v>
      </c>
      <c r="O227" s="156"/>
      <c r="P227" s="312"/>
      <c r="Q227" s="39"/>
      <c r="R227" s="40"/>
      <c r="S227" s="41"/>
      <c r="T227" s="42"/>
      <c r="U227" s="43"/>
      <c r="V227" s="44"/>
    </row>
    <row r="228" spans="1:22" ht="17.25" x14ac:dyDescent="0.25">
      <c r="A228" s="115"/>
      <c r="B228" s="107"/>
      <c r="C228" s="129"/>
      <c r="D228" s="129"/>
      <c r="E228" s="130"/>
      <c r="F228" s="51"/>
      <c r="G228" s="127"/>
      <c r="H228" s="131"/>
      <c r="I228" s="51"/>
      <c r="J228" s="35">
        <f t="shared" si="4"/>
        <v>0</v>
      </c>
      <c r="K228" s="56"/>
      <c r="L228" s="52"/>
      <c r="M228" s="52"/>
      <c r="N228" s="57">
        <f t="shared" si="5"/>
        <v>0</v>
      </c>
      <c r="O228" s="156"/>
      <c r="P228" s="312"/>
      <c r="Q228" s="39"/>
      <c r="R228" s="40"/>
      <c r="S228" s="41"/>
      <c r="T228" s="42"/>
      <c r="U228" s="43"/>
      <c r="V228" s="44"/>
    </row>
    <row r="229" spans="1:22" ht="17.25" x14ac:dyDescent="0.25">
      <c r="A229" s="178"/>
      <c r="B229" s="179"/>
      <c r="C229" s="129"/>
      <c r="D229" s="129"/>
      <c r="E229" s="130"/>
      <c r="F229" s="51"/>
      <c r="G229" s="127"/>
      <c r="H229" s="131"/>
      <c r="I229" s="51"/>
      <c r="J229" s="180">
        <f t="shared" si="4"/>
        <v>0</v>
      </c>
      <c r="K229" s="56"/>
      <c r="L229" s="52"/>
      <c r="M229" s="52"/>
      <c r="N229" s="57">
        <f t="shared" si="5"/>
        <v>0</v>
      </c>
      <c r="O229" s="156"/>
      <c r="P229" s="312"/>
      <c r="Q229" s="39"/>
      <c r="R229" s="40"/>
      <c r="S229" s="41"/>
      <c r="T229" s="42"/>
      <c r="U229" s="43"/>
      <c r="V229" s="44"/>
    </row>
    <row r="230" spans="1:22" x14ac:dyDescent="0.25">
      <c r="A230" s="108"/>
      <c r="B230" s="179"/>
      <c r="C230" s="129"/>
      <c r="D230" s="129"/>
      <c r="E230" s="130"/>
      <c r="F230" s="51"/>
      <c r="G230" s="127"/>
      <c r="H230" s="50"/>
      <c r="I230" s="51"/>
      <c r="J230" s="180">
        <f t="shared" si="4"/>
        <v>0</v>
      </c>
      <c r="K230" s="56"/>
      <c r="L230" s="52"/>
      <c r="M230" s="52"/>
      <c r="N230" s="57">
        <f t="shared" si="5"/>
        <v>0</v>
      </c>
      <c r="O230" s="156"/>
      <c r="P230" s="312"/>
      <c r="Q230" s="39"/>
      <c r="R230" s="40"/>
      <c r="S230" s="41"/>
      <c r="T230" s="42"/>
      <c r="U230" s="43"/>
      <c r="V230" s="44"/>
    </row>
    <row r="231" spans="1:22" ht="17.25" x14ac:dyDescent="0.25">
      <c r="A231" s="108"/>
      <c r="B231" s="179"/>
      <c r="C231" s="129"/>
      <c r="D231" s="129"/>
      <c r="E231" s="130"/>
      <c r="F231" s="51"/>
      <c r="G231" s="127"/>
      <c r="H231" s="131"/>
      <c r="I231" s="51"/>
      <c r="J231" s="180">
        <f t="shared" si="4"/>
        <v>0</v>
      </c>
      <c r="K231" s="56"/>
      <c r="L231" s="52"/>
      <c r="M231" s="52"/>
      <c r="N231" s="57">
        <f t="shared" si="5"/>
        <v>0</v>
      </c>
      <c r="O231" s="156"/>
      <c r="P231" s="312"/>
      <c r="Q231" s="39"/>
      <c r="R231" s="40"/>
      <c r="S231" s="41"/>
      <c r="T231" s="42"/>
      <c r="U231" s="43"/>
      <c r="V231" s="44"/>
    </row>
    <row r="232" spans="1:22" ht="17.25" x14ac:dyDescent="0.25">
      <c r="A232" s="115"/>
      <c r="B232" s="179"/>
      <c r="C232" s="95"/>
      <c r="D232" s="95"/>
      <c r="E232" s="114"/>
      <c r="F232" s="51"/>
      <c r="G232" s="127"/>
      <c r="H232" s="131"/>
      <c r="I232" s="51"/>
      <c r="J232" s="180">
        <f t="shared" si="4"/>
        <v>0</v>
      </c>
      <c r="K232" s="56"/>
      <c r="L232" s="52"/>
      <c r="M232" s="52"/>
      <c r="N232" s="57">
        <f t="shared" si="5"/>
        <v>0</v>
      </c>
      <c r="O232" s="156"/>
      <c r="P232" s="312"/>
      <c r="Q232" s="39"/>
      <c r="R232" s="40"/>
      <c r="S232" s="41"/>
      <c r="T232" s="42"/>
      <c r="U232" s="43"/>
      <c r="V232" s="44"/>
    </row>
    <row r="233" spans="1:22" ht="17.25" x14ac:dyDescent="0.25">
      <c r="A233" s="115"/>
      <c r="B233" s="179"/>
      <c r="C233" s="95"/>
      <c r="D233" s="95"/>
      <c r="E233" s="114"/>
      <c r="F233" s="51"/>
      <c r="G233" s="127"/>
      <c r="H233" s="131"/>
      <c r="I233" s="51"/>
      <c r="J233" s="180">
        <f t="shared" si="4"/>
        <v>0</v>
      </c>
      <c r="K233" s="56"/>
      <c r="L233" s="52"/>
      <c r="M233" s="52"/>
      <c r="N233" s="57">
        <f t="shared" si="5"/>
        <v>0</v>
      </c>
      <c r="O233" s="156"/>
      <c r="P233" s="312"/>
      <c r="Q233" s="39"/>
      <c r="R233" s="40"/>
      <c r="S233" s="41"/>
      <c r="T233" s="42"/>
      <c r="U233" s="43"/>
      <c r="V233" s="44"/>
    </row>
    <row r="234" spans="1:22" x14ac:dyDescent="0.25">
      <c r="A234" s="108"/>
      <c r="B234" s="179"/>
      <c r="C234" s="146"/>
      <c r="D234" s="146"/>
      <c r="E234" s="147"/>
      <c r="F234" s="51"/>
      <c r="G234" s="127"/>
      <c r="H234" s="143"/>
      <c r="I234" s="51"/>
      <c r="J234" s="180">
        <f t="shared" si="4"/>
        <v>0</v>
      </c>
      <c r="K234" s="56"/>
      <c r="L234" s="52"/>
      <c r="M234" s="52"/>
      <c r="N234" s="57">
        <f t="shared" si="5"/>
        <v>0</v>
      </c>
      <c r="O234" s="299"/>
      <c r="P234" s="316"/>
      <c r="Q234" s="39"/>
      <c r="R234" s="40"/>
      <c r="S234" s="41"/>
      <c r="T234" s="42"/>
      <c r="U234" s="43"/>
      <c r="V234" s="44"/>
    </row>
    <row r="235" spans="1:22" x14ac:dyDescent="0.25">
      <c r="A235" s="108"/>
      <c r="B235" s="179"/>
      <c r="C235" s="181"/>
      <c r="D235" s="181"/>
      <c r="E235" s="158"/>
      <c r="F235" s="51"/>
      <c r="G235" s="127"/>
      <c r="H235" s="143"/>
      <c r="I235" s="51"/>
      <c r="J235" s="180">
        <f t="shared" si="4"/>
        <v>0</v>
      </c>
      <c r="K235" s="56"/>
      <c r="L235" s="182"/>
      <c r="M235" s="183"/>
      <c r="N235" s="57">
        <f t="shared" ref="N235:N244" si="6">K235*I235-M235</f>
        <v>0</v>
      </c>
      <c r="O235" s="299"/>
      <c r="P235" s="316"/>
      <c r="Q235" s="39"/>
      <c r="R235" s="40"/>
      <c r="S235" s="41"/>
      <c r="T235" s="42"/>
      <c r="U235" s="43"/>
      <c r="V235" s="44"/>
    </row>
    <row r="236" spans="1:22" x14ac:dyDescent="0.25">
      <c r="A236" s="108"/>
      <c r="B236" s="184"/>
      <c r="C236" s="116"/>
      <c r="D236" s="116"/>
      <c r="E236" s="117"/>
      <c r="F236" s="116"/>
      <c r="G236" s="116"/>
      <c r="H236" s="92"/>
      <c r="I236" s="48"/>
      <c r="J236" s="180">
        <f t="shared" si="4"/>
        <v>0</v>
      </c>
      <c r="K236" s="56"/>
      <c r="L236" s="182"/>
      <c r="M236" s="183"/>
      <c r="N236" s="57">
        <f t="shared" si="6"/>
        <v>0</v>
      </c>
      <c r="O236" s="299"/>
      <c r="P236" s="316"/>
      <c r="Q236" s="39"/>
      <c r="R236" s="40"/>
      <c r="S236" s="41"/>
      <c r="T236" s="42"/>
      <c r="U236" s="43"/>
      <c r="V236" s="44"/>
    </row>
    <row r="237" spans="1:22" x14ac:dyDescent="0.25">
      <c r="A237" s="108"/>
      <c r="B237" s="184"/>
      <c r="C237" s="116"/>
      <c r="D237" s="116"/>
      <c r="E237" s="117"/>
      <c r="F237" s="116"/>
      <c r="G237" s="116"/>
      <c r="H237" s="92"/>
      <c r="I237" s="48"/>
      <c r="J237" s="180">
        <f t="shared" si="4"/>
        <v>0</v>
      </c>
      <c r="K237" s="56"/>
      <c r="L237" s="182"/>
      <c r="M237" s="183"/>
      <c r="N237" s="57">
        <f t="shared" si="6"/>
        <v>0</v>
      </c>
      <c r="O237" s="299"/>
      <c r="P237" s="316"/>
      <c r="Q237" s="39"/>
      <c r="R237" s="40"/>
      <c r="S237" s="41"/>
      <c r="T237" s="42"/>
      <c r="U237" s="43"/>
      <c r="V237" s="44"/>
    </row>
    <row r="238" spans="1:22" x14ac:dyDescent="0.25">
      <c r="A238" s="108"/>
      <c r="B238" s="185"/>
      <c r="C238" s="116"/>
      <c r="D238" s="116"/>
      <c r="E238" s="117"/>
      <c r="F238" s="116"/>
      <c r="G238" s="116"/>
      <c r="H238" s="92"/>
      <c r="I238" s="48"/>
      <c r="J238" s="180">
        <f t="shared" si="4"/>
        <v>0</v>
      </c>
      <c r="K238" s="56"/>
      <c r="L238" s="182"/>
      <c r="M238" s="183"/>
      <c r="N238" s="57">
        <f t="shared" si="6"/>
        <v>0</v>
      </c>
      <c r="O238" s="156"/>
      <c r="P238" s="59"/>
      <c r="Q238" s="39"/>
      <c r="R238" s="40"/>
      <c r="S238" s="41"/>
      <c r="T238" s="42"/>
      <c r="U238" s="43"/>
      <c r="V238" s="44"/>
    </row>
    <row r="239" spans="1:22" x14ac:dyDescent="0.25">
      <c r="A239" s="108"/>
      <c r="B239" s="185"/>
      <c r="C239" s="116"/>
      <c r="D239" s="116"/>
      <c r="E239" s="117"/>
      <c r="F239" s="116"/>
      <c r="G239" s="116"/>
      <c r="H239" s="92"/>
      <c r="I239" s="48"/>
      <c r="J239" s="180">
        <f t="shared" si="4"/>
        <v>0</v>
      </c>
      <c r="K239" s="56"/>
      <c r="L239" s="182"/>
      <c r="M239" s="183"/>
      <c r="N239" s="57">
        <f t="shared" si="6"/>
        <v>0</v>
      </c>
      <c r="O239" s="156"/>
      <c r="P239" s="59"/>
      <c r="Q239" s="39"/>
      <c r="R239" s="40"/>
      <c r="S239" s="41"/>
      <c r="T239" s="42"/>
      <c r="U239" s="43"/>
      <c r="V239" s="44"/>
    </row>
    <row r="240" spans="1:22" x14ac:dyDescent="0.25">
      <c r="A240" s="108"/>
      <c r="B240" s="185"/>
      <c r="C240" s="116"/>
      <c r="D240" s="116"/>
      <c r="E240" s="117"/>
      <c r="F240" s="116"/>
      <c r="G240" s="116"/>
      <c r="H240" s="92"/>
      <c r="I240" s="48"/>
      <c r="J240" s="180">
        <f t="shared" si="4"/>
        <v>0</v>
      </c>
      <c r="K240" s="56"/>
      <c r="L240" s="182"/>
      <c r="M240" s="183"/>
      <c r="N240" s="57">
        <f t="shared" si="6"/>
        <v>0</v>
      </c>
      <c r="O240" s="156"/>
      <c r="P240" s="59"/>
      <c r="Q240" s="39"/>
      <c r="R240" s="40"/>
      <c r="S240" s="41"/>
      <c r="T240" s="42"/>
      <c r="U240" s="43"/>
      <c r="V240" s="44"/>
    </row>
    <row r="241" spans="1:22" ht="18.75" x14ac:dyDescent="0.3">
      <c r="A241" s="108"/>
      <c r="B241" s="107"/>
      <c r="C241" s="186"/>
      <c r="D241" s="187"/>
      <c r="E241" s="188"/>
      <c r="F241" s="34"/>
      <c r="G241" s="189"/>
      <c r="H241" s="190"/>
      <c r="I241" s="51"/>
      <c r="J241" s="180">
        <f t="shared" si="4"/>
        <v>0</v>
      </c>
      <c r="K241" s="56"/>
      <c r="L241" s="182"/>
      <c r="M241" s="191"/>
      <c r="N241" s="57">
        <f t="shared" si="6"/>
        <v>0</v>
      </c>
      <c r="O241" s="299"/>
      <c r="P241" s="316"/>
      <c r="Q241" s="39"/>
      <c r="R241" s="40"/>
      <c r="S241" s="41"/>
      <c r="T241" s="42"/>
      <c r="U241" s="43"/>
      <c r="V241" s="44"/>
    </row>
    <row r="242" spans="1:22" ht="18.75" x14ac:dyDescent="0.3">
      <c r="A242" s="108"/>
      <c r="B242" s="107"/>
      <c r="C242" s="186"/>
      <c r="D242" s="186"/>
      <c r="E242" s="192"/>
      <c r="F242" s="51"/>
      <c r="G242" s="127"/>
      <c r="H242" s="143"/>
      <c r="I242" s="51"/>
      <c r="J242" s="180">
        <f t="shared" si="4"/>
        <v>0</v>
      </c>
      <c r="K242" s="56"/>
      <c r="L242" s="182"/>
      <c r="M242" s="191"/>
      <c r="N242" s="57">
        <f t="shared" si="6"/>
        <v>0</v>
      </c>
      <c r="O242" s="299"/>
      <c r="P242" s="316"/>
      <c r="Q242" s="39"/>
      <c r="R242" s="40"/>
      <c r="S242" s="41"/>
      <c r="T242" s="42"/>
      <c r="U242" s="43"/>
      <c r="V242" s="44"/>
    </row>
    <row r="243" spans="1:22" ht="18.75" x14ac:dyDescent="0.3">
      <c r="A243" s="108"/>
      <c r="B243" s="107"/>
      <c r="C243" s="186"/>
      <c r="D243" s="186"/>
      <c r="E243" s="192"/>
      <c r="F243" s="51"/>
      <c r="G243" s="127"/>
      <c r="H243" s="143"/>
      <c r="I243" s="51"/>
      <c r="J243" s="180">
        <f t="shared" si="4"/>
        <v>0</v>
      </c>
      <c r="K243" s="56"/>
      <c r="L243" s="182"/>
      <c r="M243" s="191"/>
      <c r="N243" s="57">
        <f t="shared" si="6"/>
        <v>0</v>
      </c>
      <c r="O243" s="299"/>
      <c r="P243" s="316"/>
      <c r="Q243" s="39"/>
      <c r="R243" s="40"/>
      <c r="S243" s="41"/>
      <c r="T243" s="42"/>
      <c r="U243" s="43"/>
      <c r="V243" s="44"/>
    </row>
    <row r="244" spans="1:22" ht="18.75" x14ac:dyDescent="0.3">
      <c r="A244" s="108"/>
      <c r="B244" s="107"/>
      <c r="C244" s="193"/>
      <c r="D244" s="193"/>
      <c r="E244" s="194"/>
      <c r="F244" s="51"/>
      <c r="G244" s="127"/>
      <c r="H244" s="143"/>
      <c r="I244" s="51"/>
      <c r="J244" s="180">
        <f t="shared" si="4"/>
        <v>0</v>
      </c>
      <c r="K244" s="56"/>
      <c r="L244" s="182"/>
      <c r="M244" s="191"/>
      <c r="N244" s="57">
        <f t="shared" si="6"/>
        <v>0</v>
      </c>
      <c r="O244" s="299"/>
      <c r="P244" s="316"/>
      <c r="Q244" s="39"/>
      <c r="R244" s="40"/>
      <c r="S244" s="41"/>
      <c r="T244" s="42"/>
      <c r="U244" s="43"/>
      <c r="V244" s="44"/>
    </row>
    <row r="245" spans="1:22" x14ac:dyDescent="0.25">
      <c r="A245" s="195"/>
      <c r="B245" s="107"/>
      <c r="C245" s="107"/>
      <c r="D245" s="107"/>
      <c r="E245" s="196"/>
      <c r="F245" s="161"/>
      <c r="G245" s="127"/>
      <c r="H245" s="162"/>
      <c r="I245" s="161">
        <v>0</v>
      </c>
      <c r="J245" s="197">
        <f t="shared" ref="J245:J252" si="7">I245-F245</f>
        <v>0</v>
      </c>
      <c r="K245" s="198"/>
      <c r="L245" s="198"/>
      <c r="M245" s="198"/>
      <c r="N245" s="199">
        <f t="shared" ref="N245:N256" si="8">K245*I245</f>
        <v>0</v>
      </c>
      <c r="O245" s="303"/>
      <c r="P245" s="316"/>
      <c r="Q245" s="39"/>
      <c r="R245" s="200"/>
      <c r="S245" s="201"/>
      <c r="T245" s="202"/>
      <c r="U245" s="164"/>
      <c r="V245" s="168"/>
    </row>
    <row r="246" spans="1:22" x14ac:dyDescent="0.25">
      <c r="A246" s="195"/>
      <c r="B246" s="107"/>
      <c r="C246" s="107"/>
      <c r="D246" s="107"/>
      <c r="E246" s="196"/>
      <c r="F246" s="161"/>
      <c r="G246" s="127"/>
      <c r="H246" s="162"/>
      <c r="I246" s="161">
        <v>0</v>
      </c>
      <c r="J246" s="197">
        <f t="shared" si="7"/>
        <v>0</v>
      </c>
      <c r="K246" s="198"/>
      <c r="L246" s="198"/>
      <c r="M246" s="198"/>
      <c r="N246" s="199">
        <f t="shared" si="8"/>
        <v>0</v>
      </c>
      <c r="O246" s="303"/>
      <c r="P246" s="316"/>
      <c r="Q246" s="39"/>
      <c r="R246" s="200"/>
      <c r="S246" s="201"/>
      <c r="T246" s="202"/>
      <c r="U246" s="164"/>
      <c r="V246" s="168"/>
    </row>
    <row r="247" spans="1:22" x14ac:dyDescent="0.25">
      <c r="A247" s="195"/>
      <c r="B247" s="107"/>
      <c r="C247" s="107"/>
      <c r="D247" s="107"/>
      <c r="E247" s="196"/>
      <c r="F247" s="161"/>
      <c r="G247" s="127"/>
      <c r="H247" s="162"/>
      <c r="I247" s="161">
        <v>0</v>
      </c>
      <c r="J247" s="197">
        <f t="shared" si="7"/>
        <v>0</v>
      </c>
      <c r="K247" s="198"/>
      <c r="L247" s="198"/>
      <c r="M247" s="198"/>
      <c r="N247" s="199">
        <f t="shared" si="8"/>
        <v>0</v>
      </c>
      <c r="O247" s="303"/>
      <c r="P247" s="316"/>
      <c r="Q247" s="39"/>
      <c r="R247" s="200"/>
      <c r="S247" s="201"/>
      <c r="T247" s="202"/>
      <c r="U247" s="164"/>
      <c r="V247" s="168"/>
    </row>
    <row r="248" spans="1:22" x14ac:dyDescent="0.25">
      <c r="A248" s="195"/>
      <c r="B248" s="107"/>
      <c r="C248" s="107"/>
      <c r="D248" s="107"/>
      <c r="E248" s="196"/>
      <c r="F248" s="161"/>
      <c r="G248" s="127"/>
      <c r="H248" s="203"/>
      <c r="I248" s="161">
        <v>0</v>
      </c>
      <c r="J248" s="197">
        <f t="shared" si="7"/>
        <v>0</v>
      </c>
      <c r="K248" s="198"/>
      <c r="L248" s="198"/>
      <c r="M248" s="198"/>
      <c r="N248" s="199">
        <f t="shared" si="8"/>
        <v>0</v>
      </c>
      <c r="O248" s="303"/>
      <c r="P248" s="316"/>
      <c r="Q248" s="39"/>
      <c r="R248" s="200"/>
      <c r="S248" s="201"/>
      <c r="T248" s="202"/>
      <c r="U248" s="164"/>
      <c r="V248" s="168"/>
    </row>
    <row r="249" spans="1:22" x14ac:dyDescent="0.25">
      <c r="A249" s="204"/>
      <c r="B249" s="107"/>
      <c r="C249" s="107"/>
      <c r="D249" s="107"/>
      <c r="E249" s="196"/>
      <c r="F249" s="161"/>
      <c r="G249" s="127"/>
      <c r="H249" s="205"/>
      <c r="I249" s="161">
        <v>0</v>
      </c>
      <c r="J249" s="197">
        <f t="shared" si="7"/>
        <v>0</v>
      </c>
      <c r="K249" s="198"/>
      <c r="L249" s="198"/>
      <c r="M249" s="198"/>
      <c r="N249" s="199">
        <f t="shared" si="8"/>
        <v>0</v>
      </c>
      <c r="O249" s="303"/>
      <c r="P249" s="316"/>
      <c r="Q249" s="39"/>
      <c r="R249" s="200"/>
      <c r="S249" s="201"/>
      <c r="T249" s="202"/>
      <c r="U249" s="43"/>
      <c r="V249" s="44"/>
    </row>
    <row r="250" spans="1:22" x14ac:dyDescent="0.25">
      <c r="A250" s="206"/>
      <c r="B250" s="207"/>
      <c r="H250" s="212"/>
      <c r="I250" s="210">
        <v>0</v>
      </c>
      <c r="J250" s="210">
        <f t="shared" si="7"/>
        <v>0</v>
      </c>
      <c r="K250" s="213"/>
      <c r="L250" s="213"/>
      <c r="M250" s="213"/>
      <c r="N250" s="199">
        <f t="shared" si="8"/>
        <v>0</v>
      </c>
      <c r="O250" s="303"/>
      <c r="P250" s="316"/>
      <c r="Q250" s="163"/>
      <c r="R250" s="200"/>
      <c r="S250" s="201"/>
      <c r="T250" s="202"/>
      <c r="U250" s="43"/>
      <c r="V250" s="44"/>
    </row>
    <row r="251" spans="1:22" x14ac:dyDescent="0.25">
      <c r="A251" s="206"/>
      <c r="B251" s="207"/>
      <c r="I251" s="210">
        <v>0</v>
      </c>
      <c r="J251" s="210">
        <f t="shared" si="7"/>
        <v>0</v>
      </c>
      <c r="K251" s="213"/>
      <c r="L251" s="213"/>
      <c r="M251" s="213"/>
      <c r="N251" s="199">
        <f t="shared" si="8"/>
        <v>0</v>
      </c>
      <c r="O251" s="303"/>
      <c r="P251" s="316"/>
      <c r="Q251" s="163"/>
      <c r="R251" s="200"/>
      <c r="S251" s="201"/>
      <c r="T251" s="202"/>
      <c r="U251" s="43"/>
      <c r="V251" s="44"/>
    </row>
    <row r="252" spans="1:22" ht="16.5" thickBot="1" x14ac:dyDescent="0.3">
      <c r="A252" s="206"/>
      <c r="B252" s="207"/>
      <c r="I252" s="215">
        <v>0</v>
      </c>
      <c r="J252" s="210">
        <f t="shared" si="7"/>
        <v>0</v>
      </c>
      <c r="K252" s="213"/>
      <c r="L252" s="213"/>
      <c r="M252" s="213"/>
      <c r="N252" s="199">
        <f t="shared" si="8"/>
        <v>0</v>
      </c>
      <c r="O252" s="303"/>
      <c r="P252" s="316"/>
      <c r="Q252" s="163"/>
      <c r="R252" s="200"/>
      <c r="S252" s="201"/>
      <c r="T252" s="202"/>
      <c r="U252" s="43"/>
      <c r="V252" s="44"/>
    </row>
    <row r="253" spans="1:22" ht="19.5" thickTop="1" x14ac:dyDescent="0.3">
      <c r="A253" s="206"/>
      <c r="B253" s="207"/>
      <c r="F253" s="922" t="s">
        <v>19</v>
      </c>
      <c r="G253" s="922"/>
      <c r="H253" s="923"/>
      <c r="I253" s="216">
        <f>SUM(I4:I252)</f>
        <v>442400.9</v>
      </c>
      <c r="J253" s="217"/>
      <c r="K253" s="213"/>
      <c r="L253" s="218"/>
      <c r="M253" s="213"/>
      <c r="N253" s="199">
        <f t="shared" si="8"/>
        <v>0</v>
      </c>
      <c r="O253" s="303"/>
      <c r="P253" s="316"/>
      <c r="Q253" s="163"/>
      <c r="R253" s="200"/>
      <c r="S253" s="219"/>
      <c r="T253" s="166"/>
      <c r="U253" s="167"/>
      <c r="V253" s="44"/>
    </row>
    <row r="254" spans="1:22" ht="19.5" thickBot="1" x14ac:dyDescent="0.3">
      <c r="A254" s="220"/>
      <c r="B254" s="207"/>
      <c r="I254" s="221"/>
      <c r="J254" s="217"/>
      <c r="K254" s="213"/>
      <c r="L254" s="218"/>
      <c r="M254" s="213"/>
      <c r="N254" s="199">
        <f t="shared" si="8"/>
        <v>0</v>
      </c>
      <c r="O254" s="304"/>
      <c r="Q254" s="10"/>
      <c r="R254" s="222"/>
      <c r="S254" s="223"/>
      <c r="T254" s="224"/>
      <c r="V254" s="15"/>
    </row>
    <row r="255" spans="1:22" ht="16.5" thickTop="1" x14ac:dyDescent="0.25">
      <c r="A255" s="206"/>
      <c r="B255" s="207"/>
      <c r="J255" s="210"/>
      <c r="K255" s="213"/>
      <c r="L255" s="213"/>
      <c r="M255" s="213"/>
      <c r="N255" s="199">
        <f t="shared" si="8"/>
        <v>0</v>
      </c>
      <c r="O255" s="304"/>
      <c r="Q255" s="10"/>
      <c r="R255" s="222"/>
      <c r="S255" s="223"/>
      <c r="T255" s="224"/>
      <c r="V255" s="15"/>
    </row>
    <row r="256" spans="1:22" ht="16.5" thickBot="1" x14ac:dyDescent="0.3">
      <c r="A256" s="206"/>
      <c r="B256" s="207"/>
      <c r="J256" s="210"/>
      <c r="K256" s="226"/>
      <c r="N256" s="199">
        <f t="shared" si="8"/>
        <v>0</v>
      </c>
      <c r="O256" s="305"/>
      <c r="Q256" s="10"/>
      <c r="R256" s="222"/>
      <c r="S256" s="223"/>
      <c r="T256" s="227"/>
      <c r="V256" s="15"/>
    </row>
    <row r="257" spans="1:22" ht="17.25" thickTop="1" thickBot="1" x14ac:dyDescent="0.3">
      <c r="A257" s="206"/>
      <c r="H257" s="228"/>
      <c r="I257" s="229" t="s">
        <v>20</v>
      </c>
      <c r="J257" s="230"/>
      <c r="K257" s="230"/>
      <c r="L257" s="231">
        <f>SUM(L245:L256)</f>
        <v>0</v>
      </c>
      <c r="M257" s="232"/>
      <c r="N257" s="233">
        <f>SUM(N4:N256)</f>
        <v>21023320.450000003</v>
      </c>
      <c r="O257" s="306"/>
      <c r="Q257" s="234">
        <f>SUM(Q4:Q256)</f>
        <v>289620</v>
      </c>
      <c r="R257" s="9"/>
      <c r="S257" s="235">
        <f>SUM(S16:S256)</f>
        <v>0</v>
      </c>
      <c r="T257" s="236"/>
      <c r="U257" s="237"/>
      <c r="V257" s="238">
        <f>SUM(V245:V256)</f>
        <v>0</v>
      </c>
    </row>
    <row r="258" spans="1:22" x14ac:dyDescent="0.25">
      <c r="A258" s="206"/>
      <c r="H258" s="228"/>
      <c r="I258" s="239"/>
      <c r="J258" s="240"/>
      <c r="K258" s="241"/>
      <c r="L258" s="241"/>
      <c r="M258" s="241"/>
      <c r="N258" s="199"/>
      <c r="O258" s="306"/>
      <c r="R258" s="222"/>
      <c r="S258" s="243"/>
      <c r="U258" s="245"/>
      <c r="V258"/>
    </row>
    <row r="259" spans="1:22" ht="16.5" thickBot="1" x14ac:dyDescent="0.3">
      <c r="A259" s="206"/>
      <c r="H259" s="228"/>
      <c r="I259" s="239"/>
      <c r="J259" s="240"/>
      <c r="K259" s="241"/>
      <c r="L259" s="241"/>
      <c r="M259" s="241"/>
      <c r="N259" s="199"/>
      <c r="O259" s="306"/>
      <c r="R259" s="222"/>
      <c r="S259" s="243"/>
      <c r="U259" s="245"/>
      <c r="V259"/>
    </row>
    <row r="260" spans="1:22" ht="19.5" thickTop="1" x14ac:dyDescent="0.25">
      <c r="A260" s="206"/>
      <c r="I260" s="246" t="s">
        <v>21</v>
      </c>
      <c r="J260" s="247"/>
      <c r="K260" s="247"/>
      <c r="L260" s="248"/>
      <c r="M260" s="248"/>
      <c r="N260" s="249">
        <f>V257+S257+Q257+N257+L257</f>
        <v>21312940.450000003</v>
      </c>
      <c r="O260" s="307"/>
      <c r="R260" s="222"/>
      <c r="S260" s="243"/>
      <c r="U260" s="245"/>
      <c r="V260"/>
    </row>
    <row r="261" spans="1:22" ht="19.5" thickBot="1" x14ac:dyDescent="0.3">
      <c r="A261" s="250"/>
      <c r="I261" s="251"/>
      <c r="J261" s="252"/>
      <c r="K261" s="252"/>
      <c r="L261" s="253"/>
      <c r="M261" s="253"/>
      <c r="N261" s="254"/>
      <c r="O261" s="308"/>
      <c r="R261" s="222"/>
      <c r="S261" s="243"/>
      <c r="U261" s="245"/>
      <c r="V261"/>
    </row>
    <row r="262" spans="1:22" ht="16.5" thickTop="1" x14ac:dyDescent="0.25">
      <c r="A262" s="250"/>
      <c r="I262" s="239"/>
      <c r="J262" s="240"/>
      <c r="K262" s="241"/>
      <c r="L262" s="241"/>
      <c r="M262" s="241"/>
      <c r="N262" s="199"/>
      <c r="O262" s="306"/>
      <c r="R262" s="222"/>
      <c r="S262" s="243"/>
      <c r="U262" s="245"/>
      <c r="V262"/>
    </row>
    <row r="263" spans="1:22" x14ac:dyDescent="0.25">
      <c r="A263" s="206"/>
      <c r="I263" s="239"/>
      <c r="J263" s="240"/>
      <c r="K263" s="241"/>
      <c r="L263" s="241"/>
      <c r="M263" s="241"/>
      <c r="N263" s="199"/>
      <c r="O263" s="306"/>
      <c r="R263" s="222"/>
      <c r="S263" s="243"/>
      <c r="U263" s="245"/>
      <c r="V263"/>
    </row>
    <row r="264" spans="1:22" x14ac:dyDescent="0.25">
      <c r="A264" s="206"/>
      <c r="I264" s="239"/>
      <c r="J264" s="255"/>
      <c r="K264" s="241"/>
      <c r="L264" s="241"/>
      <c r="M264" s="241"/>
      <c r="N264" s="199"/>
      <c r="O264" s="309"/>
      <c r="R264" s="222"/>
      <c r="S264" s="243"/>
      <c r="U264" s="245"/>
      <c r="V264"/>
    </row>
    <row r="265" spans="1:22" x14ac:dyDescent="0.25">
      <c r="A265" s="250"/>
      <c r="N265" s="199"/>
      <c r="O265" s="310"/>
      <c r="R265" s="222"/>
      <c r="S265" s="243"/>
      <c r="U265" s="245"/>
      <c r="V265"/>
    </row>
    <row r="266" spans="1:22" x14ac:dyDescent="0.25">
      <c r="A266" s="250"/>
      <c r="O266" s="310"/>
      <c r="S266" s="243"/>
      <c r="U266" s="245"/>
      <c r="V266"/>
    </row>
    <row r="267" spans="1:22" x14ac:dyDescent="0.25">
      <c r="A267" s="206"/>
      <c r="B267" s="207"/>
      <c r="N267" s="199"/>
      <c r="O267" s="306"/>
      <c r="S267" s="243"/>
      <c r="U267" s="245"/>
      <c r="V267"/>
    </row>
    <row r="268" spans="1:22" x14ac:dyDescent="0.25">
      <c r="A268" s="250"/>
      <c r="B268" s="207"/>
      <c r="N268" s="199"/>
      <c r="O268" s="306"/>
      <c r="S268" s="243"/>
      <c r="U268" s="245"/>
      <c r="V268"/>
    </row>
    <row r="269" spans="1:22" x14ac:dyDescent="0.25">
      <c r="A269" s="206"/>
      <c r="B269" s="207"/>
      <c r="I269" s="239"/>
      <c r="J269" s="240"/>
      <c r="K269" s="241"/>
      <c r="L269" s="241"/>
      <c r="M269" s="241"/>
      <c r="N269" s="199"/>
      <c r="O269" s="306"/>
      <c r="S269" s="243"/>
      <c r="U269" s="245"/>
      <c r="V269"/>
    </row>
    <row r="270" spans="1:22" x14ac:dyDescent="0.25">
      <c r="A270" s="250"/>
      <c r="B270" s="207"/>
      <c r="I270" s="239"/>
      <c r="J270" s="240"/>
      <c r="K270" s="241"/>
      <c r="L270" s="241"/>
      <c r="M270" s="241"/>
      <c r="N270" s="199"/>
      <c r="O270" s="306"/>
      <c r="S270" s="243"/>
      <c r="U270" s="245"/>
      <c r="V270"/>
    </row>
    <row r="271" spans="1:22" x14ac:dyDescent="0.25">
      <c r="A271" s="206"/>
      <c r="B271" s="207"/>
      <c r="I271" s="258"/>
      <c r="J271" s="237"/>
      <c r="K271" s="237"/>
      <c r="N271" s="199"/>
      <c r="O271" s="306"/>
      <c r="S271" s="243"/>
      <c r="U271" s="245"/>
      <c r="V271"/>
    </row>
    <row r="272" spans="1:22" x14ac:dyDescent="0.25">
      <c r="A272" s="250"/>
      <c r="S272" s="243"/>
      <c r="U272" s="245"/>
      <c r="V272"/>
    </row>
    <row r="273" spans="1:22" x14ac:dyDescent="0.25">
      <c r="A273" s="206"/>
      <c r="S273" s="243"/>
      <c r="U273" s="245"/>
      <c r="V273"/>
    </row>
    <row r="274" spans="1:22" x14ac:dyDescent="0.25">
      <c r="A274" s="206"/>
      <c r="B274" s="259"/>
      <c r="C274" s="259"/>
      <c r="D274" s="259"/>
      <c r="E274" s="260"/>
      <c r="F274" s="261"/>
      <c r="G274"/>
      <c r="H274" s="262"/>
      <c r="I274" s="263"/>
      <c r="J274"/>
      <c r="K274"/>
      <c r="L274"/>
      <c r="M274"/>
      <c r="P274" s="318"/>
      <c r="Q274" s="243"/>
      <c r="S274" s="243"/>
      <c r="U274" s="245"/>
      <c r="V274"/>
    </row>
    <row r="275" spans="1:22" x14ac:dyDescent="0.25">
      <c r="A275" s="250"/>
      <c r="B275" s="259"/>
      <c r="C275" s="259"/>
      <c r="D275" s="259"/>
      <c r="E275" s="260"/>
      <c r="F275" s="261"/>
      <c r="G275"/>
      <c r="H275" s="262"/>
      <c r="I275" s="263"/>
      <c r="J275"/>
      <c r="K275"/>
      <c r="L275"/>
      <c r="M275"/>
      <c r="P275" s="318"/>
      <c r="Q275" s="243"/>
      <c r="S275" s="243"/>
      <c r="U275" s="245"/>
      <c r="V275"/>
    </row>
    <row r="276" spans="1:22" x14ac:dyDescent="0.25">
      <c r="A276" s="250"/>
      <c r="B276" s="259"/>
      <c r="C276" s="259"/>
      <c r="D276" s="259"/>
      <c r="E276" s="260"/>
      <c r="F276" s="261"/>
      <c r="G276"/>
      <c r="H276" s="262"/>
      <c r="I276" s="263"/>
      <c r="J276"/>
      <c r="K276"/>
      <c r="L276"/>
      <c r="M276"/>
      <c r="P276" s="318"/>
      <c r="Q276" s="243"/>
      <c r="S276" s="243"/>
      <c r="U276" s="245"/>
      <c r="V276"/>
    </row>
    <row r="277" spans="1:22" x14ac:dyDescent="0.25">
      <c r="A277" s="250"/>
      <c r="B277" s="259"/>
      <c r="C277" s="259"/>
      <c r="D277" s="259"/>
      <c r="E277" s="260"/>
      <c r="F277" s="261"/>
      <c r="G277"/>
      <c r="H277" s="262"/>
      <c r="I277" s="263"/>
      <c r="J277"/>
      <c r="K277"/>
      <c r="L277"/>
      <c r="M277"/>
      <c r="P277" s="318"/>
      <c r="Q277" s="243"/>
      <c r="S277" s="243"/>
      <c r="U277" s="245"/>
      <c r="V277"/>
    </row>
    <row r="278" spans="1:22" x14ac:dyDescent="0.25">
      <c r="A278" s="264"/>
      <c r="B278" s="259"/>
      <c r="C278" s="259"/>
      <c r="D278" s="259"/>
      <c r="E278" s="260"/>
      <c r="F278" s="261"/>
      <c r="G278"/>
      <c r="H278" s="262"/>
      <c r="I278" s="263"/>
      <c r="J278"/>
      <c r="K278"/>
      <c r="L278"/>
      <c r="M278"/>
      <c r="P278" s="318"/>
      <c r="Q278" s="243"/>
      <c r="S278" s="243"/>
      <c r="U278" s="245"/>
      <c r="V278"/>
    </row>
    <row r="279" spans="1:22" x14ac:dyDescent="0.25">
      <c r="A279" s="220"/>
      <c r="B279" s="259"/>
      <c r="C279" s="259"/>
      <c r="D279" s="259"/>
      <c r="E279" s="260"/>
      <c r="F279" s="261"/>
      <c r="G279"/>
      <c r="H279" s="262"/>
      <c r="I279" s="263"/>
      <c r="J279"/>
      <c r="K279"/>
      <c r="L279"/>
      <c r="M279"/>
      <c r="P279" s="318"/>
      <c r="Q279" s="243"/>
      <c r="S279" s="243"/>
      <c r="U279" s="245"/>
      <c r="V279"/>
    </row>
    <row r="280" spans="1:22" x14ac:dyDescent="0.25">
      <c r="A280" s="206"/>
      <c r="B280" s="259"/>
      <c r="C280" s="259"/>
      <c r="D280" s="259"/>
      <c r="E280" s="260"/>
      <c r="F280" s="261"/>
      <c r="G280"/>
      <c r="H280" s="262"/>
      <c r="I280" s="263"/>
      <c r="J280"/>
      <c r="K280"/>
      <c r="L280"/>
      <c r="M280"/>
      <c r="P280" s="318"/>
      <c r="Q280" s="243"/>
      <c r="S280" s="243"/>
      <c r="U280" s="245"/>
      <c r="V280"/>
    </row>
    <row r="281" spans="1:22" x14ac:dyDescent="0.25">
      <c r="A281" s="206"/>
      <c r="B281" s="259"/>
      <c r="C281" s="259"/>
      <c r="D281" s="259"/>
      <c r="E281" s="260"/>
      <c r="F281" s="261"/>
      <c r="G281"/>
      <c r="H281" s="262"/>
      <c r="I281" s="263"/>
      <c r="J281"/>
      <c r="K281"/>
      <c r="L281"/>
      <c r="M281"/>
      <c r="P281" s="318"/>
      <c r="Q281" s="243"/>
      <c r="S281" s="243"/>
      <c r="U281" s="245"/>
      <c r="V281"/>
    </row>
    <row r="282" spans="1:22" x14ac:dyDescent="0.25">
      <c r="A282" s="206"/>
      <c r="B282" s="259"/>
      <c r="C282" s="259"/>
      <c r="D282" s="259"/>
      <c r="E282" s="260"/>
      <c r="F282" s="261"/>
      <c r="G282"/>
      <c r="H282" s="262"/>
      <c r="I282" s="263"/>
      <c r="J282"/>
      <c r="K282"/>
      <c r="L282"/>
      <c r="M282"/>
      <c r="P282" s="318"/>
      <c r="Q282" s="243"/>
      <c r="S282" s="243"/>
      <c r="U282" s="245"/>
      <c r="V282"/>
    </row>
    <row r="283" spans="1:22" x14ac:dyDescent="0.25">
      <c r="A283" s="206"/>
      <c r="B283" s="259"/>
      <c r="C283" s="259"/>
      <c r="D283" s="259"/>
      <c r="E283" s="260"/>
      <c r="F283" s="261"/>
      <c r="G283"/>
      <c r="H283" s="262"/>
      <c r="I283" s="263"/>
      <c r="J283"/>
      <c r="K283"/>
      <c r="L283"/>
      <c r="M283"/>
      <c r="P283" s="318"/>
      <c r="Q283" s="243"/>
      <c r="S283" s="243"/>
      <c r="U283" s="245"/>
      <c r="V283"/>
    </row>
    <row r="284" spans="1:22" x14ac:dyDescent="0.25">
      <c r="A284" s="206"/>
      <c r="B284" s="259"/>
      <c r="C284" s="259"/>
      <c r="D284" s="259"/>
      <c r="E284" s="260"/>
      <c r="F284" s="261"/>
      <c r="G284"/>
      <c r="H284" s="262"/>
      <c r="I284" s="263"/>
      <c r="J284"/>
      <c r="K284"/>
      <c r="L284"/>
      <c r="M284"/>
      <c r="P284" s="318"/>
      <c r="Q284" s="243"/>
      <c r="S284" s="243"/>
      <c r="U284" s="245"/>
      <c r="V284"/>
    </row>
    <row r="285" spans="1:22" x14ac:dyDescent="0.25">
      <c r="A285" s="206"/>
      <c r="B285" s="259"/>
      <c r="C285" s="259"/>
      <c r="D285" s="259"/>
      <c r="E285" s="260"/>
      <c r="F285" s="261"/>
      <c r="G285"/>
      <c r="H285" s="262"/>
      <c r="I285" s="263"/>
      <c r="J285"/>
      <c r="K285"/>
      <c r="L285"/>
      <c r="M285"/>
      <c r="P285" s="318"/>
      <c r="Q285" s="243"/>
      <c r="S285" s="243"/>
      <c r="U285" s="245"/>
      <c r="V285"/>
    </row>
    <row r="286" spans="1:22" x14ac:dyDescent="0.25">
      <c r="A286" s="206"/>
      <c r="B286" s="259"/>
      <c r="C286" s="259"/>
      <c r="D286" s="259"/>
      <c r="E286" s="260"/>
      <c r="F286" s="261"/>
      <c r="G286"/>
      <c r="H286" s="262"/>
      <c r="I286" s="263"/>
      <c r="J286"/>
      <c r="K286"/>
      <c r="L286"/>
      <c r="M286"/>
      <c r="P286" s="318"/>
      <c r="Q286" s="243"/>
      <c r="S286" s="243"/>
      <c r="U286" s="245"/>
      <c r="V286"/>
    </row>
  </sheetData>
  <sortState ref="A53:P56">
    <sortCondition ref="G53:G56"/>
  </sortState>
  <mergeCells count="24">
    <mergeCell ref="W1:X1"/>
    <mergeCell ref="O59:O60"/>
    <mergeCell ref="P59:P60"/>
    <mergeCell ref="A68:A70"/>
    <mergeCell ref="C68:C70"/>
    <mergeCell ref="H68:H70"/>
    <mergeCell ref="O68:O70"/>
    <mergeCell ref="P68:P70"/>
    <mergeCell ref="C63:C64"/>
    <mergeCell ref="O63:O64"/>
    <mergeCell ref="P63:P64"/>
    <mergeCell ref="A61:A62"/>
    <mergeCell ref="C61:C62"/>
    <mergeCell ref="H61:H62"/>
    <mergeCell ref="O61:O62"/>
    <mergeCell ref="P61:P62"/>
    <mergeCell ref="O82:O89"/>
    <mergeCell ref="P82:P89"/>
    <mergeCell ref="F253:H253"/>
    <mergeCell ref="A1:J2"/>
    <mergeCell ref="A82:A89"/>
    <mergeCell ref="C82:C89"/>
    <mergeCell ref="H82:H89"/>
    <mergeCell ref="G82:G89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X278"/>
  <sheetViews>
    <sheetView workbookViewId="0">
      <pane xSplit="7" ySplit="3" topLeftCell="R4" activePane="bottomRight" state="frozen"/>
      <selection pane="topRight" activeCell="H1" sqref="H1"/>
      <selection pane="bottomLeft" activeCell="A4" sqref="A4"/>
      <selection pane="bottomRight" activeCell="R11" sqref="R11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2" width="8.140625" style="9" customWidth="1"/>
    <col min="13" max="13" width="15.285156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901" t="s">
        <v>426</v>
      </c>
      <c r="B1" s="901"/>
      <c r="C1" s="901"/>
      <c r="D1" s="901"/>
      <c r="E1" s="901"/>
      <c r="F1" s="901"/>
      <c r="G1" s="901"/>
      <c r="H1" s="901"/>
      <c r="I1" s="901"/>
      <c r="J1" s="901"/>
      <c r="K1" s="1"/>
      <c r="L1" s="1"/>
      <c r="M1" s="1"/>
      <c r="N1" s="1"/>
      <c r="O1" s="2">
        <v>1</v>
      </c>
      <c r="S1" s="5"/>
      <c r="T1" s="6"/>
      <c r="U1" s="7" t="s">
        <v>2</v>
      </c>
      <c r="V1" s="8" t="s">
        <v>3</v>
      </c>
      <c r="W1" s="899" t="s">
        <v>99</v>
      </c>
      <c r="X1" s="900"/>
    </row>
    <row r="2" spans="1:24" thickBot="1" x14ac:dyDescent="0.3">
      <c r="A2" s="901"/>
      <c r="B2" s="901"/>
      <c r="C2" s="901"/>
      <c r="D2" s="901"/>
      <c r="E2" s="901"/>
      <c r="F2" s="901"/>
      <c r="G2" s="901"/>
      <c r="H2" s="901"/>
      <c r="I2" s="901"/>
      <c r="J2" s="901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 t="s">
        <v>23</v>
      </c>
      <c r="L3" s="26" t="s">
        <v>14</v>
      </c>
      <c r="M3" s="26"/>
      <c r="N3" s="505" t="s">
        <v>15</v>
      </c>
      <c r="O3" s="504" t="s">
        <v>16</v>
      </c>
      <c r="P3" s="503" t="s">
        <v>297</v>
      </c>
      <c r="Q3" s="587" t="s">
        <v>0</v>
      </c>
      <c r="R3" s="497" t="s">
        <v>296</v>
      </c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32.25" thickTop="1" x14ac:dyDescent="0.3">
      <c r="A4" s="266" t="s">
        <v>68</v>
      </c>
      <c r="B4" s="267" t="s">
        <v>30</v>
      </c>
      <c r="C4" s="268" t="s">
        <v>427</v>
      </c>
      <c r="D4" s="558">
        <v>61</v>
      </c>
      <c r="E4" s="559">
        <f>F4*D4</f>
        <v>993080</v>
      </c>
      <c r="F4" s="270">
        <v>16280</v>
      </c>
      <c r="G4" s="271">
        <v>44348</v>
      </c>
      <c r="H4" s="606" t="s">
        <v>474</v>
      </c>
      <c r="I4" s="34">
        <v>21160</v>
      </c>
      <c r="J4" s="35">
        <f t="shared" ref="J4:J134" si="0">I4-F4</f>
        <v>4880</v>
      </c>
      <c r="K4" s="322">
        <v>44</v>
      </c>
      <c r="L4" s="37"/>
      <c r="M4" s="37"/>
      <c r="N4" s="38">
        <f t="shared" ref="N4:N138" si="1">K4*I4</f>
        <v>931040</v>
      </c>
      <c r="O4" s="510" t="s">
        <v>224</v>
      </c>
      <c r="P4" s="482">
        <v>44377</v>
      </c>
      <c r="Q4" s="643">
        <v>20140</v>
      </c>
      <c r="R4" s="644">
        <v>44351</v>
      </c>
      <c r="S4" s="483" t="s">
        <v>531</v>
      </c>
      <c r="T4" s="42">
        <v>6032</v>
      </c>
      <c r="U4" s="43"/>
      <c r="V4" s="44"/>
      <c r="W4" s="378" t="s">
        <v>515</v>
      </c>
      <c r="X4" s="379">
        <v>3960</v>
      </c>
    </row>
    <row r="5" spans="1:24" ht="31.5" x14ac:dyDescent="0.3">
      <c r="A5" s="272" t="s">
        <v>68</v>
      </c>
      <c r="B5" s="273" t="s">
        <v>39</v>
      </c>
      <c r="C5" s="274" t="s">
        <v>428</v>
      </c>
      <c r="D5" s="93">
        <v>61</v>
      </c>
      <c r="E5" s="93">
        <f>F5*D5</f>
        <v>1018090</v>
      </c>
      <c r="F5" s="275">
        <v>16690</v>
      </c>
      <c r="G5" s="276">
        <v>44350</v>
      </c>
      <c r="H5" s="353" t="s">
        <v>514</v>
      </c>
      <c r="I5" s="51">
        <f>21620-108.1</f>
        <v>21511.9</v>
      </c>
      <c r="J5" s="35">
        <f t="shared" si="0"/>
        <v>4821.9000000000015</v>
      </c>
      <c r="K5" s="322">
        <v>44</v>
      </c>
      <c r="L5" s="52"/>
      <c r="M5" s="52"/>
      <c r="N5" s="38">
        <f t="shared" si="1"/>
        <v>946523.60000000009</v>
      </c>
      <c r="O5" s="355" t="s">
        <v>224</v>
      </c>
      <c r="P5" s="585">
        <v>44379</v>
      </c>
      <c r="Q5" s="645">
        <v>20140</v>
      </c>
      <c r="R5" s="646">
        <v>44351</v>
      </c>
      <c r="S5" s="483" t="s">
        <v>531</v>
      </c>
      <c r="T5" s="42">
        <v>6032</v>
      </c>
      <c r="U5" s="43"/>
      <c r="V5" s="44"/>
      <c r="W5" s="378" t="s">
        <v>515</v>
      </c>
      <c r="X5" s="379">
        <v>3960</v>
      </c>
    </row>
    <row r="6" spans="1:24" ht="17.25" x14ac:dyDescent="0.3">
      <c r="A6" s="689" t="s">
        <v>24</v>
      </c>
      <c r="B6" s="273" t="s">
        <v>122</v>
      </c>
      <c r="C6" s="274" t="s">
        <v>430</v>
      </c>
      <c r="D6" s="93">
        <v>61</v>
      </c>
      <c r="E6" s="93">
        <f t="shared" ref="E6:E30" si="2">F6*D6</f>
        <v>1236470</v>
      </c>
      <c r="F6" s="275">
        <v>20270</v>
      </c>
      <c r="G6" s="276">
        <v>44351</v>
      </c>
      <c r="H6" s="353">
        <v>33322</v>
      </c>
      <c r="I6" s="51">
        <v>20270</v>
      </c>
      <c r="J6" s="35">
        <f t="shared" si="0"/>
        <v>0</v>
      </c>
      <c r="K6" s="322">
        <v>59</v>
      </c>
      <c r="L6" s="52"/>
      <c r="M6" s="52"/>
      <c r="N6" s="38">
        <f t="shared" si="1"/>
        <v>1195930</v>
      </c>
      <c r="O6" s="355" t="s">
        <v>535</v>
      </c>
      <c r="P6" s="585">
        <v>44389</v>
      </c>
      <c r="Q6" s="645"/>
      <c r="R6" s="646"/>
      <c r="S6" s="483" t="s">
        <v>531</v>
      </c>
      <c r="T6" s="42">
        <v>6032</v>
      </c>
      <c r="U6" s="43"/>
      <c r="V6" s="44"/>
      <c r="W6" s="43" t="s">
        <v>59</v>
      </c>
      <c r="X6" s="361">
        <v>0</v>
      </c>
    </row>
    <row r="7" spans="1:24" ht="31.5" x14ac:dyDescent="0.3">
      <c r="A7" s="272" t="s">
        <v>299</v>
      </c>
      <c r="B7" s="273" t="s">
        <v>30</v>
      </c>
      <c r="C7" s="274" t="s">
        <v>461</v>
      </c>
      <c r="D7" s="93">
        <v>61</v>
      </c>
      <c r="E7" s="93">
        <f t="shared" si="2"/>
        <v>1345050</v>
      </c>
      <c r="F7" s="275">
        <v>22050</v>
      </c>
      <c r="G7" s="276">
        <v>44353</v>
      </c>
      <c r="H7" s="353" t="s">
        <v>532</v>
      </c>
      <c r="I7" s="51">
        <v>22060</v>
      </c>
      <c r="J7" s="35">
        <f t="shared" si="0"/>
        <v>10</v>
      </c>
      <c r="K7" s="322">
        <v>44</v>
      </c>
      <c r="L7" s="52"/>
      <c r="M7" s="52"/>
      <c r="N7" s="38">
        <f t="shared" si="1"/>
        <v>970640</v>
      </c>
      <c r="O7" s="355" t="s">
        <v>533</v>
      </c>
      <c r="P7" s="585">
        <v>44382</v>
      </c>
      <c r="Q7" s="645">
        <v>25140</v>
      </c>
      <c r="R7" s="646">
        <v>44358</v>
      </c>
      <c r="S7" s="483" t="s">
        <v>531</v>
      </c>
      <c r="T7" s="42">
        <v>6032</v>
      </c>
      <c r="U7" s="43"/>
      <c r="V7" s="44"/>
      <c r="W7" s="43" t="s">
        <v>515</v>
      </c>
      <c r="X7" s="361">
        <v>3960</v>
      </c>
    </row>
    <row r="8" spans="1:24" ht="31.5" x14ac:dyDescent="0.3">
      <c r="A8" s="272" t="s">
        <v>45</v>
      </c>
      <c r="B8" s="273" t="s">
        <v>28</v>
      </c>
      <c r="C8" s="274" t="s">
        <v>461</v>
      </c>
      <c r="D8" s="93">
        <v>0</v>
      </c>
      <c r="E8" s="93">
        <f t="shared" si="2"/>
        <v>0</v>
      </c>
      <c r="F8" s="275">
        <v>0</v>
      </c>
      <c r="G8" s="276">
        <v>44353</v>
      </c>
      <c r="H8" s="50" t="s">
        <v>473</v>
      </c>
      <c r="I8" s="51">
        <v>5565</v>
      </c>
      <c r="J8" s="35">
        <f t="shared" si="0"/>
        <v>5565</v>
      </c>
      <c r="K8" s="322">
        <v>44</v>
      </c>
      <c r="L8" s="52"/>
      <c r="M8" s="52"/>
      <c r="N8" s="38">
        <f t="shared" si="1"/>
        <v>244860</v>
      </c>
      <c r="O8" s="510" t="s">
        <v>224</v>
      </c>
      <c r="P8" s="482">
        <v>44377</v>
      </c>
      <c r="Q8" s="645">
        <v>0</v>
      </c>
      <c r="R8" s="646">
        <v>44358</v>
      </c>
      <c r="S8" s="483" t="s">
        <v>531</v>
      </c>
      <c r="T8" s="42">
        <v>0</v>
      </c>
      <c r="U8" s="43"/>
      <c r="V8" s="44"/>
      <c r="W8" s="43" t="s">
        <v>515</v>
      </c>
      <c r="X8" s="361">
        <v>0</v>
      </c>
    </row>
    <row r="9" spans="1:24" ht="17.25" x14ac:dyDescent="0.3">
      <c r="A9" s="277" t="s">
        <v>429</v>
      </c>
      <c r="B9" s="273" t="s">
        <v>30</v>
      </c>
      <c r="C9" s="274" t="s">
        <v>462</v>
      </c>
      <c r="D9" s="93">
        <v>61</v>
      </c>
      <c r="E9" s="93">
        <f t="shared" si="2"/>
        <v>1319430</v>
      </c>
      <c r="F9" s="275">
        <v>21630</v>
      </c>
      <c r="G9" s="276">
        <v>44355</v>
      </c>
      <c r="H9" s="353" t="s">
        <v>516</v>
      </c>
      <c r="I9" s="51">
        <v>21390</v>
      </c>
      <c r="J9" s="35">
        <f t="shared" si="0"/>
        <v>-240</v>
      </c>
      <c r="K9" s="322">
        <v>44</v>
      </c>
      <c r="L9" s="52"/>
      <c r="M9" s="52"/>
      <c r="N9" s="38">
        <f t="shared" si="1"/>
        <v>941160</v>
      </c>
      <c r="O9" s="355" t="s">
        <v>224</v>
      </c>
      <c r="P9" s="585">
        <v>44384</v>
      </c>
      <c r="Q9" s="645">
        <v>25140</v>
      </c>
      <c r="R9" s="646">
        <v>44358</v>
      </c>
      <c r="S9" s="483" t="s">
        <v>531</v>
      </c>
      <c r="T9" s="42">
        <v>6032</v>
      </c>
      <c r="U9" s="43"/>
      <c r="V9" s="44"/>
      <c r="W9" s="43" t="s">
        <v>515</v>
      </c>
      <c r="X9" s="361">
        <v>3960</v>
      </c>
    </row>
    <row r="10" spans="1:24" ht="17.25" x14ac:dyDescent="0.3">
      <c r="A10" s="277" t="s">
        <v>68</v>
      </c>
      <c r="B10" s="273" t="s">
        <v>28</v>
      </c>
      <c r="C10" s="274" t="s">
        <v>462</v>
      </c>
      <c r="D10" s="173">
        <v>0</v>
      </c>
      <c r="E10" s="93">
        <f t="shared" si="2"/>
        <v>0</v>
      </c>
      <c r="F10" s="275">
        <v>0</v>
      </c>
      <c r="G10" s="276">
        <v>44355</v>
      </c>
      <c r="H10" s="353" t="s">
        <v>534</v>
      </c>
      <c r="I10" s="51">
        <v>6115</v>
      </c>
      <c r="J10" s="35">
        <f t="shared" si="0"/>
        <v>6115</v>
      </c>
      <c r="K10" s="322">
        <v>44</v>
      </c>
      <c r="L10" s="52"/>
      <c r="M10" s="52"/>
      <c r="N10" s="38">
        <f t="shared" si="1"/>
        <v>269060</v>
      </c>
      <c r="O10" s="355" t="s">
        <v>206</v>
      </c>
      <c r="P10" s="585">
        <v>44382</v>
      </c>
      <c r="Q10" s="645">
        <v>0</v>
      </c>
      <c r="R10" s="646">
        <v>44358</v>
      </c>
      <c r="S10" s="483" t="s">
        <v>531</v>
      </c>
      <c r="T10" s="42">
        <v>0</v>
      </c>
      <c r="U10" s="43"/>
      <c r="V10" s="44"/>
      <c r="W10" s="43" t="s">
        <v>515</v>
      </c>
      <c r="X10" s="361">
        <v>0</v>
      </c>
    </row>
    <row r="11" spans="1:24" ht="30" x14ac:dyDescent="0.3">
      <c r="A11" s="278" t="s">
        <v>24</v>
      </c>
      <c r="B11" s="273" t="s">
        <v>30</v>
      </c>
      <c r="C11" s="274" t="s">
        <v>463</v>
      </c>
      <c r="D11" s="93">
        <v>61</v>
      </c>
      <c r="E11" s="93">
        <f t="shared" si="2"/>
        <v>1018480.4000000001</v>
      </c>
      <c r="F11" s="275">
        <v>16696.400000000001</v>
      </c>
      <c r="G11" s="276">
        <v>44357</v>
      </c>
      <c r="H11" s="353">
        <v>33409</v>
      </c>
      <c r="I11" s="51">
        <v>16696.400000000001</v>
      </c>
      <c r="J11" s="35">
        <f t="shared" si="0"/>
        <v>0</v>
      </c>
      <c r="K11" s="322">
        <v>58.5</v>
      </c>
      <c r="L11" s="52"/>
      <c r="M11" s="52"/>
      <c r="N11" s="38">
        <f t="shared" si="1"/>
        <v>976739.40000000014</v>
      </c>
      <c r="O11" s="355" t="s">
        <v>35</v>
      </c>
      <c r="P11" s="698" t="s">
        <v>557</v>
      </c>
      <c r="Q11" s="645"/>
      <c r="R11" s="646"/>
      <c r="S11" s="483" t="s">
        <v>59</v>
      </c>
      <c r="T11" s="42">
        <v>0</v>
      </c>
      <c r="U11" s="43"/>
      <c r="V11" s="44"/>
      <c r="W11" s="43" t="s">
        <v>59</v>
      </c>
      <c r="X11" s="361">
        <v>0</v>
      </c>
    </row>
    <row r="12" spans="1:24" ht="34.5" x14ac:dyDescent="0.3">
      <c r="A12" s="278" t="s">
        <v>447</v>
      </c>
      <c r="B12" s="273" t="s">
        <v>47</v>
      </c>
      <c r="C12" s="274" t="s">
        <v>464</v>
      </c>
      <c r="D12" s="93">
        <v>61</v>
      </c>
      <c r="E12" s="93">
        <f t="shared" si="2"/>
        <v>1338950</v>
      </c>
      <c r="F12" s="275">
        <v>21950</v>
      </c>
      <c r="G12" s="276">
        <v>44359</v>
      </c>
      <c r="H12" s="110">
        <v>16331</v>
      </c>
      <c r="I12" s="51">
        <v>21983.5</v>
      </c>
      <c r="J12" s="35">
        <f t="shared" si="0"/>
        <v>33.5</v>
      </c>
      <c r="K12" s="322">
        <v>57</v>
      </c>
      <c r="L12" s="52"/>
      <c r="M12" s="52"/>
      <c r="N12" s="38">
        <f t="shared" si="1"/>
        <v>1253059.5</v>
      </c>
      <c r="O12" s="510" t="s">
        <v>224</v>
      </c>
      <c r="P12" s="482">
        <v>44368</v>
      </c>
      <c r="Q12" s="645"/>
      <c r="R12" s="646"/>
      <c r="S12" s="483" t="s">
        <v>59</v>
      </c>
      <c r="T12" s="42">
        <v>0</v>
      </c>
      <c r="U12" s="43"/>
      <c r="V12" s="44"/>
      <c r="W12" s="43" t="s">
        <v>59</v>
      </c>
      <c r="X12" s="361">
        <v>0</v>
      </c>
    </row>
    <row r="13" spans="1:24" ht="17.25" x14ac:dyDescent="0.3">
      <c r="A13" s="277" t="s">
        <v>299</v>
      </c>
      <c r="B13" s="273" t="s">
        <v>30</v>
      </c>
      <c r="C13" s="274" t="s">
        <v>492</v>
      </c>
      <c r="D13" s="93">
        <v>60</v>
      </c>
      <c r="E13" s="93">
        <f t="shared" si="2"/>
        <v>1239000</v>
      </c>
      <c r="F13" s="275">
        <v>20650</v>
      </c>
      <c r="G13" s="276">
        <v>44360</v>
      </c>
      <c r="H13" s="55" t="s">
        <v>517</v>
      </c>
      <c r="I13" s="51">
        <v>20590</v>
      </c>
      <c r="J13" s="35">
        <f t="shared" si="0"/>
        <v>-60</v>
      </c>
      <c r="K13" s="322">
        <v>43.5</v>
      </c>
      <c r="L13" s="52"/>
      <c r="M13" s="52"/>
      <c r="N13" s="38">
        <f t="shared" si="1"/>
        <v>895665</v>
      </c>
      <c r="O13" s="355" t="s">
        <v>224</v>
      </c>
      <c r="P13" s="585">
        <v>44385</v>
      </c>
      <c r="Q13" s="645">
        <v>25140</v>
      </c>
      <c r="R13" s="646">
        <v>44365</v>
      </c>
      <c r="S13" s="483" t="s">
        <v>531</v>
      </c>
      <c r="T13" s="42">
        <v>6032</v>
      </c>
      <c r="U13" s="43"/>
      <c r="V13" s="44"/>
      <c r="W13" s="43" t="s">
        <v>515</v>
      </c>
      <c r="X13" s="361">
        <v>3960</v>
      </c>
    </row>
    <row r="14" spans="1:24" ht="31.5" x14ac:dyDescent="0.3">
      <c r="A14" s="277" t="s">
        <v>363</v>
      </c>
      <c r="B14" s="273" t="s">
        <v>124</v>
      </c>
      <c r="C14" s="274" t="s">
        <v>492</v>
      </c>
      <c r="D14" s="93">
        <v>0</v>
      </c>
      <c r="E14" s="93">
        <f t="shared" si="2"/>
        <v>0</v>
      </c>
      <c r="F14" s="275">
        <v>0</v>
      </c>
      <c r="G14" s="276">
        <v>44360</v>
      </c>
      <c r="H14" s="354" t="s">
        <v>539</v>
      </c>
      <c r="I14" s="51">
        <v>5340</v>
      </c>
      <c r="J14" s="35">
        <f t="shared" si="0"/>
        <v>5340</v>
      </c>
      <c r="K14" s="322">
        <v>43.5</v>
      </c>
      <c r="L14" s="696" t="s">
        <v>526</v>
      </c>
      <c r="M14" s="696">
        <v>2322.9</v>
      </c>
      <c r="N14" s="38">
        <f t="shared" si="1"/>
        <v>232290</v>
      </c>
      <c r="O14" s="705" t="s">
        <v>541</v>
      </c>
      <c r="P14" s="698" t="s">
        <v>548</v>
      </c>
      <c r="Q14" s="645">
        <v>0</v>
      </c>
      <c r="R14" s="646">
        <v>44365</v>
      </c>
      <c r="S14" s="483" t="s">
        <v>531</v>
      </c>
      <c r="T14" s="42">
        <v>0</v>
      </c>
      <c r="U14" s="43"/>
      <c r="V14" s="44"/>
      <c r="W14" s="43" t="s">
        <v>515</v>
      </c>
      <c r="X14" s="361">
        <v>0</v>
      </c>
    </row>
    <row r="15" spans="1:24" ht="17.25" x14ac:dyDescent="0.3">
      <c r="A15" s="277" t="s">
        <v>299</v>
      </c>
      <c r="B15" s="273" t="s">
        <v>30</v>
      </c>
      <c r="C15" s="679" t="s">
        <v>493</v>
      </c>
      <c r="D15" s="93">
        <v>60</v>
      </c>
      <c r="E15" s="93">
        <f t="shared" si="2"/>
        <v>1317600</v>
      </c>
      <c r="F15" s="275">
        <v>21960</v>
      </c>
      <c r="G15" s="276">
        <v>44362</v>
      </c>
      <c r="H15" s="691" t="s">
        <v>518</v>
      </c>
      <c r="I15" s="51">
        <v>21830</v>
      </c>
      <c r="J15" s="35">
        <f t="shared" si="0"/>
        <v>-130</v>
      </c>
      <c r="K15" s="322">
        <v>43.5</v>
      </c>
      <c r="L15" s="52"/>
      <c r="M15" s="52"/>
      <c r="N15" s="38">
        <f t="shared" si="1"/>
        <v>949605</v>
      </c>
      <c r="O15" s="355" t="s">
        <v>224</v>
      </c>
      <c r="P15" s="585">
        <v>44390</v>
      </c>
      <c r="Q15" s="645">
        <v>25240</v>
      </c>
      <c r="R15" s="646">
        <v>44365</v>
      </c>
      <c r="S15" s="483" t="s">
        <v>531</v>
      </c>
      <c r="T15" s="42">
        <v>6032</v>
      </c>
      <c r="U15" s="43"/>
      <c r="V15" s="44"/>
      <c r="W15" s="43" t="s">
        <v>515</v>
      </c>
      <c r="X15" s="361">
        <v>3960</v>
      </c>
    </row>
    <row r="16" spans="1:24" ht="31.5" x14ac:dyDescent="0.3">
      <c r="A16" s="285" t="s">
        <v>45</v>
      </c>
      <c r="B16" s="273" t="s">
        <v>28</v>
      </c>
      <c r="C16" s="274" t="s">
        <v>493</v>
      </c>
      <c r="D16" s="93">
        <v>0</v>
      </c>
      <c r="E16" s="93">
        <f t="shared" si="2"/>
        <v>0</v>
      </c>
      <c r="F16" s="275">
        <v>0</v>
      </c>
      <c r="G16" s="276">
        <v>44362</v>
      </c>
      <c r="H16" s="691" t="s">
        <v>543</v>
      </c>
      <c r="I16" s="51">
        <v>5860</v>
      </c>
      <c r="J16" s="35">
        <f t="shared" si="0"/>
        <v>5860</v>
      </c>
      <c r="K16" s="581">
        <v>43.5</v>
      </c>
      <c r="L16" s="696" t="s">
        <v>526</v>
      </c>
      <c r="M16" s="696">
        <v>2549.1</v>
      </c>
      <c r="N16" s="57">
        <f t="shared" si="1"/>
        <v>254910</v>
      </c>
      <c r="O16" s="705" t="s">
        <v>541</v>
      </c>
      <c r="P16" s="698" t="s">
        <v>544</v>
      </c>
      <c r="Q16" s="645">
        <v>0</v>
      </c>
      <c r="R16" s="646">
        <v>44365</v>
      </c>
      <c r="S16" s="483" t="s">
        <v>531</v>
      </c>
      <c r="T16" s="42">
        <v>0</v>
      </c>
      <c r="U16" s="43"/>
      <c r="V16" s="44"/>
      <c r="W16" s="43" t="s">
        <v>515</v>
      </c>
      <c r="X16" s="361">
        <v>0</v>
      </c>
    </row>
    <row r="17" spans="1:24" ht="31.5" x14ac:dyDescent="0.3">
      <c r="A17" s="279" t="s">
        <v>448</v>
      </c>
      <c r="B17" s="273" t="s">
        <v>30</v>
      </c>
      <c r="C17" s="274" t="s">
        <v>494</v>
      </c>
      <c r="D17" s="93">
        <v>60</v>
      </c>
      <c r="E17" s="93">
        <f t="shared" si="2"/>
        <v>1267200</v>
      </c>
      <c r="F17" s="275">
        <v>21120</v>
      </c>
      <c r="G17" s="276">
        <v>44364</v>
      </c>
      <c r="H17" s="691" t="s">
        <v>540</v>
      </c>
      <c r="I17" s="51">
        <v>21190</v>
      </c>
      <c r="J17" s="35">
        <f t="shared" si="0"/>
        <v>70</v>
      </c>
      <c r="K17" s="581">
        <v>43</v>
      </c>
      <c r="L17" s="696" t="s">
        <v>526</v>
      </c>
      <c r="M17" s="696">
        <v>9111.7000000000007</v>
      </c>
      <c r="N17" s="57">
        <f t="shared" si="1"/>
        <v>911170</v>
      </c>
      <c r="O17" s="705" t="s">
        <v>541</v>
      </c>
      <c r="P17" s="698" t="s">
        <v>542</v>
      </c>
      <c r="Q17" s="645">
        <v>25040</v>
      </c>
      <c r="R17" s="646">
        <v>44365</v>
      </c>
      <c r="S17" s="43" t="s">
        <v>579</v>
      </c>
      <c r="T17" s="44">
        <v>6032</v>
      </c>
      <c r="U17" s="43"/>
      <c r="V17" s="44"/>
      <c r="W17" s="43" t="s">
        <v>515</v>
      </c>
      <c r="X17" s="361">
        <v>3960</v>
      </c>
    </row>
    <row r="18" spans="1:24" ht="31.5" x14ac:dyDescent="0.3">
      <c r="A18" s="279" t="s">
        <v>45</v>
      </c>
      <c r="B18" s="273" t="s">
        <v>449</v>
      </c>
      <c r="C18" s="274" t="s">
        <v>494</v>
      </c>
      <c r="D18" s="93">
        <v>0</v>
      </c>
      <c r="E18" s="93">
        <f t="shared" si="2"/>
        <v>0</v>
      </c>
      <c r="F18" s="275">
        <v>0</v>
      </c>
      <c r="G18" s="276">
        <v>44364</v>
      </c>
      <c r="H18" s="354" t="s">
        <v>545</v>
      </c>
      <c r="I18" s="51">
        <v>5595</v>
      </c>
      <c r="J18" s="35">
        <f t="shared" si="0"/>
        <v>5595</v>
      </c>
      <c r="K18" s="581">
        <v>43</v>
      </c>
      <c r="L18" s="696" t="s">
        <v>526</v>
      </c>
      <c r="M18" s="696">
        <v>2245.46</v>
      </c>
      <c r="N18" s="57">
        <f t="shared" si="1"/>
        <v>240585</v>
      </c>
      <c r="O18" s="355" t="s">
        <v>206</v>
      </c>
      <c r="P18" s="706" t="s">
        <v>546</v>
      </c>
      <c r="Q18" s="647">
        <v>0</v>
      </c>
      <c r="R18" s="646">
        <v>44365</v>
      </c>
      <c r="S18" s="43" t="s">
        <v>579</v>
      </c>
      <c r="T18" s="44">
        <v>0</v>
      </c>
      <c r="U18" s="43"/>
      <c r="V18" s="44"/>
      <c r="W18" s="43" t="s">
        <v>515</v>
      </c>
      <c r="X18" s="361">
        <v>0</v>
      </c>
    </row>
    <row r="19" spans="1:24" ht="34.5" x14ac:dyDescent="0.3">
      <c r="A19" s="665" t="s">
        <v>447</v>
      </c>
      <c r="B19" s="273" t="s">
        <v>450</v>
      </c>
      <c r="C19" s="274" t="s">
        <v>495</v>
      </c>
      <c r="D19" s="93">
        <v>60</v>
      </c>
      <c r="E19" s="93">
        <f t="shared" si="2"/>
        <v>1265400</v>
      </c>
      <c r="F19" s="275">
        <v>21090</v>
      </c>
      <c r="G19" s="276">
        <v>44365</v>
      </c>
      <c r="H19" s="50">
        <v>16359</v>
      </c>
      <c r="I19" s="51">
        <v>21163.95</v>
      </c>
      <c r="J19" s="35">
        <f t="shared" si="0"/>
        <v>73.950000000000728</v>
      </c>
      <c r="K19" s="581">
        <v>57</v>
      </c>
      <c r="L19" s="52"/>
      <c r="M19" s="52"/>
      <c r="N19" s="57">
        <f t="shared" si="1"/>
        <v>1206345.1500000001</v>
      </c>
      <c r="O19" s="510" t="s">
        <v>206</v>
      </c>
      <c r="P19" s="482">
        <v>44376</v>
      </c>
      <c r="Q19" s="647"/>
      <c r="R19" s="646"/>
      <c r="S19" s="43" t="s">
        <v>59</v>
      </c>
      <c r="T19" s="44">
        <v>0</v>
      </c>
      <c r="U19" s="43"/>
      <c r="V19" s="44"/>
      <c r="W19" s="43" t="s">
        <v>59</v>
      </c>
      <c r="X19" s="361">
        <v>0</v>
      </c>
    </row>
    <row r="20" spans="1:24" ht="31.5" x14ac:dyDescent="0.3">
      <c r="A20" s="279" t="s">
        <v>68</v>
      </c>
      <c r="B20" s="273" t="s">
        <v>30</v>
      </c>
      <c r="C20" s="680" t="s">
        <v>499</v>
      </c>
      <c r="D20" s="681">
        <v>60</v>
      </c>
      <c r="E20" s="681">
        <f t="shared" si="2"/>
        <v>1075800</v>
      </c>
      <c r="F20" s="275">
        <v>17930</v>
      </c>
      <c r="G20" s="276">
        <v>44367</v>
      </c>
      <c r="H20" s="353" t="s">
        <v>536</v>
      </c>
      <c r="I20" s="51">
        <v>22490</v>
      </c>
      <c r="J20" s="35">
        <f t="shared" si="0"/>
        <v>4560</v>
      </c>
      <c r="K20" s="581">
        <v>43</v>
      </c>
      <c r="L20" s="696" t="s">
        <v>526</v>
      </c>
      <c r="M20" s="697">
        <v>9670.7000000000007</v>
      </c>
      <c r="N20" s="57">
        <f>K20*I20</f>
        <v>967070</v>
      </c>
      <c r="O20" s="705" t="s">
        <v>537</v>
      </c>
      <c r="P20" s="698" t="s">
        <v>538</v>
      </c>
      <c r="Q20" s="647">
        <v>20140</v>
      </c>
      <c r="R20" s="646">
        <v>44375</v>
      </c>
      <c r="S20" s="43" t="s">
        <v>579</v>
      </c>
      <c r="T20" s="44">
        <v>6032</v>
      </c>
      <c r="U20" s="43"/>
      <c r="V20" s="44"/>
      <c r="W20" s="43" t="s">
        <v>515</v>
      </c>
      <c r="X20" s="361">
        <v>3960</v>
      </c>
    </row>
    <row r="21" spans="1:24" ht="31.5" x14ac:dyDescent="0.3">
      <c r="A21" s="280" t="s">
        <v>68</v>
      </c>
      <c r="B21" s="273" t="s">
        <v>30</v>
      </c>
      <c r="C21" s="274" t="s">
        <v>496</v>
      </c>
      <c r="D21" s="93">
        <v>60</v>
      </c>
      <c r="E21" s="93">
        <f t="shared" si="2"/>
        <v>1025400</v>
      </c>
      <c r="F21" s="275">
        <v>17090</v>
      </c>
      <c r="G21" s="276">
        <v>44369</v>
      </c>
      <c r="H21" s="353" t="s">
        <v>527</v>
      </c>
      <c r="I21" s="51">
        <v>22020</v>
      </c>
      <c r="J21" s="35">
        <f t="shared" si="0"/>
        <v>4930</v>
      </c>
      <c r="K21" s="581">
        <v>42.5</v>
      </c>
      <c r="L21" s="696" t="s">
        <v>526</v>
      </c>
      <c r="M21" s="697">
        <v>8734.6</v>
      </c>
      <c r="N21" s="57">
        <f>K21*I21</f>
        <v>935850</v>
      </c>
      <c r="O21" s="355" t="s">
        <v>224</v>
      </c>
      <c r="P21" s="706" t="s">
        <v>547</v>
      </c>
      <c r="Q21" s="647">
        <v>20140</v>
      </c>
      <c r="R21" s="646">
        <v>44375</v>
      </c>
      <c r="S21" s="43" t="s">
        <v>579</v>
      </c>
      <c r="T21" s="44">
        <v>6032</v>
      </c>
      <c r="U21" s="43"/>
      <c r="V21" s="44"/>
      <c r="W21" s="703" t="s">
        <v>515</v>
      </c>
      <c r="X21" s="704">
        <v>3960</v>
      </c>
    </row>
    <row r="22" spans="1:24" ht="47.25" x14ac:dyDescent="0.3">
      <c r="A22" s="281" t="s">
        <v>37</v>
      </c>
      <c r="B22" s="273" t="s">
        <v>465</v>
      </c>
      <c r="C22" s="274" t="s">
        <v>497</v>
      </c>
      <c r="D22" s="93">
        <v>60</v>
      </c>
      <c r="E22" s="93">
        <f t="shared" si="2"/>
        <v>1046400</v>
      </c>
      <c r="F22" s="275">
        <v>17440</v>
      </c>
      <c r="G22" s="276">
        <v>44371</v>
      </c>
      <c r="H22" s="353" t="s">
        <v>556</v>
      </c>
      <c r="I22" s="51">
        <v>21710</v>
      </c>
      <c r="J22" s="35">
        <f t="shared" si="0"/>
        <v>4270</v>
      </c>
      <c r="K22" s="581">
        <v>42.5</v>
      </c>
      <c r="L22" s="696" t="s">
        <v>526</v>
      </c>
      <c r="M22" s="696">
        <v>7381.4</v>
      </c>
      <c r="N22" s="57">
        <f t="shared" si="1"/>
        <v>922675</v>
      </c>
      <c r="O22" s="355" t="s">
        <v>35</v>
      </c>
      <c r="P22" s="585">
        <v>44399</v>
      </c>
      <c r="Q22" s="647">
        <v>19040</v>
      </c>
      <c r="R22" s="646">
        <v>44375</v>
      </c>
      <c r="S22" s="43" t="s">
        <v>579</v>
      </c>
      <c r="T22" s="44">
        <v>6032</v>
      </c>
      <c r="U22" s="43"/>
      <c r="V22" s="44"/>
      <c r="W22" s="43" t="s">
        <v>515</v>
      </c>
      <c r="X22" s="361">
        <v>3960</v>
      </c>
    </row>
    <row r="23" spans="1:24" ht="34.5" x14ac:dyDescent="0.3">
      <c r="A23" s="689" t="s">
        <v>447</v>
      </c>
      <c r="B23" s="273" t="s">
        <v>450</v>
      </c>
      <c r="C23" s="274" t="s">
        <v>498</v>
      </c>
      <c r="D23" s="93">
        <v>60</v>
      </c>
      <c r="E23" s="93">
        <f t="shared" si="2"/>
        <v>1262400</v>
      </c>
      <c r="F23" s="275">
        <v>21040</v>
      </c>
      <c r="G23" s="276">
        <v>44372</v>
      </c>
      <c r="H23" s="353">
        <v>16401</v>
      </c>
      <c r="I23" s="51">
        <v>21112.35</v>
      </c>
      <c r="J23" s="35">
        <f t="shared" si="0"/>
        <v>72.349999999998545</v>
      </c>
      <c r="K23" s="581">
        <v>56.5</v>
      </c>
      <c r="L23" s="52"/>
      <c r="M23" s="52"/>
      <c r="N23" s="62">
        <f t="shared" si="1"/>
        <v>1192847.7749999999</v>
      </c>
      <c r="O23" s="359" t="s">
        <v>206</v>
      </c>
      <c r="P23" s="585">
        <v>44383</v>
      </c>
      <c r="Q23" s="490"/>
      <c r="R23" s="491"/>
      <c r="S23" s="43" t="s">
        <v>59</v>
      </c>
      <c r="T23" s="44">
        <v>0</v>
      </c>
      <c r="U23" s="43"/>
      <c r="V23" s="44"/>
      <c r="W23" s="43" t="s">
        <v>59</v>
      </c>
      <c r="X23" s="361">
        <v>0</v>
      </c>
    </row>
    <row r="24" spans="1:24" ht="31.5" x14ac:dyDescent="0.3">
      <c r="A24" s="281" t="s">
        <v>466</v>
      </c>
      <c r="B24" s="273" t="s">
        <v>467</v>
      </c>
      <c r="C24" s="274" t="s">
        <v>500</v>
      </c>
      <c r="D24" s="93">
        <v>60</v>
      </c>
      <c r="E24" s="93">
        <f t="shared" si="2"/>
        <v>1275000</v>
      </c>
      <c r="F24" s="275">
        <v>21250</v>
      </c>
      <c r="G24" s="276">
        <v>44374</v>
      </c>
      <c r="H24" s="353" t="s">
        <v>559</v>
      </c>
      <c r="I24" s="51">
        <v>20900</v>
      </c>
      <c r="J24" s="35">
        <f t="shared" si="0"/>
        <v>-350</v>
      </c>
      <c r="K24" s="581">
        <v>42.5</v>
      </c>
      <c r="L24" s="696" t="s">
        <v>526</v>
      </c>
      <c r="M24" s="696">
        <v>5921.67</v>
      </c>
      <c r="N24" s="57">
        <f t="shared" si="1"/>
        <v>888250</v>
      </c>
      <c r="O24" s="355" t="s">
        <v>206</v>
      </c>
      <c r="P24" s="698" t="s">
        <v>563</v>
      </c>
      <c r="Q24" s="687">
        <v>25240</v>
      </c>
      <c r="R24" s="688">
        <v>44379</v>
      </c>
      <c r="S24" s="43" t="s">
        <v>579</v>
      </c>
      <c r="T24" s="44">
        <v>6032</v>
      </c>
      <c r="U24" s="43"/>
      <c r="V24" s="44"/>
      <c r="W24" s="325" t="s">
        <v>515</v>
      </c>
      <c r="X24" s="363">
        <v>3960</v>
      </c>
    </row>
    <row r="25" spans="1:24" ht="31.5" x14ac:dyDescent="0.3">
      <c r="A25" s="281" t="s">
        <v>468</v>
      </c>
      <c r="B25" s="273" t="s">
        <v>28</v>
      </c>
      <c r="C25" s="274" t="s">
        <v>500</v>
      </c>
      <c r="D25" s="93">
        <v>0</v>
      </c>
      <c r="E25" s="93">
        <f t="shared" si="2"/>
        <v>0</v>
      </c>
      <c r="F25" s="275">
        <v>0</v>
      </c>
      <c r="G25" s="276">
        <v>44374</v>
      </c>
      <c r="H25" s="353" t="s">
        <v>566</v>
      </c>
      <c r="I25" s="51">
        <v>5495</v>
      </c>
      <c r="J25" s="35">
        <f t="shared" si="0"/>
        <v>5495</v>
      </c>
      <c r="K25" s="581">
        <v>42.5</v>
      </c>
      <c r="L25" s="696" t="s">
        <v>526</v>
      </c>
      <c r="M25" s="696">
        <v>2335.38</v>
      </c>
      <c r="N25" s="57">
        <f t="shared" si="1"/>
        <v>233537.5</v>
      </c>
      <c r="O25" s="705" t="s">
        <v>561</v>
      </c>
      <c r="P25" s="698" t="s">
        <v>567</v>
      </c>
      <c r="Q25" s="687">
        <v>0</v>
      </c>
      <c r="R25" s="688">
        <v>44379</v>
      </c>
      <c r="S25" s="43" t="s">
        <v>579</v>
      </c>
      <c r="T25" s="44">
        <v>0</v>
      </c>
      <c r="U25" s="43"/>
      <c r="V25" s="44"/>
      <c r="W25" s="325" t="s">
        <v>515</v>
      </c>
      <c r="X25" s="363">
        <v>0</v>
      </c>
    </row>
    <row r="26" spans="1:24" ht="31.5" x14ac:dyDescent="0.3">
      <c r="A26" s="281" t="s">
        <v>37</v>
      </c>
      <c r="B26" s="273" t="s">
        <v>30</v>
      </c>
      <c r="C26" s="274" t="s">
        <v>501</v>
      </c>
      <c r="D26" s="93">
        <v>60</v>
      </c>
      <c r="E26" s="93">
        <f t="shared" si="2"/>
        <v>1120800</v>
      </c>
      <c r="F26" s="275">
        <v>18680</v>
      </c>
      <c r="G26" s="276">
        <v>44376</v>
      </c>
      <c r="H26" s="353" t="s">
        <v>560</v>
      </c>
      <c r="I26" s="51">
        <v>23440</v>
      </c>
      <c r="J26" s="35">
        <f t="shared" si="0"/>
        <v>4760</v>
      </c>
      <c r="K26" s="581">
        <v>42</v>
      </c>
      <c r="L26" s="696" t="s">
        <v>526</v>
      </c>
      <c r="M26" s="696">
        <v>8532.16</v>
      </c>
      <c r="N26" s="57">
        <f t="shared" si="1"/>
        <v>984480</v>
      </c>
      <c r="O26" s="705" t="s">
        <v>561</v>
      </c>
      <c r="P26" s="698" t="s">
        <v>562</v>
      </c>
      <c r="Q26" s="687">
        <v>20140</v>
      </c>
      <c r="R26" s="688">
        <v>44379</v>
      </c>
      <c r="S26" s="43" t="s">
        <v>579</v>
      </c>
      <c r="T26" s="44">
        <v>6032</v>
      </c>
      <c r="U26" s="43"/>
      <c r="V26" s="44"/>
      <c r="W26" s="325" t="s">
        <v>515</v>
      </c>
      <c r="X26" s="363">
        <v>3960</v>
      </c>
    </row>
    <row r="27" spans="1:24" ht="17.25" x14ac:dyDescent="0.3">
      <c r="A27" s="281"/>
      <c r="B27" s="273"/>
      <c r="C27" s="274"/>
      <c r="D27" s="93"/>
      <c r="E27" s="93">
        <f t="shared" si="2"/>
        <v>0</v>
      </c>
      <c r="F27" s="275"/>
      <c r="G27" s="276"/>
      <c r="H27" s="50"/>
      <c r="I27" s="51"/>
      <c r="J27" s="35">
        <f t="shared" si="0"/>
        <v>0</v>
      </c>
      <c r="K27" s="581"/>
      <c r="L27" s="52"/>
      <c r="M27" s="52"/>
      <c r="N27" s="57">
        <f t="shared" si="1"/>
        <v>0</v>
      </c>
      <c r="O27" s="510"/>
      <c r="P27" s="482"/>
      <c r="Q27" s="492"/>
      <c r="R27" s="493"/>
      <c r="S27" s="485"/>
      <c r="T27" s="67"/>
      <c r="U27" s="43"/>
      <c r="V27" s="44"/>
      <c r="W27" s="325"/>
      <c r="X27" s="363">
        <v>0</v>
      </c>
    </row>
    <row r="28" spans="1:24" ht="17.25" x14ac:dyDescent="0.3">
      <c r="A28" s="272"/>
      <c r="B28" s="283"/>
      <c r="C28" s="274"/>
      <c r="D28" s="93"/>
      <c r="E28" s="93">
        <f t="shared" si="2"/>
        <v>0</v>
      </c>
      <c r="F28" s="275"/>
      <c r="G28" s="276"/>
      <c r="H28" s="50"/>
      <c r="I28" s="51"/>
      <c r="J28" s="35">
        <f t="shared" si="0"/>
        <v>0</v>
      </c>
      <c r="K28" s="581"/>
      <c r="L28" s="52"/>
      <c r="M28" s="52"/>
      <c r="N28" s="57">
        <f t="shared" si="1"/>
        <v>0</v>
      </c>
      <c r="O28" s="510"/>
      <c r="P28" s="482"/>
      <c r="Q28" s="492"/>
      <c r="R28" s="493"/>
      <c r="S28" s="485"/>
      <c r="T28" s="67"/>
      <c r="U28" s="43"/>
      <c r="V28" s="44"/>
      <c r="W28" s="43"/>
      <c r="X28" s="361"/>
    </row>
    <row r="29" spans="1:24" ht="17.25" x14ac:dyDescent="0.3">
      <c r="A29" s="467"/>
      <c r="B29" s="283"/>
      <c r="C29" s="274"/>
      <c r="D29" s="93"/>
      <c r="E29" s="93">
        <f t="shared" si="2"/>
        <v>0</v>
      </c>
      <c r="F29" s="275"/>
      <c r="G29" s="276"/>
      <c r="H29" s="50"/>
      <c r="I29" s="51"/>
      <c r="J29" s="35">
        <f t="shared" si="0"/>
        <v>0</v>
      </c>
      <c r="K29" s="581"/>
      <c r="L29" s="52"/>
      <c r="M29" s="52"/>
      <c r="N29" s="57">
        <f t="shared" si="1"/>
        <v>0</v>
      </c>
      <c r="O29" s="510"/>
      <c r="P29" s="482"/>
      <c r="Q29" s="492"/>
      <c r="R29" s="493"/>
      <c r="S29" s="485"/>
      <c r="T29" s="67"/>
      <c r="U29" s="43"/>
      <c r="V29" s="44"/>
      <c r="W29" s="43"/>
      <c r="X29" s="361"/>
    </row>
    <row r="30" spans="1:24" ht="17.25" x14ac:dyDescent="0.3">
      <c r="A30" s="277"/>
      <c r="B30" s="283"/>
      <c r="C30" s="274"/>
      <c r="D30" s="93"/>
      <c r="E30" s="93">
        <f t="shared" si="2"/>
        <v>0</v>
      </c>
      <c r="F30" s="275"/>
      <c r="G30" s="276"/>
      <c r="H30" s="50"/>
      <c r="I30" s="51"/>
      <c r="J30" s="35">
        <f t="shared" si="0"/>
        <v>0</v>
      </c>
      <c r="K30" s="581"/>
      <c r="L30" s="52"/>
      <c r="M30" s="52"/>
      <c r="N30" s="57">
        <f t="shared" si="1"/>
        <v>0</v>
      </c>
      <c r="O30" s="510"/>
      <c r="P30" s="482"/>
      <c r="Q30" s="492"/>
      <c r="R30" s="493"/>
      <c r="S30" s="485"/>
      <c r="T30" s="67"/>
      <c r="U30" s="43"/>
      <c r="V30" s="44"/>
      <c r="W30" s="43"/>
      <c r="X30" s="361"/>
    </row>
    <row r="31" spans="1:24" ht="17.25" x14ac:dyDescent="0.3">
      <c r="A31" s="277"/>
      <c r="B31" s="283"/>
      <c r="C31" s="274"/>
      <c r="D31" s="93"/>
      <c r="E31" s="560">
        <f t="shared" ref="E31:E46" si="3">D31*F31</f>
        <v>0</v>
      </c>
      <c r="F31" s="275"/>
      <c r="G31" s="276"/>
      <c r="H31" s="50"/>
      <c r="I31" s="51"/>
      <c r="J31" s="35">
        <f t="shared" si="0"/>
        <v>0</v>
      </c>
      <c r="K31" s="581"/>
      <c r="L31" s="52"/>
      <c r="M31" s="52"/>
      <c r="N31" s="57">
        <f t="shared" si="1"/>
        <v>0</v>
      </c>
      <c r="O31" s="156"/>
      <c r="P31" s="482"/>
      <c r="Q31" s="492"/>
      <c r="R31" s="493"/>
      <c r="S31" s="485"/>
      <c r="T31" s="67"/>
      <c r="U31" s="43"/>
      <c r="V31" s="44"/>
      <c r="W31" s="43"/>
      <c r="X31" s="361"/>
    </row>
    <row r="32" spans="1:24" ht="17.25" x14ac:dyDescent="0.3">
      <c r="A32" s="468"/>
      <c r="B32" s="283"/>
      <c r="C32" s="274"/>
      <c r="D32" s="93"/>
      <c r="E32" s="560">
        <f t="shared" si="3"/>
        <v>0</v>
      </c>
      <c r="F32" s="275"/>
      <c r="G32" s="276"/>
      <c r="H32" s="50"/>
      <c r="I32" s="51"/>
      <c r="J32" s="35">
        <f t="shared" si="0"/>
        <v>0</v>
      </c>
      <c r="K32" s="581"/>
      <c r="L32" s="52"/>
      <c r="M32" s="52"/>
      <c r="N32" s="57">
        <f t="shared" si="1"/>
        <v>0</v>
      </c>
      <c r="O32" s="156"/>
      <c r="P32" s="482"/>
      <c r="Q32" s="492"/>
      <c r="R32" s="493"/>
      <c r="S32" s="485"/>
      <c r="T32" s="67"/>
      <c r="U32" s="43"/>
      <c r="V32" s="44"/>
      <c r="W32" s="43"/>
      <c r="X32" s="361"/>
    </row>
    <row r="33" spans="1:24" ht="17.25" x14ac:dyDescent="0.3">
      <c r="A33" s="281"/>
      <c r="B33" s="283"/>
      <c r="C33" s="274"/>
      <c r="D33" s="93"/>
      <c r="E33" s="560">
        <f t="shared" si="3"/>
        <v>0</v>
      </c>
      <c r="F33" s="275"/>
      <c r="G33" s="276"/>
      <c r="H33" s="50"/>
      <c r="I33" s="51"/>
      <c r="J33" s="35">
        <f t="shared" si="0"/>
        <v>0</v>
      </c>
      <c r="K33" s="581"/>
      <c r="L33" s="52"/>
      <c r="M33" s="52"/>
      <c r="N33" s="57">
        <f t="shared" si="1"/>
        <v>0</v>
      </c>
      <c r="O33" s="156"/>
      <c r="P33" s="482"/>
      <c r="Q33" s="492"/>
      <c r="R33" s="493"/>
      <c r="S33" s="485"/>
      <c r="T33" s="67"/>
      <c r="U33" s="43"/>
      <c r="V33" s="44"/>
      <c r="W33" s="43"/>
      <c r="X33" s="361"/>
    </row>
    <row r="34" spans="1:24" ht="17.25" x14ac:dyDescent="0.3">
      <c r="A34" s="281"/>
      <c r="B34" s="283"/>
      <c r="C34" s="274"/>
      <c r="D34" s="93"/>
      <c r="E34" s="560">
        <f t="shared" si="3"/>
        <v>0</v>
      </c>
      <c r="F34" s="275"/>
      <c r="G34" s="276"/>
      <c r="H34" s="50"/>
      <c r="I34" s="51"/>
      <c r="J34" s="35">
        <f t="shared" si="0"/>
        <v>0</v>
      </c>
      <c r="K34" s="56"/>
      <c r="L34" s="52"/>
      <c r="M34" s="52"/>
      <c r="N34" s="57">
        <f t="shared" si="1"/>
        <v>0</v>
      </c>
      <c r="O34" s="156"/>
      <c r="P34" s="482"/>
      <c r="Q34" s="492"/>
      <c r="R34" s="493"/>
      <c r="S34" s="485"/>
      <c r="T34" s="67"/>
      <c r="U34" s="43"/>
      <c r="V34" s="44"/>
      <c r="W34" s="43"/>
      <c r="X34" s="361"/>
    </row>
    <row r="35" spans="1:24" ht="17.25" x14ac:dyDescent="0.3">
      <c r="A35" s="272"/>
      <c r="B35" s="283"/>
      <c r="C35" s="274"/>
      <c r="D35" s="93"/>
      <c r="E35" s="560">
        <f t="shared" si="3"/>
        <v>0</v>
      </c>
      <c r="F35" s="275"/>
      <c r="G35" s="276"/>
      <c r="H35" s="50"/>
      <c r="I35" s="51"/>
      <c r="J35" s="35">
        <f t="shared" si="0"/>
        <v>0</v>
      </c>
      <c r="K35" s="56"/>
      <c r="L35" s="52"/>
      <c r="M35" s="52"/>
      <c r="N35" s="57">
        <f t="shared" si="1"/>
        <v>0</v>
      </c>
      <c r="O35" s="156"/>
      <c r="P35" s="482"/>
      <c r="Q35" s="492"/>
      <c r="R35" s="493"/>
      <c r="S35" s="485"/>
      <c r="T35" s="67"/>
      <c r="U35" s="43"/>
      <c r="V35" s="44"/>
      <c r="W35" s="43"/>
      <c r="X35" s="361"/>
    </row>
    <row r="36" spans="1:24" ht="17.25" x14ac:dyDescent="0.3">
      <c r="A36" s="277"/>
      <c r="B36" s="283"/>
      <c r="C36" s="274"/>
      <c r="D36" s="93"/>
      <c r="E36" s="560">
        <f t="shared" si="3"/>
        <v>0</v>
      </c>
      <c r="F36" s="275"/>
      <c r="G36" s="276"/>
      <c r="H36" s="50"/>
      <c r="I36" s="51"/>
      <c r="J36" s="35">
        <f t="shared" si="0"/>
        <v>0</v>
      </c>
      <c r="K36" s="56"/>
      <c r="L36" s="52"/>
      <c r="M36" s="52"/>
      <c r="N36" s="57">
        <f t="shared" si="1"/>
        <v>0</v>
      </c>
      <c r="O36" s="156"/>
      <c r="P36" s="482"/>
      <c r="Q36" s="492"/>
      <c r="R36" s="493"/>
      <c r="S36" s="485"/>
      <c r="T36" s="67"/>
      <c r="U36" s="43"/>
      <c r="V36" s="44"/>
      <c r="W36" s="43"/>
      <c r="X36" s="361"/>
    </row>
    <row r="37" spans="1:24" ht="17.25" x14ac:dyDescent="0.3">
      <c r="A37" s="277"/>
      <c r="B37" s="283"/>
      <c r="C37" s="274"/>
      <c r="D37" s="93"/>
      <c r="E37" s="560">
        <f t="shared" si="3"/>
        <v>0</v>
      </c>
      <c r="F37" s="275"/>
      <c r="G37" s="276"/>
      <c r="H37" s="50"/>
      <c r="I37" s="51"/>
      <c r="J37" s="35">
        <f t="shared" si="0"/>
        <v>0</v>
      </c>
      <c r="K37" s="56"/>
      <c r="L37" s="52"/>
      <c r="M37" s="52"/>
      <c r="N37" s="57">
        <f t="shared" si="1"/>
        <v>0</v>
      </c>
      <c r="O37" s="156"/>
      <c r="P37" s="482"/>
      <c r="Q37" s="492"/>
      <c r="R37" s="493"/>
      <c r="S37" s="485"/>
      <c r="T37" s="67"/>
      <c r="U37" s="43"/>
      <c r="V37" s="44"/>
      <c r="W37" s="43"/>
      <c r="X37" s="361"/>
    </row>
    <row r="38" spans="1:24" ht="17.25" x14ac:dyDescent="0.3">
      <c r="A38" s="277"/>
      <c r="B38" s="283"/>
      <c r="C38" s="274"/>
      <c r="D38" s="93"/>
      <c r="E38" s="560">
        <f t="shared" si="3"/>
        <v>0</v>
      </c>
      <c r="F38" s="275"/>
      <c r="G38" s="276"/>
      <c r="H38" s="55"/>
      <c r="I38" s="51"/>
      <c r="J38" s="35">
        <f t="shared" si="0"/>
        <v>0</v>
      </c>
      <c r="K38" s="56"/>
      <c r="L38" s="52"/>
      <c r="M38" s="52"/>
      <c r="N38" s="57">
        <f t="shared" si="1"/>
        <v>0</v>
      </c>
      <c r="O38" s="156"/>
      <c r="P38" s="482"/>
      <c r="Q38" s="492"/>
      <c r="R38" s="493"/>
      <c r="S38" s="485"/>
      <c r="T38" s="67"/>
      <c r="U38" s="43"/>
      <c r="V38" s="44"/>
      <c r="W38" s="43"/>
      <c r="X38" s="361"/>
    </row>
    <row r="39" spans="1:24" ht="17.25" x14ac:dyDescent="0.3">
      <c r="A39" s="281"/>
      <c r="B39" s="283"/>
      <c r="C39" s="274"/>
      <c r="D39" s="93"/>
      <c r="E39" s="560">
        <f t="shared" si="3"/>
        <v>0</v>
      </c>
      <c r="F39" s="275"/>
      <c r="G39" s="276"/>
      <c r="H39" s="50"/>
      <c r="I39" s="51"/>
      <c r="J39" s="35">
        <f t="shared" si="0"/>
        <v>0</v>
      </c>
      <c r="K39" s="56"/>
      <c r="L39" s="52"/>
      <c r="M39" s="52"/>
      <c r="N39" s="57">
        <f t="shared" si="1"/>
        <v>0</v>
      </c>
      <c r="O39" s="156"/>
      <c r="P39" s="482"/>
      <c r="Q39" s="492"/>
      <c r="R39" s="493"/>
      <c r="S39" s="485"/>
      <c r="T39" s="67"/>
      <c r="U39" s="43"/>
      <c r="V39" s="44"/>
      <c r="W39" s="43"/>
      <c r="X39" s="361"/>
    </row>
    <row r="40" spans="1:24" ht="17.25" x14ac:dyDescent="0.3">
      <c r="A40" s="279"/>
      <c r="B40" s="283"/>
      <c r="C40" s="274"/>
      <c r="D40" s="93"/>
      <c r="E40" s="560">
        <f t="shared" si="3"/>
        <v>0</v>
      </c>
      <c r="F40" s="275"/>
      <c r="G40" s="276"/>
      <c r="H40" s="50"/>
      <c r="I40" s="51"/>
      <c r="J40" s="35">
        <f t="shared" si="0"/>
        <v>0</v>
      </c>
      <c r="K40" s="56"/>
      <c r="L40" s="52"/>
      <c r="M40" s="52"/>
      <c r="N40" s="57">
        <f t="shared" si="1"/>
        <v>0</v>
      </c>
      <c r="O40" s="156"/>
      <c r="P40" s="482"/>
      <c r="Q40" s="492"/>
      <c r="R40" s="493"/>
      <c r="S40" s="485"/>
      <c r="T40" s="67"/>
      <c r="U40" s="43"/>
      <c r="V40" s="44"/>
      <c r="W40" s="362"/>
      <c r="X40" s="363"/>
    </row>
    <row r="41" spans="1:24" ht="17.25" x14ac:dyDescent="0.3">
      <c r="A41" s="469"/>
      <c r="B41" s="283"/>
      <c r="C41" s="466"/>
      <c r="D41" s="47"/>
      <c r="E41" s="462">
        <f t="shared" si="3"/>
        <v>0</v>
      </c>
      <c r="F41" s="275"/>
      <c r="G41" s="276"/>
      <c r="H41" s="50"/>
      <c r="I41" s="51"/>
      <c r="J41" s="35">
        <f t="shared" si="0"/>
        <v>0</v>
      </c>
      <c r="K41" s="56"/>
      <c r="L41" s="52"/>
      <c r="M41" s="52"/>
      <c r="N41" s="57">
        <f t="shared" si="1"/>
        <v>0</v>
      </c>
      <c r="O41" s="156"/>
      <c r="P41" s="482"/>
      <c r="Q41" s="488"/>
      <c r="R41" s="494"/>
      <c r="S41" s="485"/>
      <c r="T41" s="67"/>
      <c r="U41" s="43"/>
      <c r="V41" s="44"/>
      <c r="W41" s="362"/>
      <c r="X41" s="364"/>
    </row>
    <row r="42" spans="1:24" ht="17.25" x14ac:dyDescent="0.3">
      <c r="A42" s="272"/>
      <c r="B42" s="283"/>
      <c r="C42" s="274"/>
      <c r="D42" s="47"/>
      <c r="E42" s="462">
        <f t="shared" si="3"/>
        <v>0</v>
      </c>
      <c r="F42" s="275"/>
      <c r="G42" s="276"/>
      <c r="H42" s="50"/>
      <c r="I42" s="51"/>
      <c r="J42" s="35">
        <f t="shared" si="0"/>
        <v>0</v>
      </c>
      <c r="K42" s="56"/>
      <c r="L42" s="52"/>
      <c r="M42" s="52"/>
      <c r="N42" s="57">
        <f t="shared" si="1"/>
        <v>0</v>
      </c>
      <c r="O42" s="156"/>
      <c r="P42" s="481"/>
      <c r="Q42" s="488"/>
      <c r="R42" s="489"/>
      <c r="S42" s="485"/>
      <c r="T42" s="67"/>
      <c r="U42" s="43"/>
      <c r="V42" s="44"/>
      <c r="W42" s="362"/>
      <c r="X42" s="364"/>
    </row>
    <row r="43" spans="1:24" ht="17.25" x14ac:dyDescent="0.3">
      <c r="A43" s="281"/>
      <c r="B43" s="283"/>
      <c r="C43" s="274"/>
      <c r="D43" s="47"/>
      <c r="E43" s="462">
        <f t="shared" si="3"/>
        <v>0</v>
      </c>
      <c r="F43" s="275"/>
      <c r="G43" s="276"/>
      <c r="H43" s="50"/>
      <c r="I43" s="51"/>
      <c r="J43" s="35">
        <f t="shared" si="0"/>
        <v>0</v>
      </c>
      <c r="K43" s="56"/>
      <c r="L43" s="52"/>
      <c r="M43" s="52"/>
      <c r="N43" s="57">
        <f t="shared" si="1"/>
        <v>0</v>
      </c>
      <c r="O43" s="156"/>
      <c r="P43" s="481"/>
      <c r="Q43" s="488"/>
      <c r="R43" s="489"/>
      <c r="S43" s="485"/>
      <c r="T43" s="67"/>
      <c r="U43" s="43"/>
      <c r="V43" s="44"/>
      <c r="W43" s="362"/>
      <c r="X43" s="364"/>
    </row>
    <row r="44" spans="1:24" ht="17.25" x14ac:dyDescent="0.3">
      <c r="A44" s="272"/>
      <c r="B44" s="283"/>
      <c r="C44" s="274"/>
      <c r="D44" s="47"/>
      <c r="E44" s="462">
        <f t="shared" si="3"/>
        <v>0</v>
      </c>
      <c r="F44" s="275"/>
      <c r="G44" s="276"/>
      <c r="H44" s="50"/>
      <c r="I44" s="51"/>
      <c r="J44" s="35">
        <f t="shared" si="0"/>
        <v>0</v>
      </c>
      <c r="K44" s="56"/>
      <c r="L44" s="52"/>
      <c r="M44" s="52"/>
      <c r="N44" s="57">
        <f t="shared" si="1"/>
        <v>0</v>
      </c>
      <c r="O44" s="156"/>
      <c r="P44" s="481"/>
      <c r="Q44" s="488"/>
      <c r="R44" s="489"/>
      <c r="S44" s="485"/>
      <c r="T44" s="67"/>
      <c r="U44" s="43"/>
      <c r="V44" s="44"/>
      <c r="W44" s="362"/>
      <c r="X44" s="364"/>
    </row>
    <row r="45" spans="1:24" ht="17.25" x14ac:dyDescent="0.3">
      <c r="A45" s="45"/>
      <c r="B45" s="68"/>
      <c r="C45" s="46"/>
      <c r="D45" s="47"/>
      <c r="E45" s="462">
        <f t="shared" si="3"/>
        <v>0</v>
      </c>
      <c r="F45" s="48"/>
      <c r="G45" s="49"/>
      <c r="H45" s="50"/>
      <c r="I45" s="51"/>
      <c r="J45" s="35">
        <f t="shared" si="0"/>
        <v>0</v>
      </c>
      <c r="K45" s="56"/>
      <c r="L45" s="52"/>
      <c r="M45" s="52"/>
      <c r="N45" s="57">
        <f t="shared" si="1"/>
        <v>0</v>
      </c>
      <c r="O45" s="156"/>
      <c r="P45" s="481"/>
      <c r="Q45" s="488"/>
      <c r="R45" s="489"/>
      <c r="S45" s="485"/>
      <c r="T45" s="67"/>
      <c r="U45" s="43"/>
      <c r="V45" s="44"/>
      <c r="W45" s="362"/>
      <c r="X45" s="364"/>
    </row>
    <row r="46" spans="1:24" ht="17.25" x14ac:dyDescent="0.3">
      <c r="A46" s="60"/>
      <c r="B46" s="45"/>
      <c r="C46" s="69"/>
      <c r="D46" s="47"/>
      <c r="E46" s="462">
        <f t="shared" si="3"/>
        <v>0</v>
      </c>
      <c r="F46" s="48"/>
      <c r="G46" s="49"/>
      <c r="H46" s="50"/>
      <c r="I46" s="51"/>
      <c r="J46" s="35">
        <f t="shared" si="0"/>
        <v>0</v>
      </c>
      <c r="K46" s="56"/>
      <c r="L46" s="52"/>
      <c r="M46" s="52"/>
      <c r="N46" s="57">
        <f t="shared" si="1"/>
        <v>0</v>
      </c>
      <c r="O46" s="156"/>
      <c r="P46" s="481"/>
      <c r="Q46" s="488"/>
      <c r="R46" s="489"/>
      <c r="S46" s="485"/>
      <c r="T46" s="67"/>
      <c r="U46" s="43"/>
      <c r="V46" s="44"/>
      <c r="W46" s="362"/>
      <c r="X46" s="364"/>
    </row>
    <row r="47" spans="1:24" ht="18" thickBot="1" x14ac:dyDescent="0.35">
      <c r="A47" s="45"/>
      <c r="B47" s="45"/>
      <c r="C47" s="69"/>
      <c r="D47" s="47"/>
      <c r="E47" s="462"/>
      <c r="F47" s="48"/>
      <c r="G47" s="49"/>
      <c r="H47" s="50"/>
      <c r="I47" s="51"/>
      <c r="J47" s="35">
        <f t="shared" si="0"/>
        <v>0</v>
      </c>
      <c r="K47" s="56"/>
      <c r="L47" s="52"/>
      <c r="M47" s="52"/>
      <c r="N47" s="57">
        <f t="shared" si="1"/>
        <v>0</v>
      </c>
      <c r="O47" s="156"/>
      <c r="P47" s="481"/>
      <c r="Q47" s="495"/>
      <c r="R47" s="496"/>
      <c r="S47" s="485"/>
      <c r="T47" s="67"/>
      <c r="U47" s="43"/>
      <c r="V47" s="44"/>
      <c r="X47" s="365"/>
    </row>
    <row r="48" spans="1:24" ht="18" thickTop="1" x14ac:dyDescent="0.3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0"/>
        <v>0</v>
      </c>
      <c r="K48" s="56"/>
      <c r="L48" s="52"/>
      <c r="M48" s="52"/>
      <c r="N48" s="57">
        <f t="shared" si="1"/>
        <v>0</v>
      </c>
      <c r="O48" s="156"/>
      <c r="P48" s="59"/>
      <c r="Q48" s="486"/>
      <c r="R48" s="487"/>
      <c r="S48" s="67"/>
      <c r="T48" s="67"/>
      <c r="U48" s="43"/>
      <c r="V48" s="44"/>
      <c r="X48" s="366"/>
    </row>
    <row r="49" spans="1:24" ht="17.25" x14ac:dyDescent="0.3">
      <c r="A49" s="60"/>
      <c r="B49" s="61"/>
      <c r="C49" s="69"/>
      <c r="D49" s="47"/>
      <c r="E49" s="462"/>
      <c r="F49" s="48"/>
      <c r="G49" s="49"/>
      <c r="H49" s="50"/>
      <c r="I49" s="51"/>
      <c r="J49" s="35">
        <f t="shared" si="0"/>
        <v>0</v>
      </c>
      <c r="K49" s="56"/>
      <c r="L49" s="52"/>
      <c r="M49" s="52"/>
      <c r="N49" s="57">
        <f t="shared" si="1"/>
        <v>0</v>
      </c>
      <c r="O49" s="156"/>
      <c r="P49" s="59"/>
      <c r="Q49" s="39"/>
      <c r="R49" s="40"/>
      <c r="S49" s="67"/>
      <c r="T49" s="67"/>
      <c r="U49" s="43"/>
      <c r="V49" s="44"/>
    </row>
    <row r="50" spans="1:24" ht="17.25" x14ac:dyDescent="0.3">
      <c r="A50" s="60"/>
      <c r="B50" s="61"/>
      <c r="C50" s="69"/>
      <c r="D50" s="69"/>
      <c r="E50" s="462"/>
      <c r="F50" s="48"/>
      <c r="G50" s="49"/>
      <c r="H50" s="50"/>
      <c r="I50" s="51"/>
      <c r="J50" s="35">
        <f t="shared" si="0"/>
        <v>0</v>
      </c>
      <c r="K50" s="56"/>
      <c r="L50" s="52"/>
      <c r="M50" s="52"/>
      <c r="N50" s="57">
        <f t="shared" si="1"/>
        <v>0</v>
      </c>
      <c r="O50" s="156"/>
      <c r="P50" s="59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7"/>
      <c r="F51" s="51"/>
      <c r="G51" s="49"/>
      <c r="H51" s="50"/>
      <c r="I51" s="51"/>
      <c r="J51" s="35">
        <f t="shared" si="0"/>
        <v>0</v>
      </c>
      <c r="K51" s="56"/>
      <c r="L51" s="52"/>
      <c r="M51" s="52"/>
      <c r="N51" s="57">
        <f t="shared" si="1"/>
        <v>0</v>
      </c>
      <c r="O51" s="156"/>
      <c r="P51" s="59"/>
      <c r="Q51" s="39"/>
      <c r="R51" s="40"/>
      <c r="S51" s="67"/>
      <c r="T51" s="67"/>
      <c r="U51" s="43"/>
      <c r="V51" s="44"/>
    </row>
    <row r="52" spans="1:24" ht="17.25" x14ac:dyDescent="0.3">
      <c r="A52" s="70"/>
      <c r="B52" s="71"/>
      <c r="C52" s="319"/>
      <c r="D52" s="319"/>
      <c r="E52" s="614"/>
      <c r="F52" s="615"/>
      <c r="G52" s="616"/>
      <c r="H52" s="76"/>
      <c r="I52" s="615"/>
      <c r="J52" s="35">
        <f t="shared" si="0"/>
        <v>0</v>
      </c>
      <c r="K52" s="78"/>
      <c r="L52" s="79"/>
      <c r="M52" s="79"/>
      <c r="N52" s="80">
        <f t="shared" si="1"/>
        <v>0</v>
      </c>
      <c r="O52" s="332"/>
      <c r="P52" s="333"/>
      <c r="Q52" s="631"/>
      <c r="R52" s="82"/>
      <c r="S52" s="83"/>
      <c r="T52" s="83"/>
      <c r="U52" s="84"/>
      <c r="V52" s="44"/>
    </row>
    <row r="53" spans="1:24" s="327" customFormat="1" ht="48" thickBot="1" x14ac:dyDescent="0.35">
      <c r="A53" s="516" t="s">
        <v>55</v>
      </c>
      <c r="B53" s="328" t="s">
        <v>56</v>
      </c>
      <c r="C53" s="586" t="s">
        <v>522</v>
      </c>
      <c r="D53" s="617"/>
      <c r="E53" s="607"/>
      <c r="F53" s="320">
        <v>1499.5</v>
      </c>
      <c r="G53" s="276">
        <v>44354</v>
      </c>
      <c r="H53" s="693">
        <v>434</v>
      </c>
      <c r="I53" s="320">
        <v>1499.5</v>
      </c>
      <c r="J53" s="35">
        <f t="shared" si="0"/>
        <v>0</v>
      </c>
      <c r="K53" s="322">
        <v>77.5</v>
      </c>
      <c r="L53" s="323"/>
      <c r="M53" s="323"/>
      <c r="N53" s="331">
        <f t="shared" si="1"/>
        <v>116211.25</v>
      </c>
      <c r="O53" s="508" t="s">
        <v>224</v>
      </c>
      <c r="P53" s="650">
        <v>44376</v>
      </c>
      <c r="Q53" s="508"/>
      <c r="R53" s="324"/>
      <c r="S53" s="67"/>
      <c r="T53" s="67"/>
      <c r="U53" s="325"/>
      <c r="V53" s="44"/>
      <c r="W53"/>
      <c r="X53"/>
    </row>
    <row r="54" spans="1:24" ht="27" customHeight="1" x14ac:dyDescent="0.3">
      <c r="A54" s="914" t="s">
        <v>55</v>
      </c>
      <c r="B54" s="328" t="s">
        <v>56</v>
      </c>
      <c r="C54" s="1007" t="s">
        <v>521</v>
      </c>
      <c r="D54" s="608"/>
      <c r="E54" s="607"/>
      <c r="F54" s="51">
        <v>1499.2</v>
      </c>
      <c r="G54" s="87">
        <v>44361</v>
      </c>
      <c r="H54" s="1012">
        <v>439</v>
      </c>
      <c r="I54" s="48">
        <v>1499.2</v>
      </c>
      <c r="J54" s="35">
        <f t="shared" si="0"/>
        <v>0</v>
      </c>
      <c r="K54" s="36">
        <v>77.5</v>
      </c>
      <c r="L54" s="52"/>
      <c r="M54" s="52"/>
      <c r="N54" s="331">
        <f t="shared" si="1"/>
        <v>116188</v>
      </c>
      <c r="O54" s="1005" t="s">
        <v>224</v>
      </c>
      <c r="P54" s="1006">
        <v>44382</v>
      </c>
      <c r="Q54" s="508"/>
      <c r="R54" s="40"/>
      <c r="S54" s="67"/>
      <c r="T54" s="67"/>
      <c r="U54" s="43"/>
      <c r="V54" s="85"/>
    </row>
    <row r="55" spans="1:24" ht="27" customHeight="1" thickBot="1" x14ac:dyDescent="0.35">
      <c r="A55" s="915"/>
      <c r="B55" s="328" t="s">
        <v>441</v>
      </c>
      <c r="C55" s="1008"/>
      <c r="D55" s="608"/>
      <c r="E55" s="607"/>
      <c r="F55" s="51">
        <v>90</v>
      </c>
      <c r="G55" s="87">
        <v>44361</v>
      </c>
      <c r="H55" s="1013"/>
      <c r="I55" s="48">
        <v>90</v>
      </c>
      <c r="J55" s="35">
        <f t="shared" si="0"/>
        <v>0</v>
      </c>
      <c r="K55" s="36">
        <v>86</v>
      </c>
      <c r="L55" s="52"/>
      <c r="M55" s="52"/>
      <c r="N55" s="331">
        <f t="shared" si="1"/>
        <v>7740</v>
      </c>
      <c r="O55" s="1005"/>
      <c r="P55" s="1006"/>
      <c r="Q55" s="508"/>
      <c r="R55" s="40"/>
      <c r="S55" s="67"/>
      <c r="T55" s="67"/>
      <c r="U55" s="43"/>
      <c r="V55" s="326"/>
    </row>
    <row r="56" spans="1:24" ht="23.25" customHeight="1" x14ac:dyDescent="0.3">
      <c r="A56" s="1009" t="s">
        <v>55</v>
      </c>
      <c r="B56" s="328" t="s">
        <v>56</v>
      </c>
      <c r="C56" s="1011" t="s">
        <v>524</v>
      </c>
      <c r="D56" s="608"/>
      <c r="E56" s="607"/>
      <c r="F56" s="51">
        <v>1318</v>
      </c>
      <c r="G56" s="87">
        <v>44368</v>
      </c>
      <c r="H56" s="956">
        <v>457</v>
      </c>
      <c r="I56" s="48">
        <v>1318</v>
      </c>
      <c r="J56" s="35">
        <f t="shared" si="0"/>
        <v>0</v>
      </c>
      <c r="K56" s="36">
        <v>77.5</v>
      </c>
      <c r="L56" s="52"/>
      <c r="M56" s="52"/>
      <c r="N56" s="38">
        <f t="shared" si="1"/>
        <v>102145</v>
      </c>
      <c r="O56" s="931" t="s">
        <v>224</v>
      </c>
      <c r="P56" s="1014">
        <v>44393</v>
      </c>
      <c r="Q56" s="508"/>
      <c r="R56" s="40"/>
      <c r="S56" s="67"/>
      <c r="T56" s="67"/>
      <c r="U56" s="43"/>
      <c r="V56" s="44"/>
    </row>
    <row r="57" spans="1:24" ht="23.25" customHeight="1" thickBot="1" x14ac:dyDescent="0.35">
      <c r="A57" s="1010"/>
      <c r="B57" s="328" t="s">
        <v>441</v>
      </c>
      <c r="C57" s="1011"/>
      <c r="D57" s="608"/>
      <c r="E57" s="607"/>
      <c r="F57" s="51">
        <v>112.8</v>
      </c>
      <c r="G57" s="87">
        <v>44368</v>
      </c>
      <c r="H57" s="957"/>
      <c r="I57" s="48">
        <v>112.8023</v>
      </c>
      <c r="J57" s="35">
        <f t="shared" si="0"/>
        <v>2.3000000000052978E-3</v>
      </c>
      <c r="K57" s="36">
        <v>86</v>
      </c>
      <c r="L57" s="52"/>
      <c r="M57" s="52"/>
      <c r="N57" s="38">
        <f t="shared" si="1"/>
        <v>9700.997800000001</v>
      </c>
      <c r="O57" s="932"/>
      <c r="P57" s="1015"/>
      <c r="Q57" s="508"/>
      <c r="R57" s="40"/>
      <c r="S57" s="67"/>
      <c r="T57" s="67"/>
      <c r="U57" s="43"/>
      <c r="V57" s="44"/>
    </row>
    <row r="58" spans="1:24" ht="26.25" customHeight="1" x14ac:dyDescent="0.3">
      <c r="A58" s="938" t="s">
        <v>55</v>
      </c>
      <c r="B58" s="328" t="s">
        <v>56</v>
      </c>
      <c r="C58" s="935" t="s">
        <v>525</v>
      </c>
      <c r="D58" s="608"/>
      <c r="E58" s="607"/>
      <c r="F58" s="51">
        <v>1272.8</v>
      </c>
      <c r="G58" s="1016">
        <v>44375</v>
      </c>
      <c r="H58" s="1001">
        <v>469</v>
      </c>
      <c r="I58" s="48">
        <v>1272.8</v>
      </c>
      <c r="J58" s="35">
        <f t="shared" si="0"/>
        <v>0</v>
      </c>
      <c r="K58" s="36">
        <v>77.5</v>
      </c>
      <c r="L58" s="52"/>
      <c r="M58" s="52"/>
      <c r="N58" s="38">
        <f t="shared" si="1"/>
        <v>98642</v>
      </c>
      <c r="O58" s="931" t="s">
        <v>224</v>
      </c>
      <c r="P58" s="1014">
        <v>44393</v>
      </c>
      <c r="Q58" s="508"/>
      <c r="R58" s="40"/>
      <c r="S58" s="67"/>
      <c r="T58" s="67"/>
      <c r="U58" s="43"/>
      <c r="V58" s="44"/>
    </row>
    <row r="59" spans="1:24" ht="26.25" customHeight="1" thickBot="1" x14ac:dyDescent="0.35">
      <c r="A59" s="939"/>
      <c r="B59" s="292" t="s">
        <v>441</v>
      </c>
      <c r="C59" s="936"/>
      <c r="D59" s="610"/>
      <c r="E59" s="609"/>
      <c r="F59" s="51">
        <v>91.4</v>
      </c>
      <c r="G59" s="1017"/>
      <c r="H59" s="1002"/>
      <c r="I59" s="48">
        <v>91.4</v>
      </c>
      <c r="J59" s="35">
        <f t="shared" si="0"/>
        <v>0</v>
      </c>
      <c r="K59" s="36">
        <v>86</v>
      </c>
      <c r="L59" s="52"/>
      <c r="M59" s="52"/>
      <c r="N59" s="38">
        <f t="shared" si="1"/>
        <v>7860.4000000000005</v>
      </c>
      <c r="O59" s="932"/>
      <c r="P59" s="1015"/>
      <c r="Q59" s="508"/>
      <c r="R59" s="40"/>
      <c r="S59" s="41"/>
      <c r="T59" s="42"/>
      <c r="U59" s="43"/>
      <c r="V59" s="44"/>
    </row>
    <row r="60" spans="1:24" ht="18.600000000000001" customHeight="1" thickBot="1" x14ac:dyDescent="0.35">
      <c r="A60" s="346"/>
      <c r="B60" s="292"/>
      <c r="C60" s="619"/>
      <c r="D60" s="610"/>
      <c r="E60" s="609"/>
      <c r="F60" s="51"/>
      <c r="G60" s="49"/>
      <c r="H60" s="694"/>
      <c r="I60" s="51"/>
      <c r="J60" s="35">
        <f t="shared" si="0"/>
        <v>0</v>
      </c>
      <c r="K60" s="36"/>
      <c r="L60" s="52"/>
      <c r="M60" s="52"/>
      <c r="N60" s="38">
        <f t="shared" si="1"/>
        <v>0</v>
      </c>
      <c r="O60" s="508"/>
      <c r="P60" s="650"/>
      <c r="Q60" s="508"/>
      <c r="R60" s="40"/>
      <c r="S60" s="41"/>
      <c r="T60" s="42"/>
      <c r="U60" s="43"/>
      <c r="V60" s="44"/>
    </row>
    <row r="61" spans="1:24" ht="18.75" x14ac:dyDescent="0.3">
      <c r="A61" s="99"/>
      <c r="B61" s="328"/>
      <c r="C61" s="610"/>
      <c r="D61" s="610"/>
      <c r="E61" s="609"/>
      <c r="F61" s="51"/>
      <c r="G61" s="49"/>
      <c r="H61" s="622"/>
      <c r="I61" s="51"/>
      <c r="J61" s="35">
        <f t="shared" si="0"/>
        <v>0</v>
      </c>
      <c r="K61" s="36"/>
      <c r="L61" s="52"/>
      <c r="M61" s="52"/>
      <c r="N61" s="38">
        <f t="shared" si="1"/>
        <v>0</v>
      </c>
      <c r="O61" s="508"/>
      <c r="P61" s="650"/>
      <c r="Q61" s="508"/>
      <c r="R61" s="40"/>
      <c r="S61" s="41"/>
      <c r="T61" s="42"/>
      <c r="U61" s="43"/>
      <c r="V61" s="44"/>
    </row>
    <row r="62" spans="1:24" ht="18.75" x14ac:dyDescent="0.3">
      <c r="A62" s="53"/>
      <c r="B62" s="328"/>
      <c r="C62" s="611"/>
      <c r="D62" s="610"/>
      <c r="E62" s="609"/>
      <c r="F62" s="51"/>
      <c r="G62" s="49"/>
      <c r="H62" s="622"/>
      <c r="I62" s="51"/>
      <c r="J62" s="35">
        <f t="shared" si="0"/>
        <v>0</v>
      </c>
      <c r="K62" s="36"/>
      <c r="L62" s="52"/>
      <c r="M62" s="52"/>
      <c r="N62" s="38">
        <f t="shared" si="1"/>
        <v>0</v>
      </c>
      <c r="O62" s="508"/>
      <c r="P62" s="650"/>
      <c r="Q62" s="508"/>
      <c r="R62" s="40"/>
      <c r="S62" s="41"/>
      <c r="T62" s="42"/>
      <c r="U62" s="43"/>
      <c r="V62" s="44"/>
    </row>
    <row r="63" spans="1:24" ht="18.75" customHeight="1" x14ac:dyDescent="0.3">
      <c r="A63" s="389"/>
      <c r="B63" s="328"/>
      <c r="C63" s="619"/>
      <c r="D63" s="610"/>
      <c r="E63" s="609"/>
      <c r="F63" s="51"/>
      <c r="G63" s="49"/>
      <c r="H63" s="621"/>
      <c r="I63" s="51"/>
      <c r="J63" s="35">
        <f t="shared" si="0"/>
        <v>0</v>
      </c>
      <c r="K63" s="36"/>
      <c r="L63" s="52"/>
      <c r="M63" s="52"/>
      <c r="N63" s="38">
        <f t="shared" si="1"/>
        <v>0</v>
      </c>
      <c r="O63" s="508"/>
      <c r="P63" s="650"/>
      <c r="Q63" s="508"/>
      <c r="R63" s="40"/>
      <c r="S63" s="41"/>
      <c r="T63" s="42"/>
      <c r="U63" s="43"/>
      <c r="V63" s="44"/>
    </row>
    <row r="64" spans="1:24" ht="18.75" customHeight="1" x14ac:dyDescent="0.3">
      <c r="A64" s="390"/>
      <c r="B64" s="328"/>
      <c r="C64" s="619"/>
      <c r="D64" s="610"/>
      <c r="E64" s="609"/>
      <c r="F64" s="51"/>
      <c r="G64" s="49"/>
      <c r="H64" s="621"/>
      <c r="I64" s="51"/>
      <c r="J64" s="35">
        <f t="shared" si="0"/>
        <v>0</v>
      </c>
      <c r="K64" s="36"/>
      <c r="L64" s="52"/>
      <c r="M64" s="52"/>
      <c r="N64" s="38">
        <f t="shared" si="1"/>
        <v>0</v>
      </c>
      <c r="O64" s="508"/>
      <c r="P64" s="650"/>
      <c r="Q64" s="508"/>
      <c r="R64" s="40"/>
      <c r="S64" s="41"/>
      <c r="T64" s="42"/>
      <c r="U64" s="43"/>
      <c r="V64" s="44"/>
    </row>
    <row r="65" spans="1:22" ht="18.75" x14ac:dyDescent="0.3">
      <c r="A65" s="53"/>
      <c r="B65" s="328"/>
      <c r="C65" s="610"/>
      <c r="D65" s="610"/>
      <c r="E65" s="609"/>
      <c r="F65" s="51"/>
      <c r="G65" s="49"/>
      <c r="H65" s="622"/>
      <c r="I65" s="51"/>
      <c r="J65" s="35">
        <f t="shared" si="0"/>
        <v>0</v>
      </c>
      <c r="K65" s="36"/>
      <c r="L65" s="52"/>
      <c r="M65" s="52"/>
      <c r="N65" s="38">
        <f t="shared" si="1"/>
        <v>0</v>
      </c>
      <c r="O65" s="508"/>
      <c r="P65" s="650"/>
      <c r="Q65" s="508"/>
      <c r="R65" s="40"/>
      <c r="S65" s="41"/>
      <c r="T65" s="42"/>
      <c r="U65" s="43"/>
      <c r="V65" s="44"/>
    </row>
    <row r="66" spans="1:22" ht="16.5" customHeight="1" x14ac:dyDescent="0.3">
      <c r="A66" s="53"/>
      <c r="B66" s="328"/>
      <c r="C66" s="181"/>
      <c r="D66" s="612"/>
      <c r="E66" s="613"/>
      <c r="F66" s="51"/>
      <c r="G66" s="49"/>
      <c r="H66" s="620"/>
      <c r="I66" s="51"/>
      <c r="J66" s="35">
        <f t="shared" si="0"/>
        <v>0</v>
      </c>
      <c r="K66" s="56"/>
      <c r="L66" s="52"/>
      <c r="M66" s="52"/>
      <c r="N66" s="38">
        <f t="shared" si="1"/>
        <v>0</v>
      </c>
      <c r="O66" s="508"/>
      <c r="P66" s="650"/>
      <c r="Q66" s="508"/>
      <c r="R66" s="40"/>
      <c r="S66" s="41"/>
      <c r="T66" s="42"/>
      <c r="U66" s="43"/>
      <c r="V66" s="44"/>
    </row>
    <row r="67" spans="1:22" s="327" customFormat="1" ht="16.5" customHeight="1" x14ac:dyDescent="0.3">
      <c r="A67" s="594" t="s">
        <v>208</v>
      </c>
      <c r="B67" s="623" t="s">
        <v>33</v>
      </c>
      <c r="C67" s="595" t="s">
        <v>435</v>
      </c>
      <c r="D67" s="624"/>
      <c r="E67" s="625"/>
      <c r="F67" s="626">
        <v>400</v>
      </c>
      <c r="G67" s="627">
        <v>44351</v>
      </c>
      <c r="H67" s="597" t="s">
        <v>436</v>
      </c>
      <c r="I67" s="626">
        <v>400</v>
      </c>
      <c r="J67" s="35">
        <f t="shared" si="0"/>
        <v>0</v>
      </c>
      <c r="K67" s="581">
        <v>55</v>
      </c>
      <c r="L67" s="323"/>
      <c r="M67" s="323"/>
      <c r="N67" s="38">
        <f t="shared" si="1"/>
        <v>22000</v>
      </c>
      <c r="O67" s="508" t="s">
        <v>224</v>
      </c>
      <c r="P67" s="650">
        <v>44351</v>
      </c>
      <c r="Q67" s="508"/>
      <c r="R67" s="324"/>
      <c r="S67" s="41"/>
      <c r="T67" s="42"/>
      <c r="U67" s="325"/>
      <c r="V67" s="44"/>
    </row>
    <row r="68" spans="1:22" s="327" customFormat="1" ht="16.5" customHeight="1" x14ac:dyDescent="0.3">
      <c r="A68" s="279" t="s">
        <v>59</v>
      </c>
      <c r="B68" s="286"/>
      <c r="C68" s="629"/>
      <c r="D68" s="628"/>
      <c r="E68" s="613"/>
      <c r="F68" s="320"/>
      <c r="G68" s="276"/>
      <c r="H68" s="630"/>
      <c r="I68" s="320"/>
      <c r="J68" s="35">
        <f t="shared" si="0"/>
        <v>0</v>
      </c>
      <c r="K68" s="581"/>
      <c r="L68" s="323"/>
      <c r="M68" s="323"/>
      <c r="N68" s="38">
        <f t="shared" si="1"/>
        <v>0</v>
      </c>
      <c r="O68" s="508"/>
      <c r="P68" s="650"/>
      <c r="Q68" s="508"/>
      <c r="R68" s="324"/>
      <c r="S68" s="41"/>
      <c r="T68" s="42"/>
      <c r="U68" s="325"/>
      <c r="V68" s="44"/>
    </row>
    <row r="69" spans="1:22" s="327" customFormat="1" ht="16.5" customHeight="1" x14ac:dyDescent="0.3">
      <c r="A69" s="279" t="s">
        <v>59</v>
      </c>
      <c r="B69" s="286"/>
      <c r="C69" s="629"/>
      <c r="D69" s="628"/>
      <c r="E69" s="613"/>
      <c r="F69" s="320"/>
      <c r="G69" s="276"/>
      <c r="H69" s="630"/>
      <c r="I69" s="320"/>
      <c r="J69" s="35">
        <f t="shared" si="0"/>
        <v>0</v>
      </c>
      <c r="K69" s="581"/>
      <c r="L69" s="323"/>
      <c r="M69" s="323"/>
      <c r="N69" s="38">
        <f t="shared" si="1"/>
        <v>0</v>
      </c>
      <c r="O69" s="508"/>
      <c r="P69" s="650"/>
      <c r="Q69" s="508"/>
      <c r="R69" s="324"/>
      <c r="S69" s="41"/>
      <c r="T69" s="42"/>
      <c r="U69" s="325"/>
      <c r="V69" s="326"/>
    </row>
    <row r="70" spans="1:22" s="327" customFormat="1" ht="16.5" customHeight="1" x14ac:dyDescent="0.3">
      <c r="A70" s="279" t="s">
        <v>523</v>
      </c>
      <c r="B70" s="286" t="s">
        <v>483</v>
      </c>
      <c r="C70" s="629" t="s">
        <v>435</v>
      </c>
      <c r="D70" s="628"/>
      <c r="E70" s="613"/>
      <c r="F70" s="320">
        <v>3463.1</v>
      </c>
      <c r="G70" s="276">
        <v>44357</v>
      </c>
      <c r="H70" s="618">
        <v>12223</v>
      </c>
      <c r="I70" s="320">
        <v>3469</v>
      </c>
      <c r="J70" s="35">
        <f t="shared" si="0"/>
        <v>5.9000000000000909</v>
      </c>
      <c r="K70" s="581">
        <v>24</v>
      </c>
      <c r="L70" s="323"/>
      <c r="M70" s="323"/>
      <c r="N70" s="38">
        <f t="shared" si="1"/>
        <v>83256</v>
      </c>
      <c r="O70" s="454" t="s">
        <v>224</v>
      </c>
      <c r="P70" s="692">
        <v>44393</v>
      </c>
      <c r="Q70" s="508"/>
      <c r="R70" s="324"/>
      <c r="S70" s="41"/>
      <c r="T70" s="42"/>
      <c r="U70" s="325"/>
      <c r="V70" s="326"/>
    </row>
    <row r="71" spans="1:22" ht="16.5" customHeight="1" thickBot="1" x14ac:dyDescent="0.35">
      <c r="A71" s="658" t="s">
        <v>59</v>
      </c>
      <c r="B71" s="61"/>
      <c r="C71" s="661"/>
      <c r="D71" s="612"/>
      <c r="E71" s="613"/>
      <c r="F71" s="51"/>
      <c r="G71" s="49"/>
      <c r="H71" s="663"/>
      <c r="I71" s="51"/>
      <c r="J71" s="35">
        <f t="shared" si="0"/>
        <v>0</v>
      </c>
      <c r="K71" s="56"/>
      <c r="L71" s="52"/>
      <c r="M71" s="52"/>
      <c r="N71" s="38">
        <f t="shared" si="1"/>
        <v>0</v>
      </c>
      <c r="O71" s="508"/>
      <c r="P71" s="650"/>
      <c r="Q71" s="508"/>
      <c r="R71" s="40"/>
      <c r="S71" s="41"/>
      <c r="T71" s="42"/>
      <c r="U71" s="43"/>
      <c r="V71" s="326"/>
    </row>
    <row r="72" spans="1:22" ht="26.25" customHeight="1" x14ac:dyDescent="0.3">
      <c r="A72" s="999" t="s">
        <v>451</v>
      </c>
      <c r="B72" s="659" t="s">
        <v>452</v>
      </c>
      <c r="C72" s="997" t="s">
        <v>453</v>
      </c>
      <c r="D72" s="660"/>
      <c r="E72" s="613"/>
      <c r="F72" s="51">
        <v>202.02</v>
      </c>
      <c r="G72" s="87">
        <v>44361</v>
      </c>
      <c r="H72" s="1001" t="s">
        <v>455</v>
      </c>
      <c r="I72" s="48">
        <v>202.02</v>
      </c>
      <c r="J72" s="35">
        <f t="shared" si="0"/>
        <v>0</v>
      </c>
      <c r="K72" s="56">
        <v>55</v>
      </c>
      <c r="L72" s="1003" t="s">
        <v>460</v>
      </c>
      <c r="M72" s="1004"/>
      <c r="N72" s="57">
        <f t="shared" si="1"/>
        <v>11111.1</v>
      </c>
      <c r="O72" s="508" t="s">
        <v>224</v>
      </c>
      <c r="P72" s="650">
        <v>44363</v>
      </c>
      <c r="Q72" s="508"/>
      <c r="R72" s="40"/>
      <c r="S72" s="41"/>
      <c r="T72" s="42"/>
      <c r="U72" s="43"/>
      <c r="V72" s="326"/>
    </row>
    <row r="73" spans="1:22" ht="26.25" customHeight="1" thickBot="1" x14ac:dyDescent="0.35">
      <c r="A73" s="1000"/>
      <c r="B73" s="659" t="s">
        <v>454</v>
      </c>
      <c r="C73" s="998"/>
      <c r="D73" s="660"/>
      <c r="E73" s="613"/>
      <c r="F73" s="51">
        <v>72.849999999999994</v>
      </c>
      <c r="G73" s="87">
        <v>44361</v>
      </c>
      <c r="H73" s="1002"/>
      <c r="I73" s="48">
        <v>72.849999999999994</v>
      </c>
      <c r="J73" s="35">
        <f t="shared" si="0"/>
        <v>0</v>
      </c>
      <c r="K73" s="56">
        <v>100</v>
      </c>
      <c r="L73" s="1003"/>
      <c r="M73" s="1004"/>
      <c r="N73" s="57">
        <f t="shared" si="1"/>
        <v>7284.9999999999991</v>
      </c>
      <c r="O73" s="508" t="s">
        <v>224</v>
      </c>
      <c r="P73" s="650">
        <v>44363</v>
      </c>
      <c r="Q73" s="508"/>
      <c r="R73" s="40"/>
      <c r="S73" s="41"/>
      <c r="T73" s="42"/>
      <c r="U73" s="43"/>
      <c r="V73" s="44"/>
    </row>
    <row r="74" spans="1:22" ht="26.25" customHeight="1" x14ac:dyDescent="0.3">
      <c r="A74" s="683" t="s">
        <v>451</v>
      </c>
      <c r="B74" s="659" t="s">
        <v>33</v>
      </c>
      <c r="C74" s="678"/>
      <c r="D74" s="660"/>
      <c r="E74" s="613"/>
      <c r="F74" s="51">
        <v>102</v>
      </c>
      <c r="G74" s="87">
        <v>44364</v>
      </c>
      <c r="H74" s="674" t="s">
        <v>491</v>
      </c>
      <c r="I74" s="48">
        <v>102</v>
      </c>
      <c r="J74" s="35">
        <f t="shared" si="0"/>
        <v>0</v>
      </c>
      <c r="K74" s="56">
        <v>240</v>
      </c>
      <c r="L74" s="675"/>
      <c r="M74" s="675"/>
      <c r="N74" s="57">
        <f t="shared" si="1"/>
        <v>24480</v>
      </c>
      <c r="O74" s="508" t="s">
        <v>224</v>
      </c>
      <c r="P74" s="650">
        <v>44372</v>
      </c>
      <c r="Q74" s="508"/>
      <c r="R74" s="40"/>
      <c r="S74" s="41"/>
      <c r="T74" s="42"/>
      <c r="U74" s="43"/>
      <c r="V74" s="44"/>
    </row>
    <row r="75" spans="1:22" ht="26.25" customHeight="1" x14ac:dyDescent="0.3">
      <c r="A75" s="683" t="s">
        <v>208</v>
      </c>
      <c r="B75" s="659" t="s">
        <v>33</v>
      </c>
      <c r="C75" s="666"/>
      <c r="D75" s="660"/>
      <c r="E75" s="613"/>
      <c r="F75" s="51">
        <v>300</v>
      </c>
      <c r="G75" s="87">
        <v>44372</v>
      </c>
      <c r="H75" s="674" t="s">
        <v>476</v>
      </c>
      <c r="I75" s="48">
        <v>300</v>
      </c>
      <c r="J75" s="35">
        <f t="shared" si="0"/>
        <v>0</v>
      </c>
      <c r="K75" s="56">
        <v>300</v>
      </c>
      <c r="L75" s="675"/>
      <c r="M75" s="675"/>
      <c r="N75" s="57">
        <f t="shared" si="1"/>
        <v>90000</v>
      </c>
      <c r="O75" s="508" t="s">
        <v>212</v>
      </c>
      <c r="P75" s="650">
        <v>44375</v>
      </c>
      <c r="Q75" s="508"/>
      <c r="R75" s="40"/>
      <c r="S75" s="41"/>
      <c r="T75" s="42"/>
      <c r="U75" s="43"/>
      <c r="V75" s="44"/>
    </row>
    <row r="76" spans="1:22" ht="17.25" x14ac:dyDescent="0.3">
      <c r="A76" s="390" t="s">
        <v>208</v>
      </c>
      <c r="B76" s="61" t="s">
        <v>33</v>
      </c>
      <c r="C76" s="662"/>
      <c r="D76" s="612"/>
      <c r="E76" s="613"/>
      <c r="F76" s="51">
        <v>608</v>
      </c>
      <c r="G76" s="49">
        <v>44374</v>
      </c>
      <c r="H76" s="664" t="s">
        <v>475</v>
      </c>
      <c r="I76" s="51">
        <v>608</v>
      </c>
      <c r="J76" s="35">
        <f t="shared" si="0"/>
        <v>0</v>
      </c>
      <c r="K76" s="56">
        <v>55</v>
      </c>
      <c r="L76" s="52"/>
      <c r="M76" s="52"/>
      <c r="N76" s="57">
        <f t="shared" si="1"/>
        <v>33440</v>
      </c>
      <c r="O76" s="508" t="s">
        <v>212</v>
      </c>
      <c r="P76" s="650">
        <v>44375</v>
      </c>
      <c r="Q76" s="508"/>
      <c r="R76" s="40"/>
      <c r="S76" s="41"/>
      <c r="T76" s="42"/>
      <c r="U76" s="43"/>
      <c r="V76" s="44"/>
    </row>
    <row r="77" spans="1:22" ht="17.25" x14ac:dyDescent="0.3">
      <c r="A77" s="287"/>
      <c r="B77" s="61"/>
      <c r="C77" s="612"/>
      <c r="D77" s="612"/>
      <c r="E77" s="613"/>
      <c r="F77" s="51"/>
      <c r="G77" s="49"/>
      <c r="H77" s="620"/>
      <c r="I77" s="51"/>
      <c r="J77" s="35">
        <f t="shared" si="0"/>
        <v>0</v>
      </c>
      <c r="K77" s="56"/>
      <c r="L77" s="52"/>
      <c r="M77" s="52"/>
      <c r="N77" s="57">
        <f t="shared" si="1"/>
        <v>0</v>
      </c>
      <c r="O77" s="508"/>
      <c r="P77" s="650"/>
      <c r="Q77" s="508"/>
      <c r="R77" s="40"/>
      <c r="S77" s="41"/>
      <c r="T77" s="42"/>
      <c r="U77" s="43"/>
      <c r="V77" s="44"/>
    </row>
    <row r="78" spans="1:22" ht="17.25" x14ac:dyDescent="0.3">
      <c r="A78" s="287"/>
      <c r="B78" s="61"/>
      <c r="C78" s="612"/>
      <c r="D78" s="612"/>
      <c r="E78" s="613"/>
      <c r="F78" s="51"/>
      <c r="G78" s="49"/>
      <c r="H78" s="620"/>
      <c r="I78" s="51"/>
      <c r="J78" s="35">
        <f t="shared" si="0"/>
        <v>0</v>
      </c>
      <c r="K78" s="56"/>
      <c r="L78" s="52"/>
      <c r="M78" s="52"/>
      <c r="N78" s="57">
        <f t="shared" si="1"/>
        <v>0</v>
      </c>
      <c r="O78" s="508"/>
      <c r="P78" s="650"/>
      <c r="Q78" s="508"/>
      <c r="R78" s="40"/>
      <c r="S78" s="41"/>
      <c r="T78" s="42"/>
      <c r="U78" s="43"/>
      <c r="V78" s="44"/>
    </row>
    <row r="79" spans="1:22" ht="17.25" x14ac:dyDescent="0.3">
      <c r="A79" s="287"/>
      <c r="B79" s="61"/>
      <c r="C79" s="612"/>
      <c r="D79" s="612"/>
      <c r="E79" s="613"/>
      <c r="F79" s="51"/>
      <c r="G79" s="49"/>
      <c r="H79" s="620"/>
      <c r="I79" s="51"/>
      <c r="J79" s="35">
        <f t="shared" si="0"/>
        <v>0</v>
      </c>
      <c r="K79" s="56"/>
      <c r="L79" s="52"/>
      <c r="M79" s="52"/>
      <c r="N79" s="57">
        <f t="shared" si="1"/>
        <v>0</v>
      </c>
      <c r="O79" s="508"/>
      <c r="P79" s="650"/>
      <c r="Q79" s="508"/>
      <c r="R79" s="40"/>
      <c r="S79" s="41"/>
      <c r="T79" s="42"/>
      <c r="U79" s="43"/>
      <c r="V79" s="44"/>
    </row>
    <row r="80" spans="1:22" ht="17.25" x14ac:dyDescent="0.3">
      <c r="A80" s="61"/>
      <c r="B80" s="61"/>
      <c r="C80" s="612"/>
      <c r="D80" s="612"/>
      <c r="E80" s="613"/>
      <c r="F80" s="51"/>
      <c r="G80" s="49"/>
      <c r="H80" s="620"/>
      <c r="I80" s="51"/>
      <c r="J80" s="35">
        <f t="shared" si="0"/>
        <v>0</v>
      </c>
      <c r="K80" s="56"/>
      <c r="L80" s="52"/>
      <c r="M80" s="52"/>
      <c r="N80" s="57">
        <f t="shared" si="1"/>
        <v>0</v>
      </c>
      <c r="O80" s="508"/>
      <c r="P80" s="650"/>
      <c r="Q80" s="508"/>
      <c r="R80" s="40"/>
      <c r="S80" s="41"/>
      <c r="T80" s="42"/>
      <c r="U80" s="43"/>
      <c r="V80" s="44"/>
    </row>
    <row r="81" spans="1:22" ht="17.25" x14ac:dyDescent="0.3">
      <c r="A81" s="61"/>
      <c r="B81" s="61"/>
      <c r="C81" s="612"/>
      <c r="D81" s="612"/>
      <c r="E81" s="613"/>
      <c r="F81" s="51"/>
      <c r="G81" s="49"/>
      <c r="H81" s="620"/>
      <c r="I81" s="51"/>
      <c r="J81" s="35">
        <f t="shared" si="0"/>
        <v>0</v>
      </c>
      <c r="K81" s="56"/>
      <c r="L81" s="52"/>
      <c r="M81" s="52"/>
      <c r="N81" s="57">
        <f t="shared" si="1"/>
        <v>0</v>
      </c>
      <c r="O81" s="508"/>
      <c r="P81" s="650"/>
      <c r="Q81" s="508"/>
      <c r="R81" s="40"/>
      <c r="S81" s="41"/>
      <c r="T81" s="42"/>
      <c r="U81" s="43"/>
      <c r="V81" s="44"/>
    </row>
    <row r="82" spans="1:22" ht="17.25" x14ac:dyDescent="0.3">
      <c r="A82" s="45"/>
      <c r="B82" s="61"/>
      <c r="C82" s="96"/>
      <c r="D82" s="96"/>
      <c r="E82" s="97"/>
      <c r="F82" s="51"/>
      <c r="G82" s="49"/>
      <c r="H82" s="50"/>
      <c r="I82" s="51"/>
      <c r="J82" s="35">
        <f t="shared" si="0"/>
        <v>0</v>
      </c>
      <c r="K82" s="56"/>
      <c r="L82" s="52"/>
      <c r="M82" s="52"/>
      <c r="N82" s="57">
        <f t="shared" si="1"/>
        <v>0</v>
      </c>
      <c r="O82" s="508"/>
      <c r="P82" s="650"/>
      <c r="Q82" s="508"/>
      <c r="R82" s="40"/>
      <c r="S82" s="41"/>
      <c r="T82" s="42"/>
      <c r="U82" s="43"/>
      <c r="V82" s="44"/>
    </row>
    <row r="83" spans="1:22" ht="17.25" x14ac:dyDescent="0.25">
      <c r="A83" s="102"/>
      <c r="B83" s="58"/>
      <c r="C83" s="91"/>
      <c r="D83" s="91"/>
      <c r="E83" s="93"/>
      <c r="F83" s="51"/>
      <c r="G83" s="49"/>
      <c r="H83" s="50"/>
      <c r="I83" s="51"/>
      <c r="J83" s="35">
        <f t="shared" si="0"/>
        <v>0</v>
      </c>
      <c r="K83" s="56"/>
      <c r="L83" s="52"/>
      <c r="M83" s="52"/>
      <c r="N83" s="57">
        <f t="shared" si="1"/>
        <v>0</v>
      </c>
      <c r="O83" s="508"/>
      <c r="P83" s="650"/>
      <c r="Q83" s="508"/>
      <c r="R83" s="40"/>
      <c r="S83" s="41"/>
      <c r="T83" s="42"/>
      <c r="U83" s="43"/>
      <c r="V83" s="44"/>
    </row>
    <row r="84" spans="1:22" ht="17.25" x14ac:dyDescent="0.25">
      <c r="A84" s="102"/>
      <c r="B84" s="58"/>
      <c r="C84" s="96"/>
      <c r="D84" s="96"/>
      <c r="E84" s="97"/>
      <c r="F84" s="51"/>
      <c r="G84" s="49"/>
      <c r="H84" s="50"/>
      <c r="I84" s="51"/>
      <c r="J84" s="35">
        <f t="shared" si="0"/>
        <v>0</v>
      </c>
      <c r="K84" s="56"/>
      <c r="L84" s="52"/>
      <c r="M84" s="52"/>
      <c r="N84" s="57">
        <f t="shared" si="1"/>
        <v>0</v>
      </c>
      <c r="O84" s="508"/>
      <c r="P84" s="650"/>
      <c r="Q84" s="508"/>
      <c r="R84" s="40"/>
      <c r="S84" s="41"/>
      <c r="T84" s="42"/>
      <c r="U84" s="43"/>
      <c r="V84" s="44"/>
    </row>
    <row r="85" spans="1:22" ht="17.25" x14ac:dyDescent="0.25">
      <c r="A85" s="102"/>
      <c r="B85" s="58"/>
      <c r="C85" s="96"/>
      <c r="D85" s="96"/>
      <c r="E85" s="97"/>
      <c r="F85" s="51"/>
      <c r="G85" s="49"/>
      <c r="H85" s="50"/>
      <c r="I85" s="51"/>
      <c r="J85" s="35">
        <f t="shared" si="0"/>
        <v>0</v>
      </c>
      <c r="K85" s="56"/>
      <c r="L85" s="52"/>
      <c r="M85" s="52"/>
      <c r="N85" s="57">
        <f t="shared" si="1"/>
        <v>0</v>
      </c>
      <c r="O85" s="508"/>
      <c r="P85" s="650"/>
      <c r="Q85" s="508"/>
      <c r="R85" s="40"/>
      <c r="S85" s="41"/>
      <c r="T85" s="42"/>
      <c r="U85" s="43"/>
      <c r="V85" s="44"/>
    </row>
    <row r="86" spans="1:22" ht="17.25" x14ac:dyDescent="0.3">
      <c r="A86" s="60"/>
      <c r="B86" s="61"/>
      <c r="C86" s="96"/>
      <c r="D86" s="96"/>
      <c r="E86" s="97"/>
      <c r="F86" s="51"/>
      <c r="G86" s="49"/>
      <c r="H86" s="50"/>
      <c r="I86" s="51"/>
      <c r="J86" s="35">
        <f t="shared" si="0"/>
        <v>0</v>
      </c>
      <c r="K86" s="56"/>
      <c r="L86" s="52"/>
      <c r="M86" s="52"/>
      <c r="N86" s="57">
        <f t="shared" si="1"/>
        <v>0</v>
      </c>
      <c r="O86" s="508"/>
      <c r="P86" s="650"/>
      <c r="Q86" s="508"/>
      <c r="R86" s="40"/>
      <c r="S86" s="41"/>
      <c r="T86" s="41"/>
      <c r="U86" s="43"/>
      <c r="V86" s="44"/>
    </row>
    <row r="87" spans="1:22" ht="17.25" x14ac:dyDescent="0.3">
      <c r="A87" s="60"/>
      <c r="B87" s="61"/>
      <c r="C87" s="96"/>
      <c r="D87" s="96"/>
      <c r="E87" s="97"/>
      <c r="F87" s="51"/>
      <c r="G87" s="49"/>
      <c r="H87" s="50"/>
      <c r="I87" s="51"/>
      <c r="J87" s="35">
        <f t="shared" si="0"/>
        <v>0</v>
      </c>
      <c r="K87" s="56"/>
      <c r="L87" s="52"/>
      <c r="M87" s="52"/>
      <c r="N87" s="57">
        <f t="shared" si="1"/>
        <v>0</v>
      </c>
      <c r="O87" s="508"/>
      <c r="P87" s="650"/>
      <c r="Q87" s="508"/>
      <c r="R87" s="40"/>
      <c r="S87" s="41"/>
      <c r="T87" s="41"/>
      <c r="U87" s="43"/>
      <c r="V87" s="44"/>
    </row>
    <row r="88" spans="1:22" ht="17.25" x14ac:dyDescent="0.3">
      <c r="A88" s="60"/>
      <c r="B88" s="61"/>
      <c r="C88" s="96"/>
      <c r="D88" s="96"/>
      <c r="E88" s="97"/>
      <c r="F88" s="51"/>
      <c r="G88" s="49"/>
      <c r="H88" s="50"/>
      <c r="I88" s="51"/>
      <c r="J88" s="35">
        <f t="shared" si="0"/>
        <v>0</v>
      </c>
      <c r="K88" s="56"/>
      <c r="L88" s="52"/>
      <c r="M88" s="52"/>
      <c r="N88" s="57">
        <f t="shared" si="1"/>
        <v>0</v>
      </c>
      <c r="O88" s="508"/>
      <c r="P88" s="650"/>
      <c r="Q88" s="508"/>
      <c r="R88" s="40"/>
      <c r="S88" s="41"/>
      <c r="T88" s="41"/>
      <c r="U88" s="43"/>
      <c r="V88" s="44"/>
    </row>
    <row r="89" spans="1:22" ht="18.75" x14ac:dyDescent="0.3">
      <c r="A89" s="61"/>
      <c r="B89" s="103"/>
      <c r="C89" s="96"/>
      <c r="D89" s="96"/>
      <c r="E89" s="97"/>
      <c r="F89" s="51"/>
      <c r="G89" s="49"/>
      <c r="H89" s="50"/>
      <c r="I89" s="51"/>
      <c r="J89" s="35">
        <f t="shared" si="0"/>
        <v>0</v>
      </c>
      <c r="K89" s="56"/>
      <c r="L89" s="52"/>
      <c r="M89" s="52"/>
      <c r="N89" s="57">
        <f t="shared" si="1"/>
        <v>0</v>
      </c>
      <c r="O89" s="508"/>
      <c r="P89" s="650"/>
      <c r="Q89" s="508"/>
      <c r="R89" s="40"/>
      <c r="S89" s="41"/>
      <c r="T89" s="42"/>
      <c r="U89" s="43"/>
      <c r="V89" s="44"/>
    </row>
    <row r="90" spans="1:22" ht="17.25" x14ac:dyDescent="0.3">
      <c r="A90" s="61"/>
      <c r="B90" s="61"/>
      <c r="C90" s="96"/>
      <c r="D90" s="96"/>
      <c r="E90" s="97"/>
      <c r="F90" s="51"/>
      <c r="G90" s="49"/>
      <c r="H90" s="50"/>
      <c r="I90" s="51"/>
      <c r="J90" s="35">
        <f t="shared" si="0"/>
        <v>0</v>
      </c>
      <c r="K90" s="56"/>
      <c r="L90" s="52"/>
      <c r="M90" s="52"/>
      <c r="N90" s="57">
        <f t="shared" si="1"/>
        <v>0</v>
      </c>
      <c r="O90" s="508"/>
      <c r="P90" s="650"/>
      <c r="Q90" s="508"/>
      <c r="R90" s="40"/>
      <c r="S90" s="41"/>
      <c r="T90" s="42"/>
      <c r="U90" s="43"/>
      <c r="V90" s="44"/>
    </row>
    <row r="91" spans="1:22" ht="17.25" x14ac:dyDescent="0.3">
      <c r="A91" s="61"/>
      <c r="B91" s="61"/>
      <c r="C91" s="96"/>
      <c r="D91" s="96"/>
      <c r="E91" s="97"/>
      <c r="F91" s="51"/>
      <c r="G91" s="49"/>
      <c r="H91" s="50"/>
      <c r="I91" s="51"/>
      <c r="J91" s="35">
        <f t="shared" si="0"/>
        <v>0</v>
      </c>
      <c r="K91" s="56"/>
      <c r="L91" s="52"/>
      <c r="M91" s="52"/>
      <c r="N91" s="57">
        <f t="shared" si="1"/>
        <v>0</v>
      </c>
      <c r="O91" s="508"/>
      <c r="P91" s="650"/>
      <c r="Q91" s="508"/>
      <c r="R91" s="40"/>
      <c r="S91" s="41"/>
      <c r="T91" s="42"/>
      <c r="U91" s="43"/>
      <c r="V91" s="44"/>
    </row>
    <row r="92" spans="1:22" ht="17.25" x14ac:dyDescent="0.3">
      <c r="A92" s="102"/>
      <c r="B92" s="61"/>
      <c r="C92" s="96"/>
      <c r="D92" s="96"/>
      <c r="E92" s="97"/>
      <c r="F92" s="51"/>
      <c r="G92" s="49"/>
      <c r="H92" s="50"/>
      <c r="I92" s="51"/>
      <c r="J92" s="35">
        <f t="shared" si="0"/>
        <v>0</v>
      </c>
      <c r="K92" s="56"/>
      <c r="L92" s="52"/>
      <c r="M92" s="52"/>
      <c r="N92" s="57">
        <f t="shared" si="1"/>
        <v>0</v>
      </c>
      <c r="O92" s="508"/>
      <c r="P92" s="650"/>
      <c r="Q92" s="508"/>
      <c r="R92" s="40"/>
      <c r="S92" s="41"/>
      <c r="T92" s="42"/>
      <c r="U92" s="43"/>
      <c r="V92" s="44"/>
    </row>
    <row r="93" spans="1:22" ht="17.25" x14ac:dyDescent="0.3">
      <c r="A93" s="61"/>
      <c r="B93" s="61"/>
      <c r="C93" s="96"/>
      <c r="D93" s="96"/>
      <c r="E93" s="97"/>
      <c r="F93" s="51"/>
      <c r="G93" s="49"/>
      <c r="H93" s="50"/>
      <c r="I93" s="51"/>
      <c r="J93" s="35">
        <f t="shared" si="0"/>
        <v>0</v>
      </c>
      <c r="K93" s="56"/>
      <c r="L93" s="52"/>
      <c r="M93" s="52"/>
      <c r="N93" s="57">
        <f t="shared" si="1"/>
        <v>0</v>
      </c>
      <c r="O93" s="508"/>
      <c r="P93" s="650"/>
      <c r="Q93" s="508"/>
      <c r="R93" s="40"/>
      <c r="S93" s="41"/>
      <c r="T93" s="42"/>
      <c r="U93" s="43"/>
      <c r="V93" s="44"/>
    </row>
    <row r="94" spans="1:22" ht="17.25" x14ac:dyDescent="0.3">
      <c r="A94" s="61"/>
      <c r="B94" s="61"/>
      <c r="C94" s="96"/>
      <c r="D94" s="96"/>
      <c r="E94" s="97"/>
      <c r="F94" s="51"/>
      <c r="G94" s="49"/>
      <c r="H94" s="50"/>
      <c r="I94" s="51"/>
      <c r="J94" s="35">
        <f t="shared" si="0"/>
        <v>0</v>
      </c>
      <c r="K94" s="56"/>
      <c r="L94" s="52"/>
      <c r="M94" s="52"/>
      <c r="N94" s="57">
        <f t="shared" si="1"/>
        <v>0</v>
      </c>
      <c r="O94" s="508"/>
      <c r="P94" s="650"/>
      <c r="Q94" s="508"/>
      <c r="R94" s="40"/>
      <c r="S94" s="41"/>
      <c r="T94" s="42"/>
      <c r="U94" s="43"/>
      <c r="V94" s="44"/>
    </row>
    <row r="95" spans="1:22" ht="17.25" x14ac:dyDescent="0.3">
      <c r="A95" s="58"/>
      <c r="B95" s="61"/>
      <c r="C95" s="96"/>
      <c r="D95" s="96"/>
      <c r="E95" s="97"/>
      <c r="F95" s="51"/>
      <c r="G95" s="49"/>
      <c r="H95" s="50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508"/>
      <c r="P95" s="650"/>
      <c r="Q95" s="508"/>
      <c r="R95" s="40"/>
      <c r="S95" s="41"/>
      <c r="T95" s="42"/>
      <c r="U95" s="43"/>
      <c r="V95" s="44"/>
    </row>
    <row r="96" spans="1:22" ht="17.25" x14ac:dyDescent="0.3">
      <c r="A96" s="58"/>
      <c r="B96" s="61"/>
      <c r="C96" s="96"/>
      <c r="D96" s="96"/>
      <c r="E96" s="97"/>
      <c r="F96" s="51"/>
      <c r="G96" s="49"/>
      <c r="H96" s="50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508"/>
      <c r="P96" s="650"/>
      <c r="Q96" s="508"/>
      <c r="R96" s="40"/>
      <c r="S96" s="41"/>
      <c r="T96" s="42"/>
      <c r="U96" s="43"/>
      <c r="V96" s="44"/>
    </row>
    <row r="97" spans="1:22" ht="17.25" x14ac:dyDescent="0.3">
      <c r="A97" s="58"/>
      <c r="B97" s="61"/>
      <c r="C97" s="96"/>
      <c r="D97" s="96"/>
      <c r="E97" s="97"/>
      <c r="F97" s="51"/>
      <c r="G97" s="49"/>
      <c r="H97" s="50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508"/>
      <c r="P97" s="650"/>
      <c r="Q97" s="508"/>
      <c r="R97" s="40"/>
      <c r="S97" s="41"/>
      <c r="T97" s="42"/>
      <c r="U97" s="43"/>
      <c r="V97" s="44"/>
    </row>
    <row r="98" spans="1:22" ht="17.25" x14ac:dyDescent="0.3">
      <c r="A98" s="61"/>
      <c r="B98" s="61"/>
      <c r="C98" s="96"/>
      <c r="D98" s="96"/>
      <c r="E98" s="97"/>
      <c r="F98" s="51"/>
      <c r="G98" s="49"/>
      <c r="H98" s="50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508"/>
      <c r="P98" s="650"/>
      <c r="Q98" s="508"/>
      <c r="R98" s="40"/>
      <c r="S98" s="41"/>
      <c r="T98" s="42"/>
      <c r="U98" s="43"/>
      <c r="V98" s="44"/>
    </row>
    <row r="99" spans="1:22" ht="17.25" x14ac:dyDescent="0.3">
      <c r="A99" s="53"/>
      <c r="B99" s="61"/>
      <c r="C99" s="96"/>
      <c r="D99" s="96"/>
      <c r="E99" s="97"/>
      <c r="F99" s="51"/>
      <c r="G99" s="49"/>
      <c r="H99" s="50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508"/>
      <c r="P99" s="650"/>
      <c r="Q99" s="508"/>
      <c r="R99" s="40"/>
      <c r="S99" s="41"/>
      <c r="T99" s="42"/>
      <c r="U99" s="43"/>
      <c r="V99" s="44"/>
    </row>
    <row r="100" spans="1:22" ht="17.25" x14ac:dyDescent="0.3">
      <c r="A100" s="60"/>
      <c r="B100" s="61"/>
      <c r="C100" s="96"/>
      <c r="D100" s="96"/>
      <c r="E100" s="97"/>
      <c r="F100" s="51"/>
      <c r="G100" s="49"/>
      <c r="H100" s="50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508"/>
      <c r="P100" s="650"/>
      <c r="Q100" s="508"/>
      <c r="R100" s="40"/>
      <c r="S100" s="41"/>
      <c r="T100" s="42"/>
      <c r="U100" s="43"/>
      <c r="V100" s="44"/>
    </row>
    <row r="101" spans="1:22" ht="17.25" x14ac:dyDescent="0.3">
      <c r="A101" s="60"/>
      <c r="B101" s="61"/>
      <c r="C101" s="96"/>
      <c r="D101" s="96"/>
      <c r="E101" s="97"/>
      <c r="F101" s="51"/>
      <c r="G101" s="49"/>
      <c r="H101" s="50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508"/>
      <c r="P101" s="650"/>
      <c r="Q101" s="508"/>
      <c r="R101" s="40"/>
      <c r="S101" s="41"/>
      <c r="T101" s="42"/>
      <c r="U101" s="43"/>
      <c r="V101" s="44"/>
    </row>
    <row r="102" spans="1:22" ht="17.25" x14ac:dyDescent="0.3">
      <c r="A102" s="105"/>
      <c r="B102" s="61"/>
      <c r="C102" s="96"/>
      <c r="D102" s="96"/>
      <c r="E102" s="97"/>
      <c r="F102" s="51"/>
      <c r="G102" s="49"/>
      <c r="H102" s="50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508"/>
      <c r="P102" s="650"/>
      <c r="Q102" s="508"/>
      <c r="R102" s="40"/>
      <c r="S102" s="41"/>
      <c r="T102" s="42"/>
      <c r="U102" s="43"/>
      <c r="V102" s="44"/>
    </row>
    <row r="103" spans="1:22" ht="17.25" x14ac:dyDescent="0.3">
      <c r="A103" s="107"/>
      <c r="B103" s="61"/>
      <c r="C103" s="96"/>
      <c r="D103" s="96"/>
      <c r="E103" s="97"/>
      <c r="F103" s="51"/>
      <c r="G103" s="49"/>
      <c r="H103" s="50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508"/>
      <c r="P103" s="650"/>
      <c r="Q103" s="508"/>
      <c r="R103" s="40"/>
      <c r="S103" s="41"/>
      <c r="T103" s="42"/>
      <c r="U103" s="43"/>
      <c r="V103" s="44"/>
    </row>
    <row r="104" spans="1:22" ht="17.25" x14ac:dyDescent="0.3">
      <c r="A104" s="108"/>
      <c r="B104" s="61"/>
      <c r="C104" s="96"/>
      <c r="D104" s="96"/>
      <c r="E104" s="97"/>
      <c r="F104" s="51"/>
      <c r="G104" s="49"/>
      <c r="H104" s="50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508"/>
      <c r="P104" s="650"/>
      <c r="Q104" s="508"/>
      <c r="R104" s="40"/>
      <c r="S104" s="41"/>
      <c r="T104" s="42"/>
      <c r="U104" s="43"/>
      <c r="V104" s="44"/>
    </row>
    <row r="105" spans="1:22" ht="17.25" x14ac:dyDescent="0.3">
      <c r="A105" s="108"/>
      <c r="B105" s="61"/>
      <c r="C105" s="92"/>
      <c r="D105" s="92"/>
      <c r="E105" s="109"/>
      <c r="F105" s="51"/>
      <c r="G105" s="49"/>
      <c r="H105" s="5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508"/>
      <c r="P105" s="650"/>
      <c r="Q105" s="508"/>
      <c r="R105" s="40"/>
      <c r="S105" s="41"/>
      <c r="T105" s="42"/>
      <c r="U105" s="43"/>
      <c r="V105" s="44"/>
    </row>
    <row r="106" spans="1:22" ht="17.25" x14ac:dyDescent="0.3">
      <c r="A106" s="107"/>
      <c r="B106" s="61"/>
      <c r="C106" s="96"/>
      <c r="D106" s="96"/>
      <c r="E106" s="97"/>
      <c r="F106" s="51"/>
      <c r="G106" s="49"/>
      <c r="H106" s="11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508"/>
      <c r="P106" s="650"/>
      <c r="Q106" s="508"/>
      <c r="R106" s="40"/>
      <c r="S106" s="41"/>
      <c r="T106" s="42"/>
      <c r="U106" s="43"/>
      <c r="V106" s="44"/>
    </row>
    <row r="107" spans="1:22" ht="17.25" x14ac:dyDescent="0.3">
      <c r="A107" s="107"/>
      <c r="B107" s="61"/>
      <c r="C107" s="92"/>
      <c r="D107" s="92"/>
      <c r="E107" s="109"/>
      <c r="F107" s="51"/>
      <c r="G107" s="49"/>
      <c r="H107" s="11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508"/>
      <c r="P107" s="650"/>
      <c r="Q107" s="508"/>
      <c r="R107" s="40"/>
      <c r="S107" s="41"/>
      <c r="T107" s="42"/>
      <c r="U107" s="43"/>
      <c r="V107" s="44"/>
    </row>
    <row r="108" spans="1:22" ht="17.25" x14ac:dyDescent="0.3">
      <c r="A108" s="107"/>
      <c r="B108" s="61"/>
      <c r="C108" s="96"/>
      <c r="D108" s="96"/>
      <c r="E108" s="97"/>
      <c r="F108" s="51"/>
      <c r="G108" s="49"/>
      <c r="H108" s="11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508"/>
      <c r="P108" s="650"/>
      <c r="Q108" s="508"/>
      <c r="R108" s="40"/>
      <c r="S108" s="41"/>
      <c r="T108" s="42"/>
      <c r="U108" s="43"/>
      <c r="V108" s="44"/>
    </row>
    <row r="109" spans="1:22" ht="17.25" x14ac:dyDescent="0.3">
      <c r="A109" s="107"/>
      <c r="B109" s="61"/>
      <c r="C109" s="91"/>
      <c r="D109" s="91"/>
      <c r="E109" s="93"/>
      <c r="F109" s="51"/>
      <c r="G109" s="49"/>
      <c r="H109" s="110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508"/>
      <c r="P109" s="650"/>
      <c r="Q109" s="508"/>
      <c r="R109" s="40"/>
      <c r="S109" s="41"/>
      <c r="T109" s="42"/>
      <c r="U109" s="43"/>
      <c r="V109" s="44"/>
    </row>
    <row r="110" spans="1:22" ht="18.75" x14ac:dyDescent="0.3">
      <c r="A110" s="61"/>
      <c r="B110" s="61"/>
      <c r="C110" s="96"/>
      <c r="D110" s="96"/>
      <c r="E110" s="97"/>
      <c r="F110" s="51"/>
      <c r="G110" s="49"/>
      <c r="H110" s="111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508"/>
      <c r="P110" s="650"/>
      <c r="Q110" s="508"/>
      <c r="R110" s="112"/>
      <c r="S110" s="41"/>
      <c r="T110" s="42"/>
      <c r="U110" s="43"/>
      <c r="V110" s="44"/>
    </row>
    <row r="111" spans="1:22" ht="18.75" x14ac:dyDescent="0.3">
      <c r="A111" s="61"/>
      <c r="B111" s="61"/>
      <c r="C111" s="96"/>
      <c r="D111" s="96"/>
      <c r="E111" s="97"/>
      <c r="F111" s="51"/>
      <c r="G111" s="49"/>
      <c r="H111" s="111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508"/>
      <c r="P111" s="650"/>
      <c r="Q111" s="508"/>
      <c r="R111" s="112"/>
      <c r="S111" s="41"/>
      <c r="T111" s="42"/>
      <c r="U111" s="43"/>
      <c r="V111" s="44"/>
    </row>
    <row r="112" spans="1:22" ht="18.75" x14ac:dyDescent="0.3">
      <c r="A112" s="61"/>
      <c r="B112" s="61"/>
      <c r="C112" s="96"/>
      <c r="D112" s="96"/>
      <c r="E112" s="97"/>
      <c r="F112" s="51"/>
      <c r="G112" s="49"/>
      <c r="H112" s="111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508"/>
      <c r="P112" s="650"/>
      <c r="Q112" s="508"/>
      <c r="R112" s="112"/>
      <c r="S112" s="41"/>
      <c r="T112" s="42"/>
      <c r="U112" s="43"/>
      <c r="V112" s="44"/>
    </row>
    <row r="113" spans="1:22" ht="18.75" x14ac:dyDescent="0.3">
      <c r="A113" s="61"/>
      <c r="B113" s="61"/>
      <c r="C113" s="96"/>
      <c r="D113" s="96"/>
      <c r="E113" s="97"/>
      <c r="F113" s="51"/>
      <c r="G113" s="49"/>
      <c r="H113" s="111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508"/>
      <c r="P113" s="650"/>
      <c r="Q113" s="508"/>
      <c r="R113" s="112"/>
      <c r="S113" s="41"/>
      <c r="T113" s="42"/>
      <c r="U113" s="43"/>
      <c r="V113" s="44"/>
    </row>
    <row r="114" spans="1:22" ht="17.25" x14ac:dyDescent="0.3">
      <c r="A114" s="45"/>
      <c r="B114" s="61"/>
      <c r="C114" s="96"/>
      <c r="D114" s="96"/>
      <c r="E114" s="97"/>
      <c r="F114" s="51"/>
      <c r="G114" s="49"/>
      <c r="H114" s="113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156"/>
      <c r="P114" s="312"/>
      <c r="Q114" s="64"/>
      <c r="R114" s="112"/>
      <c r="S114" s="41"/>
      <c r="T114" s="42"/>
      <c r="U114" s="43"/>
      <c r="V114" s="44"/>
    </row>
    <row r="115" spans="1:22" ht="17.25" x14ac:dyDescent="0.3">
      <c r="A115" s="61"/>
      <c r="B115" s="61"/>
      <c r="C115" s="96"/>
      <c r="D115" s="96"/>
      <c r="E115" s="97"/>
      <c r="F115" s="51"/>
      <c r="G115" s="49"/>
      <c r="H115" s="113"/>
      <c r="I115" s="51"/>
      <c r="J115" s="35">
        <f t="shared" si="0"/>
        <v>0</v>
      </c>
      <c r="K115" s="56"/>
      <c r="L115" s="52"/>
      <c r="M115" s="52"/>
      <c r="N115" s="57">
        <f t="shared" si="1"/>
        <v>0</v>
      </c>
      <c r="O115" s="156"/>
      <c r="P115" s="312"/>
      <c r="Q115" s="64"/>
      <c r="R115" s="112"/>
      <c r="S115" s="41"/>
      <c r="T115" s="42"/>
      <c r="U115" s="43"/>
      <c r="V115" s="44"/>
    </row>
    <row r="116" spans="1:22" ht="17.25" x14ac:dyDescent="0.3">
      <c r="A116" s="60"/>
      <c r="B116" s="61"/>
      <c r="C116" s="95"/>
      <c r="D116" s="95"/>
      <c r="E116" s="114"/>
      <c r="F116" s="51"/>
      <c r="G116" s="49"/>
      <c r="H116" s="113"/>
      <c r="I116" s="51"/>
      <c r="J116" s="35">
        <f t="shared" si="0"/>
        <v>0</v>
      </c>
      <c r="K116" s="56"/>
      <c r="L116" s="52"/>
      <c r="M116" s="52"/>
      <c r="N116" s="57">
        <f t="shared" si="1"/>
        <v>0</v>
      </c>
      <c r="O116" s="156"/>
      <c r="P116" s="312"/>
      <c r="Q116" s="64"/>
      <c r="R116" s="112"/>
      <c r="S116" s="41"/>
      <c r="T116" s="42"/>
      <c r="U116" s="43"/>
      <c r="V116" s="44"/>
    </row>
    <row r="117" spans="1:22" ht="17.25" x14ac:dyDescent="0.3">
      <c r="A117" s="60"/>
      <c r="B117" s="61"/>
      <c r="C117" s="95"/>
      <c r="D117" s="95"/>
      <c r="E117" s="114"/>
      <c r="F117" s="51"/>
      <c r="G117" s="49"/>
      <c r="H117" s="113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156"/>
      <c r="P117" s="312"/>
      <c r="Q117" s="64"/>
      <c r="R117" s="112"/>
      <c r="S117" s="41"/>
      <c r="T117" s="42"/>
      <c r="U117" s="43"/>
      <c r="V117" s="44"/>
    </row>
    <row r="118" spans="1:22" ht="17.25" x14ac:dyDescent="0.3">
      <c r="A118" s="60"/>
      <c r="B118" s="61"/>
      <c r="C118" s="95"/>
      <c r="D118" s="95"/>
      <c r="E118" s="114"/>
      <c r="F118" s="51"/>
      <c r="G118" s="49"/>
      <c r="H118" s="113"/>
      <c r="I118" s="51"/>
      <c r="J118" s="35">
        <f t="shared" si="0"/>
        <v>0</v>
      </c>
      <c r="K118" s="56"/>
      <c r="L118" s="52"/>
      <c r="M118" s="52"/>
      <c r="N118" s="57">
        <f t="shared" si="1"/>
        <v>0</v>
      </c>
      <c r="O118" s="156"/>
      <c r="P118" s="312"/>
      <c r="Q118" s="64"/>
      <c r="R118" s="112"/>
      <c r="S118" s="41"/>
      <c r="T118" s="42"/>
      <c r="U118" s="43"/>
      <c r="V118" s="44"/>
    </row>
    <row r="119" spans="1:22" ht="17.25" x14ac:dyDescent="0.3">
      <c r="A119" s="60"/>
      <c r="B119" s="61"/>
      <c r="C119" s="95"/>
      <c r="D119" s="95"/>
      <c r="E119" s="114"/>
      <c r="F119" s="51"/>
      <c r="G119" s="49"/>
      <c r="H119" s="113"/>
      <c r="I119" s="51"/>
      <c r="J119" s="35">
        <f t="shared" si="0"/>
        <v>0</v>
      </c>
      <c r="K119" s="56"/>
      <c r="L119" s="52"/>
      <c r="M119" s="52"/>
      <c r="N119" s="57">
        <f t="shared" si="1"/>
        <v>0</v>
      </c>
      <c r="O119" s="156"/>
      <c r="P119" s="312"/>
      <c r="Q119" s="64"/>
      <c r="R119" s="112"/>
      <c r="S119" s="41"/>
      <c r="T119" s="42"/>
      <c r="U119" s="43"/>
      <c r="V119" s="44"/>
    </row>
    <row r="120" spans="1:22" ht="17.25" x14ac:dyDescent="0.3">
      <c r="A120" s="60"/>
      <c r="B120" s="61"/>
      <c r="C120" s="95"/>
      <c r="D120" s="95"/>
      <c r="E120" s="114"/>
      <c r="F120" s="51"/>
      <c r="G120" s="49"/>
      <c r="H120" s="113"/>
      <c r="I120" s="51"/>
      <c r="J120" s="35">
        <f t="shared" si="0"/>
        <v>0</v>
      </c>
      <c r="K120" s="56"/>
      <c r="L120" s="52"/>
      <c r="M120" s="52"/>
      <c r="N120" s="57">
        <f t="shared" si="1"/>
        <v>0</v>
      </c>
      <c r="O120" s="156"/>
      <c r="P120" s="312"/>
      <c r="Q120" s="64"/>
      <c r="R120" s="112"/>
      <c r="S120" s="41"/>
      <c r="T120" s="42"/>
      <c r="U120" s="43"/>
      <c r="V120" s="44"/>
    </row>
    <row r="121" spans="1:22" ht="17.25" x14ac:dyDescent="0.3">
      <c r="A121" s="107"/>
      <c r="B121" s="61"/>
      <c r="C121" s="96"/>
      <c r="D121" s="96"/>
      <c r="E121" s="97"/>
      <c r="F121" s="51"/>
      <c r="G121" s="49"/>
      <c r="H121" s="113"/>
      <c r="I121" s="51"/>
      <c r="J121" s="35">
        <f t="shared" si="0"/>
        <v>0</v>
      </c>
      <c r="K121" s="56"/>
      <c r="L121" s="52"/>
      <c r="M121" s="52"/>
      <c r="N121" s="57">
        <f t="shared" si="1"/>
        <v>0</v>
      </c>
      <c r="O121" s="156"/>
      <c r="P121" s="312"/>
      <c r="Q121" s="64"/>
      <c r="R121" s="112"/>
      <c r="S121" s="41"/>
      <c r="T121" s="42"/>
      <c r="U121" s="43"/>
      <c r="V121" s="44"/>
    </row>
    <row r="122" spans="1:22" ht="17.25" x14ac:dyDescent="0.3">
      <c r="A122" s="115"/>
      <c r="B122" s="61"/>
      <c r="C122" s="116"/>
      <c r="D122" s="116"/>
      <c r="E122" s="117"/>
      <c r="F122" s="51"/>
      <c r="G122" s="49"/>
      <c r="H122" s="118"/>
      <c r="I122" s="51"/>
      <c r="J122" s="35">
        <f t="shared" si="0"/>
        <v>0</v>
      </c>
      <c r="K122" s="56"/>
      <c r="L122" s="52"/>
      <c r="M122" s="52"/>
      <c r="N122" s="57">
        <f t="shared" si="1"/>
        <v>0</v>
      </c>
      <c r="O122" s="156"/>
      <c r="P122" s="312"/>
      <c r="Q122" s="64"/>
      <c r="R122" s="112"/>
      <c r="S122" s="41"/>
      <c r="T122" s="42"/>
      <c r="U122" s="43"/>
      <c r="V122" s="44"/>
    </row>
    <row r="123" spans="1:22" ht="17.25" x14ac:dyDescent="0.3">
      <c r="A123" s="115"/>
      <c r="B123" s="61"/>
      <c r="C123" s="116"/>
      <c r="D123" s="116"/>
      <c r="E123" s="117"/>
      <c r="F123" s="51"/>
      <c r="G123" s="49"/>
      <c r="H123" s="118"/>
      <c r="I123" s="51"/>
      <c r="J123" s="35">
        <f t="shared" si="0"/>
        <v>0</v>
      </c>
      <c r="K123" s="56"/>
      <c r="L123" s="52"/>
      <c r="M123" s="52"/>
      <c r="N123" s="57">
        <f t="shared" si="1"/>
        <v>0</v>
      </c>
      <c r="O123" s="156"/>
      <c r="P123" s="312"/>
      <c r="Q123" s="104"/>
      <c r="R123" s="112"/>
      <c r="S123" s="41"/>
      <c r="T123" s="42"/>
      <c r="U123" s="43"/>
      <c r="V123" s="44"/>
    </row>
    <row r="124" spans="1:22" ht="17.25" x14ac:dyDescent="0.3">
      <c r="A124" s="115"/>
      <c r="B124" s="61"/>
      <c r="C124" s="116"/>
      <c r="D124" s="116"/>
      <c r="E124" s="117"/>
      <c r="F124" s="51"/>
      <c r="G124" s="49"/>
      <c r="H124" s="118"/>
      <c r="I124" s="51"/>
      <c r="J124" s="35">
        <f t="shared" si="0"/>
        <v>0</v>
      </c>
      <c r="K124" s="56"/>
      <c r="L124" s="52"/>
      <c r="M124" s="52"/>
      <c r="N124" s="57">
        <f t="shared" si="1"/>
        <v>0</v>
      </c>
      <c r="O124" s="156"/>
      <c r="P124" s="312"/>
      <c r="Q124" s="64"/>
      <c r="R124" s="112"/>
      <c r="S124" s="41"/>
      <c r="T124" s="42"/>
      <c r="U124" s="43"/>
      <c r="V124" s="44"/>
    </row>
    <row r="125" spans="1:22" ht="17.25" x14ac:dyDescent="0.3">
      <c r="A125" s="107"/>
      <c r="B125" s="61"/>
      <c r="C125" s="96"/>
      <c r="D125" s="96"/>
      <c r="E125" s="97"/>
      <c r="F125" s="51"/>
      <c r="G125" s="49"/>
      <c r="H125" s="110"/>
      <c r="I125" s="51"/>
      <c r="J125" s="35">
        <f t="shared" si="0"/>
        <v>0</v>
      </c>
      <c r="K125" s="56"/>
      <c r="L125" s="52"/>
      <c r="M125" s="52"/>
      <c r="N125" s="57">
        <f t="shared" si="1"/>
        <v>0</v>
      </c>
      <c r="O125" s="156"/>
      <c r="P125" s="59"/>
      <c r="Q125" s="64"/>
      <c r="R125" s="112"/>
      <c r="S125" s="41"/>
      <c r="T125" s="42"/>
      <c r="U125" s="43"/>
      <c r="V125" s="44"/>
    </row>
    <row r="126" spans="1:22" ht="18.75" x14ac:dyDescent="0.3">
      <c r="A126" s="107"/>
      <c r="B126" s="61"/>
      <c r="C126" s="96"/>
      <c r="D126" s="96"/>
      <c r="E126" s="97"/>
      <c r="F126" s="51"/>
      <c r="G126" s="49"/>
      <c r="H126" s="119"/>
      <c r="I126" s="51"/>
      <c r="J126" s="35">
        <f t="shared" si="0"/>
        <v>0</v>
      </c>
      <c r="K126" s="56"/>
      <c r="L126" s="52"/>
      <c r="M126" s="52"/>
      <c r="N126" s="57">
        <f t="shared" si="1"/>
        <v>0</v>
      </c>
      <c r="O126" s="156"/>
      <c r="P126" s="59"/>
      <c r="Q126" s="64"/>
      <c r="R126" s="112"/>
      <c r="S126" s="41"/>
      <c r="T126" s="42"/>
      <c r="U126" s="43"/>
      <c r="V126" s="44"/>
    </row>
    <row r="127" spans="1:22" ht="17.25" x14ac:dyDescent="0.3">
      <c r="A127" s="107"/>
      <c r="B127" s="61"/>
      <c r="C127" s="96"/>
      <c r="D127" s="96"/>
      <c r="E127" s="97"/>
      <c r="F127" s="51"/>
      <c r="G127" s="49"/>
      <c r="H127" s="120"/>
      <c r="I127" s="51"/>
      <c r="J127" s="35">
        <f t="shared" si="0"/>
        <v>0</v>
      </c>
      <c r="K127" s="56"/>
      <c r="L127" s="52"/>
      <c r="M127" s="52"/>
      <c r="N127" s="57">
        <f t="shared" si="1"/>
        <v>0</v>
      </c>
      <c r="O127" s="156"/>
      <c r="P127" s="59"/>
      <c r="Q127" s="64"/>
      <c r="R127" s="112"/>
      <c r="S127" s="41"/>
      <c r="T127" s="42"/>
      <c r="U127" s="43"/>
      <c r="V127" s="44"/>
    </row>
    <row r="128" spans="1:22" ht="17.25" x14ac:dyDescent="0.3">
      <c r="A128" s="107"/>
      <c r="B128" s="61"/>
      <c r="C128" s="96"/>
      <c r="D128" s="96"/>
      <c r="E128" s="97"/>
      <c r="F128" s="51"/>
      <c r="G128" s="49"/>
      <c r="H128" s="110"/>
      <c r="I128" s="51"/>
      <c r="J128" s="35">
        <f t="shared" si="0"/>
        <v>0</v>
      </c>
      <c r="K128" s="56"/>
      <c r="L128" s="52"/>
      <c r="M128" s="52"/>
      <c r="N128" s="57">
        <f t="shared" si="1"/>
        <v>0</v>
      </c>
      <c r="O128" s="156"/>
      <c r="P128" s="59"/>
      <c r="Q128" s="64"/>
      <c r="R128" s="112"/>
      <c r="S128" s="41"/>
      <c r="T128" s="42"/>
      <c r="U128" s="43"/>
      <c r="V128" s="44"/>
    </row>
    <row r="129" spans="1:22" ht="17.25" x14ac:dyDescent="0.3">
      <c r="A129" s="121"/>
      <c r="B129" s="61"/>
      <c r="C129" s="96"/>
      <c r="D129" s="96"/>
      <c r="E129" s="97"/>
      <c r="F129" s="51"/>
      <c r="G129" s="49"/>
      <c r="H129" s="122"/>
      <c r="I129" s="51"/>
      <c r="J129" s="35">
        <f t="shared" si="0"/>
        <v>0</v>
      </c>
      <c r="K129" s="56"/>
      <c r="L129" s="52"/>
      <c r="M129" s="52"/>
      <c r="N129" s="57">
        <f t="shared" si="1"/>
        <v>0</v>
      </c>
      <c r="O129" s="298"/>
      <c r="P129" s="314"/>
      <c r="Q129" s="123"/>
      <c r="R129" s="124"/>
      <c r="S129" s="41"/>
      <c r="T129" s="42"/>
      <c r="U129" s="43"/>
      <c r="V129" s="44"/>
    </row>
    <row r="130" spans="1:22" ht="17.25" x14ac:dyDescent="0.3">
      <c r="A130" s="66"/>
      <c r="B130" s="61"/>
      <c r="C130" s="96"/>
      <c r="D130" s="96"/>
      <c r="E130" s="97"/>
      <c r="F130" s="51"/>
      <c r="G130" s="125"/>
      <c r="H130" s="126"/>
      <c r="I130" s="51"/>
      <c r="J130" s="35">
        <f t="shared" si="0"/>
        <v>0</v>
      </c>
      <c r="K130" s="56"/>
      <c r="L130" s="52"/>
      <c r="M130" s="52"/>
      <c r="N130" s="57">
        <f t="shared" si="1"/>
        <v>0</v>
      </c>
      <c r="O130" s="299"/>
      <c r="P130" s="127"/>
      <c r="Q130" s="64"/>
      <c r="R130" s="112"/>
      <c r="S130" s="41"/>
      <c r="T130" s="42"/>
      <c r="U130" s="43"/>
      <c r="V130" s="44"/>
    </row>
    <row r="131" spans="1:22" ht="17.25" x14ac:dyDescent="0.3">
      <c r="A131" s="108"/>
      <c r="B131" s="61"/>
      <c r="C131" s="96"/>
      <c r="D131" s="96"/>
      <c r="E131" s="97"/>
      <c r="F131" s="51"/>
      <c r="G131" s="127"/>
      <c r="H131" s="122"/>
      <c r="I131" s="51"/>
      <c r="J131" s="35">
        <f t="shared" si="0"/>
        <v>0</v>
      </c>
      <c r="K131" s="56"/>
      <c r="L131" s="52"/>
      <c r="M131" s="52"/>
      <c r="N131" s="57">
        <f t="shared" si="1"/>
        <v>0</v>
      </c>
      <c r="O131" s="299"/>
      <c r="P131" s="127"/>
      <c r="Q131" s="64"/>
      <c r="R131" s="112"/>
      <c r="S131" s="41"/>
      <c r="T131" s="42"/>
      <c r="U131" s="43"/>
      <c r="V131" s="44"/>
    </row>
    <row r="132" spans="1:22" ht="17.25" x14ac:dyDescent="0.3">
      <c r="A132" s="108"/>
      <c r="B132" s="61"/>
      <c r="C132" s="96"/>
      <c r="D132" s="96"/>
      <c r="E132" s="97"/>
      <c r="F132" s="51"/>
      <c r="G132" s="127"/>
      <c r="H132" s="126"/>
      <c r="I132" s="51"/>
      <c r="J132" s="35">
        <f t="shared" si="0"/>
        <v>0</v>
      </c>
      <c r="K132" s="128"/>
      <c r="L132" s="52"/>
      <c r="M132" s="52" t="s">
        <v>18</v>
      </c>
      <c r="N132" s="57">
        <f t="shared" si="1"/>
        <v>0</v>
      </c>
      <c r="O132" s="298"/>
      <c r="P132" s="314"/>
      <c r="Q132" s="123"/>
      <c r="R132" s="124"/>
      <c r="S132" s="41"/>
      <c r="T132" s="42"/>
      <c r="U132" s="43"/>
      <c r="V132" s="44"/>
    </row>
    <row r="133" spans="1:22" ht="17.25" x14ac:dyDescent="0.3">
      <c r="A133" s="107"/>
      <c r="B133" s="61"/>
      <c r="C133" s="96"/>
      <c r="D133" s="96"/>
      <c r="E133" s="97"/>
      <c r="F133" s="51"/>
      <c r="G133" s="127"/>
      <c r="H133" s="126"/>
      <c r="I133" s="51"/>
      <c r="J133" s="35">
        <f t="shared" si="0"/>
        <v>0</v>
      </c>
      <c r="K133" s="128"/>
      <c r="L133" s="52"/>
      <c r="M133" s="52"/>
      <c r="N133" s="57">
        <f t="shared" si="1"/>
        <v>0</v>
      </c>
      <c r="O133" s="299"/>
      <c r="P133" s="127"/>
      <c r="Q133" s="64"/>
      <c r="R133" s="112"/>
      <c r="S133" s="41"/>
      <c r="T133" s="42"/>
      <c r="U133" s="43"/>
      <c r="V133" s="44"/>
    </row>
    <row r="134" spans="1:22" ht="17.25" x14ac:dyDescent="0.3">
      <c r="A134" s="115"/>
      <c r="B134" s="61"/>
      <c r="C134" s="129"/>
      <c r="D134" s="129"/>
      <c r="E134" s="130"/>
      <c r="F134" s="51"/>
      <c r="G134" s="127"/>
      <c r="H134" s="131"/>
      <c r="I134" s="51"/>
      <c r="J134" s="35">
        <f t="shared" si="0"/>
        <v>0</v>
      </c>
      <c r="K134" s="56"/>
      <c r="L134" s="52"/>
      <c r="M134" s="52"/>
      <c r="N134" s="57">
        <f t="shared" si="1"/>
        <v>0</v>
      </c>
      <c r="O134" s="300"/>
      <c r="P134" s="315"/>
      <c r="Q134" s="39"/>
      <c r="R134" s="40"/>
      <c r="S134" s="41"/>
      <c r="T134" s="42"/>
      <c r="U134" s="43"/>
      <c r="V134" s="44"/>
    </row>
    <row r="135" spans="1:22" ht="17.25" x14ac:dyDescent="0.3">
      <c r="A135" s="132"/>
      <c r="B135" s="61"/>
      <c r="C135" s="96"/>
      <c r="D135" s="96"/>
      <c r="E135" s="97"/>
      <c r="F135" s="51"/>
      <c r="G135" s="127"/>
      <c r="H135" s="110"/>
      <c r="I135" s="51"/>
      <c r="J135" s="35">
        <f t="shared" ref="J135:J198" si="4">I135-F135</f>
        <v>0</v>
      </c>
      <c r="K135" s="128"/>
      <c r="L135" s="133"/>
      <c r="M135" s="133"/>
      <c r="N135" s="57">
        <f t="shared" si="1"/>
        <v>0</v>
      </c>
      <c r="O135" s="300"/>
      <c r="P135" s="315"/>
      <c r="Q135" s="123"/>
      <c r="R135" s="124"/>
      <c r="S135" s="41"/>
      <c r="T135" s="42"/>
      <c r="U135" s="43"/>
      <c r="V135" s="44"/>
    </row>
    <row r="136" spans="1:22" ht="17.25" x14ac:dyDescent="0.3">
      <c r="A136" s="107"/>
      <c r="B136" s="61"/>
      <c r="C136" s="96"/>
      <c r="D136" s="96"/>
      <c r="E136" s="97"/>
      <c r="F136" s="51"/>
      <c r="G136" s="127"/>
      <c r="H136" s="110"/>
      <c r="I136" s="51"/>
      <c r="J136" s="35">
        <f t="shared" si="4"/>
        <v>0</v>
      </c>
      <c r="K136" s="128"/>
      <c r="L136" s="133"/>
      <c r="M136" s="133"/>
      <c r="N136" s="57">
        <f t="shared" si="1"/>
        <v>0</v>
      </c>
      <c r="O136" s="156"/>
      <c r="P136" s="312"/>
      <c r="Q136" s="123"/>
      <c r="R136" s="124"/>
      <c r="S136" s="41"/>
      <c r="T136" s="42"/>
      <c r="U136" s="43"/>
      <c r="V136" s="44"/>
    </row>
    <row r="137" spans="1:22" ht="17.25" x14ac:dyDescent="0.3">
      <c r="A137" s="108"/>
      <c r="B137" s="61"/>
      <c r="C137" s="96"/>
      <c r="D137" s="96"/>
      <c r="E137" s="97"/>
      <c r="F137" s="51"/>
      <c r="G137" s="127"/>
      <c r="H137" s="134"/>
      <c r="I137" s="51"/>
      <c r="J137" s="35">
        <f t="shared" si="4"/>
        <v>0</v>
      </c>
      <c r="K137" s="135"/>
      <c r="L137" s="133"/>
      <c r="M137" s="133"/>
      <c r="N137" s="136">
        <f t="shared" si="1"/>
        <v>0</v>
      </c>
      <c r="O137" s="299"/>
      <c r="P137" s="127"/>
      <c r="Q137" s="123"/>
      <c r="R137" s="124"/>
      <c r="S137" s="41"/>
      <c r="T137" s="42"/>
      <c r="U137" s="43"/>
      <c r="V137" s="44"/>
    </row>
    <row r="138" spans="1:22" ht="18.75" x14ac:dyDescent="0.3">
      <c r="A138" s="108"/>
      <c r="B138" s="61"/>
      <c r="C138" s="96"/>
      <c r="D138" s="96"/>
      <c r="E138" s="97"/>
      <c r="F138" s="51"/>
      <c r="G138" s="127"/>
      <c r="H138" s="110"/>
      <c r="I138" s="51"/>
      <c r="J138" s="35">
        <f t="shared" si="4"/>
        <v>0</v>
      </c>
      <c r="K138" s="137"/>
      <c r="L138" s="138"/>
      <c r="M138" s="138"/>
      <c r="N138" s="136">
        <f t="shared" si="1"/>
        <v>0</v>
      </c>
      <c r="O138" s="298"/>
      <c r="P138" s="314"/>
      <c r="Q138" s="123"/>
      <c r="R138" s="124"/>
      <c r="S138" s="41"/>
      <c r="T138" s="42"/>
      <c r="U138" s="43"/>
      <c r="V138" s="44"/>
    </row>
    <row r="139" spans="1:22" ht="17.25" x14ac:dyDescent="0.3">
      <c r="A139" s="139"/>
      <c r="B139" s="61"/>
      <c r="C139" s="96"/>
      <c r="D139" s="96"/>
      <c r="E139" s="97"/>
      <c r="F139" s="140"/>
      <c r="G139" s="127"/>
      <c r="H139" s="120"/>
      <c r="I139" s="51"/>
      <c r="J139" s="35">
        <f t="shared" si="4"/>
        <v>0</v>
      </c>
      <c r="K139" s="137"/>
      <c r="L139" s="141"/>
      <c r="M139" s="141"/>
      <c r="N139" s="136">
        <f>K139*I139</f>
        <v>0</v>
      </c>
      <c r="O139" s="299"/>
      <c r="P139" s="127"/>
      <c r="Q139" s="123"/>
      <c r="R139" s="124"/>
      <c r="S139" s="41"/>
      <c r="T139" s="42"/>
      <c r="U139" s="43"/>
      <c r="V139" s="44"/>
    </row>
    <row r="140" spans="1:22" ht="17.25" x14ac:dyDescent="0.3">
      <c r="A140" s="121"/>
      <c r="B140" s="61"/>
      <c r="C140" s="96"/>
      <c r="D140" s="96"/>
      <c r="E140" s="97"/>
      <c r="F140" s="51"/>
      <c r="G140" s="127"/>
      <c r="H140" s="110"/>
      <c r="I140" s="51"/>
      <c r="J140" s="35">
        <f t="shared" si="4"/>
        <v>0</v>
      </c>
      <c r="K140" s="137"/>
      <c r="L140" s="133"/>
      <c r="M140" s="133"/>
      <c r="N140" s="136">
        <f t="shared" ref="N140:N224" si="5">K140*I140</f>
        <v>0</v>
      </c>
      <c r="O140" s="298"/>
      <c r="P140" s="314"/>
      <c r="Q140" s="123"/>
      <c r="R140" s="124"/>
      <c r="S140" s="41"/>
      <c r="T140" s="42"/>
      <c r="U140" s="43"/>
      <c r="V140" s="44"/>
    </row>
    <row r="141" spans="1:22" ht="18.75" x14ac:dyDescent="0.3">
      <c r="A141" s="108"/>
      <c r="B141" s="61"/>
      <c r="C141" s="96"/>
      <c r="D141" s="96"/>
      <c r="E141" s="97"/>
      <c r="F141" s="51"/>
      <c r="G141" s="127"/>
      <c r="H141" s="142"/>
      <c r="I141" s="51"/>
      <c r="J141" s="35">
        <f t="shared" si="4"/>
        <v>0</v>
      </c>
      <c r="K141" s="56"/>
      <c r="L141" s="133"/>
      <c r="M141" s="133"/>
      <c r="N141" s="57">
        <f t="shared" si="5"/>
        <v>0</v>
      </c>
      <c r="O141" s="298"/>
      <c r="P141" s="314"/>
      <c r="Q141" s="123"/>
      <c r="R141" s="124"/>
      <c r="S141" s="41"/>
      <c r="T141" s="42"/>
      <c r="U141" s="43"/>
      <c r="V141" s="44"/>
    </row>
    <row r="142" spans="1:22" ht="17.25" x14ac:dyDescent="0.3">
      <c r="A142" s="108"/>
      <c r="B142" s="61"/>
      <c r="C142" s="96"/>
      <c r="D142" s="96"/>
      <c r="E142" s="97"/>
      <c r="F142" s="51"/>
      <c r="G142" s="127"/>
      <c r="H142" s="122"/>
      <c r="I142" s="51"/>
      <c r="J142" s="35">
        <f t="shared" si="4"/>
        <v>0</v>
      </c>
      <c r="K142" s="137"/>
      <c r="L142" s="133"/>
      <c r="M142" s="133"/>
      <c r="N142" s="136">
        <f t="shared" si="5"/>
        <v>0</v>
      </c>
      <c r="O142" s="298"/>
      <c r="P142" s="314"/>
      <c r="Q142" s="123"/>
      <c r="R142" s="124"/>
      <c r="S142" s="41"/>
      <c r="T142" s="42"/>
      <c r="U142" s="43"/>
      <c r="V142" s="44"/>
    </row>
    <row r="143" spans="1:22" ht="17.25" x14ac:dyDescent="0.3">
      <c r="A143" s="108"/>
      <c r="B143" s="61"/>
      <c r="C143" s="96"/>
      <c r="D143" s="96"/>
      <c r="E143" s="97"/>
      <c r="F143" s="51"/>
      <c r="G143" s="127"/>
      <c r="H143" s="143"/>
      <c r="I143" s="51"/>
      <c r="J143" s="35">
        <f t="shared" si="4"/>
        <v>0</v>
      </c>
      <c r="K143" s="137"/>
      <c r="L143" s="133"/>
      <c r="M143" s="133"/>
      <c r="N143" s="136">
        <f t="shared" si="5"/>
        <v>0</v>
      </c>
      <c r="O143" s="298"/>
      <c r="P143" s="314"/>
      <c r="Q143" s="123"/>
      <c r="R143" s="124"/>
      <c r="S143" s="41"/>
      <c r="T143" s="42"/>
      <c r="U143" s="43"/>
      <c r="V143" s="44"/>
    </row>
    <row r="144" spans="1:22" ht="17.25" x14ac:dyDescent="0.3">
      <c r="A144" s="108"/>
      <c r="B144" s="61"/>
      <c r="C144" s="96"/>
      <c r="D144" s="96"/>
      <c r="E144" s="97"/>
      <c r="F144" s="51"/>
      <c r="G144" s="127"/>
      <c r="H144" s="144"/>
      <c r="I144" s="51"/>
      <c r="J144" s="35">
        <f t="shared" si="4"/>
        <v>0</v>
      </c>
      <c r="K144" s="137"/>
      <c r="L144" s="145"/>
      <c r="M144" s="145"/>
      <c r="N144" s="136">
        <f t="shared" si="5"/>
        <v>0</v>
      </c>
      <c r="O144" s="298"/>
      <c r="P144" s="314"/>
      <c r="Q144" s="123"/>
      <c r="R144" s="124"/>
      <c r="S144" s="41"/>
      <c r="T144" s="42"/>
      <c r="U144" s="43"/>
      <c r="V144" s="44"/>
    </row>
    <row r="145" spans="1:22" ht="17.25" x14ac:dyDescent="0.3">
      <c r="A145" s="108"/>
      <c r="B145" s="61"/>
      <c r="C145" s="96"/>
      <c r="D145" s="96"/>
      <c r="E145" s="97"/>
      <c r="F145" s="51"/>
      <c r="G145" s="127"/>
      <c r="H145" s="143"/>
      <c r="I145" s="51"/>
      <c r="J145" s="35">
        <f t="shared" si="4"/>
        <v>0</v>
      </c>
      <c r="K145" s="137"/>
      <c r="L145" s="145"/>
      <c r="M145" s="145"/>
      <c r="N145" s="136">
        <f t="shared" si="5"/>
        <v>0</v>
      </c>
      <c r="O145" s="298"/>
      <c r="P145" s="314"/>
      <c r="Q145" s="123"/>
      <c r="R145" s="124"/>
      <c r="S145" s="41"/>
      <c r="T145" s="42"/>
      <c r="U145" s="43"/>
      <c r="V145" s="44"/>
    </row>
    <row r="146" spans="1:22" ht="17.25" x14ac:dyDescent="0.3">
      <c r="A146" s="108"/>
      <c r="B146" s="61"/>
      <c r="C146" s="96"/>
      <c r="D146" s="96"/>
      <c r="E146" s="97"/>
      <c r="F146" s="51"/>
      <c r="G146" s="127"/>
      <c r="H146" s="143"/>
      <c r="I146" s="51"/>
      <c r="J146" s="35">
        <f t="shared" si="4"/>
        <v>0</v>
      </c>
      <c r="K146" s="137"/>
      <c r="L146" s="145"/>
      <c r="M146" s="145"/>
      <c r="N146" s="136">
        <f t="shared" si="5"/>
        <v>0</v>
      </c>
      <c r="O146" s="298"/>
      <c r="P146" s="314"/>
      <c r="Q146" s="123"/>
      <c r="R146" s="124"/>
      <c r="S146" s="41"/>
      <c r="T146" s="42"/>
      <c r="U146" s="43"/>
      <c r="V146" s="44"/>
    </row>
    <row r="147" spans="1:22" ht="17.25" x14ac:dyDescent="0.3">
      <c r="A147" s="108"/>
      <c r="B147" s="61"/>
      <c r="C147" s="96"/>
      <c r="D147" s="96"/>
      <c r="E147" s="97"/>
      <c r="F147" s="51"/>
      <c r="G147" s="127"/>
      <c r="H147" s="143"/>
      <c r="I147" s="51"/>
      <c r="J147" s="35">
        <f t="shared" si="4"/>
        <v>0</v>
      </c>
      <c r="K147" s="56"/>
      <c r="L147" s="52"/>
      <c r="M147" s="52"/>
      <c r="N147" s="57">
        <f t="shared" si="5"/>
        <v>0</v>
      </c>
      <c r="O147" s="298"/>
      <c r="P147" s="314"/>
      <c r="Q147" s="123"/>
      <c r="R147" s="124"/>
      <c r="S147" s="41"/>
      <c r="T147" s="42"/>
      <c r="U147" s="43"/>
      <c r="V147" s="44"/>
    </row>
    <row r="148" spans="1:22" ht="17.25" x14ac:dyDescent="0.3">
      <c r="A148" s="108"/>
      <c r="B148" s="61"/>
      <c r="C148" s="146"/>
      <c r="D148" s="146"/>
      <c r="E148" s="147"/>
      <c r="F148" s="51"/>
      <c r="G148" s="127"/>
      <c r="H148" s="143"/>
      <c r="I148" s="51"/>
      <c r="J148" s="35">
        <f t="shared" si="4"/>
        <v>0</v>
      </c>
      <c r="K148" s="56"/>
      <c r="L148" s="52"/>
      <c r="M148" s="52"/>
      <c r="N148" s="57">
        <f t="shared" si="5"/>
        <v>0</v>
      </c>
      <c r="O148" s="299"/>
      <c r="P148" s="316"/>
      <c r="Q148" s="39"/>
      <c r="R148" s="40"/>
      <c r="S148" s="41"/>
      <c r="T148" s="42"/>
      <c r="U148" s="43"/>
      <c r="V148" s="44"/>
    </row>
    <row r="149" spans="1:22" ht="17.25" x14ac:dyDescent="0.3">
      <c r="A149" s="108"/>
      <c r="B149" s="61"/>
      <c r="C149" s="146"/>
      <c r="D149" s="146"/>
      <c r="E149" s="147"/>
      <c r="F149" s="51"/>
      <c r="G149" s="127"/>
      <c r="H149" s="143"/>
      <c r="I149" s="51"/>
      <c r="J149" s="35">
        <f t="shared" si="4"/>
        <v>0</v>
      </c>
      <c r="K149" s="56"/>
      <c r="L149" s="52"/>
      <c r="M149" s="52"/>
      <c r="N149" s="57">
        <f t="shared" si="5"/>
        <v>0</v>
      </c>
      <c r="O149" s="299"/>
      <c r="P149" s="316"/>
      <c r="Q149" s="39"/>
      <c r="R149" s="40"/>
      <c r="S149" s="41"/>
      <c r="T149" s="42"/>
      <c r="U149" s="43"/>
      <c r="V149" s="44"/>
    </row>
    <row r="150" spans="1:22" ht="17.25" x14ac:dyDescent="0.3">
      <c r="A150" s="60"/>
      <c r="B150" s="61"/>
      <c r="C150" s="129"/>
      <c r="D150" s="129"/>
      <c r="E150" s="130"/>
      <c r="F150" s="51"/>
      <c r="G150" s="127"/>
      <c r="H150" s="131"/>
      <c r="I150" s="51"/>
      <c r="J150" s="35">
        <f t="shared" si="4"/>
        <v>0</v>
      </c>
      <c r="K150" s="56"/>
      <c r="L150" s="52"/>
      <c r="M150" s="52"/>
      <c r="N150" s="57">
        <f t="shared" si="5"/>
        <v>0</v>
      </c>
      <c r="O150" s="156"/>
      <c r="P150" s="312"/>
      <c r="Q150" s="39"/>
      <c r="R150" s="40"/>
      <c r="S150" s="41"/>
      <c r="T150" s="42"/>
      <c r="U150" s="43"/>
      <c r="V150" s="44"/>
    </row>
    <row r="151" spans="1:22" ht="17.25" x14ac:dyDescent="0.3">
      <c r="A151" s="108"/>
      <c r="B151" s="61"/>
      <c r="C151" s="148"/>
      <c r="D151" s="148"/>
      <c r="E151" s="130"/>
      <c r="F151" s="51"/>
      <c r="G151" s="127"/>
      <c r="H151" s="50"/>
      <c r="I151" s="51"/>
      <c r="J151" s="35">
        <f t="shared" si="4"/>
        <v>0</v>
      </c>
      <c r="K151" s="56"/>
      <c r="L151" s="52"/>
      <c r="M151" s="52"/>
      <c r="N151" s="57">
        <f t="shared" si="5"/>
        <v>0</v>
      </c>
      <c r="O151" s="156"/>
      <c r="P151" s="312"/>
      <c r="Q151" s="39"/>
      <c r="R151" s="40"/>
      <c r="S151" s="41"/>
      <c r="T151" s="42"/>
      <c r="U151" s="43"/>
      <c r="V151" s="44"/>
    </row>
    <row r="152" spans="1:22" ht="17.25" x14ac:dyDescent="0.3">
      <c r="A152" s="115"/>
      <c r="B152" s="61"/>
      <c r="C152" s="129"/>
      <c r="D152" s="129"/>
      <c r="E152" s="130"/>
      <c r="F152" s="51"/>
      <c r="G152" s="127"/>
      <c r="H152" s="131"/>
      <c r="I152" s="51"/>
      <c r="J152" s="35">
        <f t="shared" si="4"/>
        <v>0</v>
      </c>
      <c r="K152" s="56"/>
      <c r="L152" s="52"/>
      <c r="M152" s="52"/>
      <c r="N152" s="57">
        <f t="shared" si="5"/>
        <v>0</v>
      </c>
      <c r="O152" s="156"/>
      <c r="P152" s="312"/>
      <c r="Q152" s="39"/>
      <c r="R152" s="40"/>
      <c r="S152" s="41"/>
      <c r="T152" s="42"/>
      <c r="U152" s="43"/>
      <c r="V152" s="44"/>
    </row>
    <row r="153" spans="1:22" ht="18.75" x14ac:dyDescent="0.3">
      <c r="A153" s="149"/>
      <c r="B153" s="150"/>
      <c r="C153" s="95"/>
      <c r="D153" s="95"/>
      <c r="E153" s="114"/>
      <c r="F153" s="51"/>
      <c r="G153" s="127"/>
      <c r="H153" s="131"/>
      <c r="I153" s="51"/>
      <c r="J153" s="35">
        <f t="shared" si="4"/>
        <v>0</v>
      </c>
      <c r="K153" s="56"/>
      <c r="L153" s="52"/>
      <c r="M153" s="52"/>
      <c r="N153" s="57">
        <f t="shared" si="5"/>
        <v>0</v>
      </c>
      <c r="O153" s="300"/>
      <c r="P153" s="315"/>
      <c r="Q153" s="39"/>
      <c r="R153" s="40"/>
      <c r="S153" s="41"/>
      <c r="T153" s="42"/>
      <c r="U153" s="43"/>
      <c r="V153" s="44"/>
    </row>
    <row r="154" spans="1:22" ht="17.25" x14ac:dyDescent="0.3">
      <c r="A154" s="115"/>
      <c r="B154" s="61"/>
      <c r="C154" s="151"/>
      <c r="D154" s="151"/>
      <c r="E154" s="152"/>
      <c r="F154" s="51"/>
      <c r="G154" s="127"/>
      <c r="H154" s="131"/>
      <c r="I154" s="51"/>
      <c r="J154" s="35">
        <f t="shared" si="4"/>
        <v>0</v>
      </c>
      <c r="K154" s="56"/>
      <c r="L154" s="52"/>
      <c r="M154" s="52"/>
      <c r="N154" s="57">
        <f t="shared" si="5"/>
        <v>0</v>
      </c>
      <c r="O154" s="156"/>
      <c r="P154" s="312"/>
      <c r="Q154" s="39"/>
      <c r="R154" s="40"/>
      <c r="S154" s="41"/>
      <c r="T154" s="42"/>
      <c r="U154" s="43"/>
      <c r="V154" s="44"/>
    </row>
    <row r="155" spans="1:22" ht="17.25" x14ac:dyDescent="0.3">
      <c r="A155" s="115"/>
      <c r="B155" s="61"/>
      <c r="C155" s="151"/>
      <c r="D155" s="151"/>
      <c r="E155" s="152"/>
      <c r="F155" s="51"/>
      <c r="G155" s="127"/>
      <c r="H155" s="131"/>
      <c r="I155" s="51"/>
      <c r="J155" s="35">
        <f t="shared" si="4"/>
        <v>0</v>
      </c>
      <c r="K155" s="56"/>
      <c r="L155" s="52"/>
      <c r="M155" s="52"/>
      <c r="N155" s="57">
        <f t="shared" si="5"/>
        <v>0</v>
      </c>
      <c r="O155" s="156"/>
      <c r="P155" s="312"/>
      <c r="Q155" s="39"/>
      <c r="R155" s="40"/>
      <c r="S155" s="41"/>
      <c r="T155" s="42"/>
      <c r="U155" s="43"/>
      <c r="V155" s="44"/>
    </row>
    <row r="156" spans="1:22" ht="17.25" x14ac:dyDescent="0.3">
      <c r="A156" s="153"/>
      <c r="B156" s="61"/>
      <c r="C156" s="154"/>
      <c r="D156" s="154"/>
      <c r="E156" s="155"/>
      <c r="F156" s="51"/>
      <c r="G156" s="127"/>
      <c r="H156" s="131"/>
      <c r="I156" s="51"/>
      <c r="J156" s="35">
        <f t="shared" si="4"/>
        <v>0</v>
      </c>
      <c r="K156" s="56"/>
      <c r="L156" s="52"/>
      <c r="M156" s="52"/>
      <c r="N156" s="57">
        <f t="shared" si="5"/>
        <v>0</v>
      </c>
      <c r="O156" s="156"/>
      <c r="P156" s="312"/>
      <c r="Q156" s="39"/>
      <c r="R156" s="40"/>
      <c r="S156" s="41"/>
      <c r="T156" s="42"/>
      <c r="U156" s="43"/>
      <c r="V156" s="44"/>
    </row>
    <row r="157" spans="1:22" ht="17.25" x14ac:dyDescent="0.3">
      <c r="A157" s="115"/>
      <c r="B157" s="61"/>
      <c r="C157" s="157"/>
      <c r="D157" s="157"/>
      <c r="E157" s="158"/>
      <c r="F157" s="51"/>
      <c r="G157" s="63"/>
      <c r="H157" s="131"/>
      <c r="I157" s="51"/>
      <c r="J157" s="35">
        <f t="shared" si="4"/>
        <v>0</v>
      </c>
      <c r="K157" s="56"/>
      <c r="L157" s="52"/>
      <c r="M157" s="52"/>
      <c r="N157" s="57">
        <f t="shared" si="5"/>
        <v>0</v>
      </c>
      <c r="O157" s="301"/>
      <c r="P157" s="317"/>
      <c r="Q157" s="39"/>
      <c r="R157" s="40"/>
      <c r="S157" s="41"/>
      <c r="T157" s="42"/>
      <c r="U157" s="43"/>
      <c r="V157" s="44"/>
    </row>
    <row r="158" spans="1:22" ht="17.25" x14ac:dyDescent="0.3">
      <c r="A158" s="115"/>
      <c r="B158" s="61"/>
      <c r="C158" s="157"/>
      <c r="D158" s="157"/>
      <c r="E158" s="158"/>
      <c r="F158" s="51"/>
      <c r="G158" s="49"/>
      <c r="H158" s="131"/>
      <c r="I158" s="51"/>
      <c r="J158" s="35">
        <f t="shared" si="4"/>
        <v>0</v>
      </c>
      <c r="K158" s="56"/>
      <c r="L158" s="52"/>
      <c r="M158" s="52"/>
      <c r="N158" s="57">
        <f t="shared" si="5"/>
        <v>0</v>
      </c>
      <c r="O158" s="301"/>
      <c r="P158" s="317"/>
      <c r="Q158" s="39"/>
      <c r="R158" s="40"/>
      <c r="S158" s="41"/>
      <c r="T158" s="42"/>
      <c r="U158" s="43"/>
      <c r="V158" s="44"/>
    </row>
    <row r="159" spans="1:22" x14ac:dyDescent="0.25">
      <c r="A159" s="115"/>
      <c r="B159" s="107"/>
      <c r="C159" s="159"/>
      <c r="D159" s="159"/>
      <c r="E159" s="160"/>
      <c r="F159" s="161"/>
      <c r="G159" s="127"/>
      <c r="H159" s="162"/>
      <c r="I159" s="161"/>
      <c r="J159" s="35">
        <f t="shared" si="4"/>
        <v>0</v>
      </c>
      <c r="N159" s="57">
        <f t="shared" si="5"/>
        <v>0</v>
      </c>
      <c r="O159" s="302"/>
      <c r="P159" s="316"/>
      <c r="Q159" s="163"/>
      <c r="R159" s="164"/>
      <c r="S159" s="165"/>
      <c r="T159" s="166"/>
      <c r="U159" s="167"/>
      <c r="V159" s="44"/>
    </row>
    <row r="160" spans="1:22" ht="17.25" x14ac:dyDescent="0.3">
      <c r="A160" s="115"/>
      <c r="B160" s="61"/>
      <c r="C160" s="154"/>
      <c r="D160" s="154"/>
      <c r="E160" s="155"/>
      <c r="F160" s="161"/>
      <c r="G160" s="127"/>
      <c r="H160" s="162"/>
      <c r="I160" s="161"/>
      <c r="J160" s="35">
        <f t="shared" si="4"/>
        <v>0</v>
      </c>
      <c r="N160" s="57">
        <f t="shared" si="5"/>
        <v>0</v>
      </c>
      <c r="O160" s="302"/>
      <c r="P160" s="316"/>
      <c r="Q160" s="163"/>
      <c r="R160" s="164"/>
      <c r="S160" s="165"/>
      <c r="T160" s="166"/>
      <c r="U160" s="167"/>
      <c r="V160" s="44"/>
    </row>
    <row r="161" spans="1:22" ht="17.25" x14ac:dyDescent="0.3">
      <c r="A161" s="115"/>
      <c r="B161" s="61"/>
      <c r="C161" s="154"/>
      <c r="D161" s="154"/>
      <c r="E161" s="155"/>
      <c r="F161" s="51"/>
      <c r="G161" s="127"/>
      <c r="H161" s="131"/>
      <c r="I161" s="51"/>
      <c r="J161" s="35">
        <f t="shared" si="4"/>
        <v>0</v>
      </c>
      <c r="K161" s="56"/>
      <c r="L161" s="52"/>
      <c r="M161" s="52"/>
      <c r="N161" s="57">
        <f t="shared" si="5"/>
        <v>0</v>
      </c>
      <c r="O161" s="156"/>
      <c r="P161" s="312"/>
      <c r="Q161" s="39"/>
      <c r="R161" s="40"/>
      <c r="S161" s="41"/>
      <c r="T161" s="42"/>
      <c r="U161" s="43"/>
      <c r="V161" s="168"/>
    </row>
    <row r="162" spans="1:22" ht="17.25" x14ac:dyDescent="0.3">
      <c r="A162" s="115"/>
      <c r="B162" s="61"/>
      <c r="C162" s="154"/>
      <c r="D162" s="154"/>
      <c r="E162" s="155"/>
      <c r="F162" s="51"/>
      <c r="G162" s="127"/>
      <c r="H162" s="131"/>
      <c r="I162" s="51"/>
      <c r="J162" s="35">
        <f t="shared" si="4"/>
        <v>0</v>
      </c>
      <c r="K162" s="56"/>
      <c r="L162" s="52"/>
      <c r="M162" s="52"/>
      <c r="N162" s="57">
        <f t="shared" si="5"/>
        <v>0</v>
      </c>
      <c r="O162" s="156"/>
      <c r="P162" s="312"/>
      <c r="Q162" s="39"/>
      <c r="R162" s="40"/>
      <c r="S162" s="41"/>
      <c r="T162" s="42"/>
      <c r="U162" s="43"/>
      <c r="V162" s="168"/>
    </row>
    <row r="163" spans="1:22" ht="17.25" x14ac:dyDescent="0.3">
      <c r="A163" s="115"/>
      <c r="B163" s="61"/>
      <c r="C163" s="169"/>
      <c r="D163" s="169"/>
      <c r="E163" s="114"/>
      <c r="F163" s="51"/>
      <c r="G163" s="63"/>
      <c r="H163" s="131"/>
      <c r="I163" s="51"/>
      <c r="J163" s="35">
        <f t="shared" si="4"/>
        <v>0</v>
      </c>
      <c r="K163" s="56"/>
      <c r="L163" s="52"/>
      <c r="M163" s="52"/>
      <c r="N163" s="57">
        <f t="shared" si="5"/>
        <v>0</v>
      </c>
      <c r="O163" s="156"/>
      <c r="P163" s="312"/>
      <c r="Q163" s="39"/>
      <c r="R163" s="40"/>
      <c r="S163" s="41"/>
      <c r="T163" s="42"/>
      <c r="U163" s="43"/>
      <c r="V163" s="44"/>
    </row>
    <row r="164" spans="1:22" ht="17.25" x14ac:dyDescent="0.3">
      <c r="A164" s="115"/>
      <c r="B164" s="61"/>
      <c r="C164" s="169"/>
      <c r="D164" s="169"/>
      <c r="E164" s="114"/>
      <c r="F164" s="51"/>
      <c r="G164" s="63"/>
      <c r="H164" s="131"/>
      <c r="I164" s="51"/>
      <c r="J164" s="35">
        <f t="shared" si="4"/>
        <v>0</v>
      </c>
      <c r="K164" s="56"/>
      <c r="L164" s="52"/>
      <c r="M164" s="52"/>
      <c r="N164" s="57">
        <f t="shared" si="5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ht="17.25" x14ac:dyDescent="0.3">
      <c r="A165" s="115"/>
      <c r="B165" s="61"/>
      <c r="C165" s="169"/>
      <c r="D165" s="169"/>
      <c r="E165" s="114"/>
      <c r="F165" s="51"/>
      <c r="G165" s="63"/>
      <c r="H165" s="131"/>
      <c r="I165" s="51"/>
      <c r="J165" s="35">
        <f t="shared" si="4"/>
        <v>0</v>
      </c>
      <c r="K165" s="56"/>
      <c r="L165" s="52"/>
      <c r="M165" s="52"/>
      <c r="N165" s="57">
        <f t="shared" si="5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ht="17.25" x14ac:dyDescent="0.25">
      <c r="A166" s="115"/>
      <c r="B166" s="107"/>
      <c r="C166" s="170"/>
      <c r="D166" s="170"/>
      <c r="E166" s="109"/>
      <c r="F166" s="51"/>
      <c r="G166" s="63"/>
      <c r="H166" s="131"/>
      <c r="I166" s="51"/>
      <c r="J166" s="35">
        <f t="shared" si="4"/>
        <v>0</v>
      </c>
      <c r="K166" s="56"/>
      <c r="L166" s="52"/>
      <c r="M166" s="52"/>
      <c r="N166" s="57">
        <f t="shared" si="5"/>
        <v>0</v>
      </c>
      <c r="O166" s="156"/>
      <c r="P166" s="312"/>
      <c r="Q166" s="39"/>
      <c r="R166" s="40"/>
      <c r="S166" s="41"/>
      <c r="T166" s="42"/>
      <c r="U166" s="43"/>
      <c r="V166" s="44"/>
    </row>
    <row r="167" spans="1:22" ht="17.25" x14ac:dyDescent="0.3">
      <c r="A167" s="115"/>
      <c r="B167" s="61"/>
      <c r="C167" s="169"/>
      <c r="D167" s="169"/>
      <c r="E167" s="114"/>
      <c r="F167" s="51"/>
      <c r="G167" s="63"/>
      <c r="H167" s="131"/>
      <c r="I167" s="51"/>
      <c r="J167" s="35">
        <f t="shared" si="4"/>
        <v>0</v>
      </c>
      <c r="K167" s="56"/>
      <c r="L167" s="52"/>
      <c r="M167" s="52"/>
      <c r="N167" s="57">
        <f t="shared" si="5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ht="17.25" x14ac:dyDescent="0.3">
      <c r="A168" s="115"/>
      <c r="B168" s="61"/>
      <c r="C168" s="148"/>
      <c r="D168" s="148"/>
      <c r="E168" s="130"/>
      <c r="F168" s="51"/>
      <c r="G168" s="127"/>
      <c r="H168" s="131"/>
      <c r="I168" s="51"/>
      <c r="J168" s="35">
        <f t="shared" si="4"/>
        <v>0</v>
      </c>
      <c r="K168" s="56"/>
      <c r="L168" s="52"/>
      <c r="M168" s="52"/>
      <c r="N168" s="57">
        <f t="shared" si="5"/>
        <v>0</v>
      </c>
      <c r="O168" s="156"/>
      <c r="P168" s="312"/>
      <c r="Q168" s="39"/>
      <c r="R168" s="40"/>
      <c r="S168" s="41"/>
      <c r="T168" s="42"/>
      <c r="U168" s="43"/>
      <c r="V168" s="44"/>
    </row>
    <row r="169" spans="1:22" ht="17.25" x14ac:dyDescent="0.3">
      <c r="A169" s="115"/>
      <c r="B169" s="61"/>
      <c r="C169" s="148"/>
      <c r="D169" s="148"/>
      <c r="E169" s="130"/>
      <c r="F169" s="51"/>
      <c r="G169" s="127"/>
      <c r="H169" s="131"/>
      <c r="I169" s="51"/>
      <c r="J169" s="35">
        <f t="shared" si="4"/>
        <v>0</v>
      </c>
      <c r="K169" s="56"/>
      <c r="L169" s="52"/>
      <c r="M169" s="52"/>
      <c r="N169" s="57">
        <f t="shared" si="5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7.25" x14ac:dyDescent="0.3">
      <c r="A170" s="115"/>
      <c r="B170" s="61"/>
      <c r="C170" s="148"/>
      <c r="D170" s="148"/>
      <c r="E170" s="130"/>
      <c r="F170" s="51"/>
      <c r="G170" s="127"/>
      <c r="H170" s="131"/>
      <c r="I170" s="51"/>
      <c r="J170" s="35">
        <f t="shared" si="4"/>
        <v>0</v>
      </c>
      <c r="K170" s="56"/>
      <c r="L170" s="52"/>
      <c r="M170" s="52"/>
      <c r="N170" s="57">
        <f t="shared" si="5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ht="17.25" x14ac:dyDescent="0.3">
      <c r="A171" s="115"/>
      <c r="B171" s="61"/>
      <c r="C171" s="148"/>
      <c r="D171" s="148"/>
      <c r="E171" s="130"/>
      <c r="F171" s="51"/>
      <c r="G171" s="127"/>
      <c r="H171" s="131"/>
      <c r="I171" s="51"/>
      <c r="J171" s="35">
        <f t="shared" si="4"/>
        <v>0</v>
      </c>
      <c r="K171" s="56"/>
      <c r="L171" s="52"/>
      <c r="M171" s="52"/>
      <c r="N171" s="57">
        <f t="shared" si="5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25">
      <c r="A172" s="153"/>
      <c r="B172" s="107"/>
      <c r="C172" s="154"/>
      <c r="D172" s="154"/>
      <c r="E172" s="155"/>
      <c r="F172" s="51"/>
      <c r="G172" s="127"/>
      <c r="H172" s="131"/>
      <c r="I172" s="51"/>
      <c r="J172" s="35">
        <f t="shared" si="4"/>
        <v>0</v>
      </c>
      <c r="K172" s="56"/>
      <c r="L172" s="52"/>
      <c r="M172" s="52"/>
      <c r="N172" s="57">
        <f t="shared" si="5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x14ac:dyDescent="0.3">
      <c r="A173" s="171"/>
      <c r="B173" s="61"/>
      <c r="C173" s="157"/>
      <c r="D173" s="157"/>
      <c r="E173" s="158"/>
      <c r="F173" s="51"/>
      <c r="G173" s="49"/>
      <c r="H173" s="131"/>
      <c r="I173" s="51"/>
      <c r="J173" s="35">
        <f t="shared" si="4"/>
        <v>0</v>
      </c>
      <c r="K173" s="56"/>
      <c r="L173" s="52"/>
      <c r="M173" s="52"/>
      <c r="N173" s="57">
        <f>K173*I173</f>
        <v>0</v>
      </c>
      <c r="O173" s="301"/>
      <c r="P173" s="317"/>
      <c r="Q173" s="39"/>
      <c r="R173" s="40"/>
      <c r="S173" s="41"/>
      <c r="T173" s="42"/>
      <c r="U173" s="43"/>
      <c r="V173" s="44"/>
    </row>
    <row r="174" spans="1:22" ht="17.25" x14ac:dyDescent="0.25">
      <c r="A174" s="115"/>
      <c r="B174" s="107"/>
      <c r="C174" s="172"/>
      <c r="D174" s="172"/>
      <c r="E174" s="173"/>
      <c r="F174" s="51"/>
      <c r="G174" s="127"/>
      <c r="H174" s="131"/>
      <c r="I174" s="51"/>
      <c r="J174" s="35">
        <f t="shared" si="4"/>
        <v>0</v>
      </c>
      <c r="K174" s="56"/>
      <c r="L174" s="52"/>
      <c r="M174" s="52"/>
      <c r="N174" s="57">
        <f t="shared" si="5"/>
        <v>0</v>
      </c>
      <c r="O174" s="156"/>
      <c r="P174" s="312"/>
      <c r="Q174" s="39"/>
      <c r="R174" s="40"/>
      <c r="S174" s="41"/>
      <c r="T174" s="42"/>
      <c r="U174" s="43"/>
      <c r="V174" s="44"/>
    </row>
    <row r="175" spans="1:22" ht="17.25" x14ac:dyDescent="0.25">
      <c r="A175" s="115"/>
      <c r="B175" s="107"/>
      <c r="C175" s="172"/>
      <c r="D175" s="172"/>
      <c r="E175" s="173"/>
      <c r="F175" s="51"/>
      <c r="G175" s="127"/>
      <c r="H175" s="131"/>
      <c r="I175" s="51"/>
      <c r="J175" s="35">
        <f t="shared" si="4"/>
        <v>0</v>
      </c>
      <c r="K175" s="56"/>
      <c r="L175" s="52"/>
      <c r="M175" s="52"/>
      <c r="N175" s="57">
        <f t="shared" si="5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ht="17.25" x14ac:dyDescent="0.25">
      <c r="A176" s="115"/>
      <c r="B176" s="107"/>
      <c r="C176" s="172"/>
      <c r="D176" s="172"/>
      <c r="E176" s="173"/>
      <c r="F176" s="51"/>
      <c r="G176" s="127"/>
      <c r="H176" s="174"/>
      <c r="I176" s="51"/>
      <c r="J176" s="35">
        <f t="shared" si="4"/>
        <v>0</v>
      </c>
      <c r="K176" s="56"/>
      <c r="L176" s="52"/>
      <c r="M176" s="52"/>
      <c r="N176" s="57">
        <f t="shared" si="5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x14ac:dyDescent="0.25">
      <c r="A177" s="115"/>
      <c r="B177" s="107"/>
      <c r="C177" s="172"/>
      <c r="D177" s="172"/>
      <c r="E177" s="173"/>
      <c r="F177" s="175"/>
      <c r="G177" s="63"/>
      <c r="H177" s="174"/>
      <c r="I177" s="51"/>
      <c r="J177" s="35">
        <f t="shared" si="4"/>
        <v>0</v>
      </c>
      <c r="K177" s="56"/>
      <c r="L177" s="52"/>
      <c r="M177" s="52"/>
      <c r="N177" s="57">
        <f t="shared" si="5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x14ac:dyDescent="0.25">
      <c r="A178" s="115"/>
      <c r="B178" s="107"/>
      <c r="C178" s="172"/>
      <c r="D178" s="172"/>
      <c r="E178" s="173"/>
      <c r="F178" s="175"/>
      <c r="G178" s="63"/>
      <c r="H178" s="131"/>
      <c r="I178" s="51"/>
      <c r="J178" s="35">
        <f t="shared" si="4"/>
        <v>0</v>
      </c>
      <c r="K178" s="56"/>
      <c r="L178" s="52"/>
      <c r="M178" s="52"/>
      <c r="N178" s="57">
        <f t="shared" si="5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25">
      <c r="A179" s="115"/>
      <c r="B179" s="107"/>
      <c r="C179" s="172"/>
      <c r="D179" s="172"/>
      <c r="E179" s="173"/>
      <c r="F179" s="175"/>
      <c r="G179" s="63"/>
      <c r="H179" s="131"/>
      <c r="I179" s="51"/>
      <c r="J179" s="35">
        <f t="shared" si="4"/>
        <v>0</v>
      </c>
      <c r="K179" s="56"/>
      <c r="L179" s="52"/>
      <c r="M179" s="52"/>
      <c r="N179" s="57">
        <f t="shared" si="5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25">
      <c r="A180" s="115"/>
      <c r="B180" s="107"/>
      <c r="C180" s="172"/>
      <c r="D180" s="172"/>
      <c r="E180" s="173"/>
      <c r="F180" s="175"/>
      <c r="G180" s="63"/>
      <c r="H180" s="131"/>
      <c r="I180" s="51"/>
      <c r="J180" s="35">
        <f t="shared" si="4"/>
        <v>0</v>
      </c>
      <c r="K180" s="56"/>
      <c r="L180" s="52"/>
      <c r="M180" s="52"/>
      <c r="N180" s="57">
        <f t="shared" si="5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25">
      <c r="A181" s="115"/>
      <c r="B181" s="107"/>
      <c r="C181" s="172"/>
      <c r="D181" s="172"/>
      <c r="E181" s="173"/>
      <c r="F181" s="175"/>
      <c r="G181" s="63"/>
      <c r="H181" s="131"/>
      <c r="I181" s="51"/>
      <c r="J181" s="35">
        <f t="shared" si="4"/>
        <v>0</v>
      </c>
      <c r="K181" s="56"/>
      <c r="L181" s="52"/>
      <c r="M181" s="52"/>
      <c r="N181" s="57">
        <f t="shared" si="5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x14ac:dyDescent="0.25">
      <c r="A182" s="115"/>
      <c r="B182" s="107"/>
      <c r="C182" s="172"/>
      <c r="D182" s="172"/>
      <c r="E182" s="173"/>
      <c r="F182" s="175"/>
      <c r="G182" s="63"/>
      <c r="H182" s="131"/>
      <c r="I182" s="51"/>
      <c r="J182" s="35">
        <f t="shared" si="4"/>
        <v>0</v>
      </c>
      <c r="K182" s="56"/>
      <c r="L182" s="52"/>
      <c r="M182" s="52"/>
      <c r="N182" s="57">
        <f t="shared" si="5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25">
      <c r="A183" s="115"/>
      <c r="B183" s="107"/>
      <c r="C183" s="172"/>
      <c r="D183" s="172"/>
      <c r="E183" s="173"/>
      <c r="F183" s="175"/>
      <c r="G183" s="63"/>
      <c r="H183" s="131"/>
      <c r="I183" s="51"/>
      <c r="J183" s="35">
        <f t="shared" si="4"/>
        <v>0</v>
      </c>
      <c r="K183" s="56"/>
      <c r="L183" s="52"/>
      <c r="M183" s="52"/>
      <c r="N183" s="57">
        <f t="shared" si="5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x14ac:dyDescent="0.25">
      <c r="A184" s="115"/>
      <c r="B184" s="107"/>
      <c r="C184" s="172"/>
      <c r="D184" s="172"/>
      <c r="E184" s="173"/>
      <c r="F184" s="51"/>
      <c r="G184" s="63"/>
      <c r="H184" s="131"/>
      <c r="I184" s="51"/>
      <c r="J184" s="35">
        <f t="shared" si="4"/>
        <v>0</v>
      </c>
      <c r="K184" s="56"/>
      <c r="L184" s="52"/>
      <c r="M184" s="52"/>
      <c r="N184" s="57">
        <f t="shared" si="5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25">
      <c r="A185" s="115"/>
      <c r="B185" s="107"/>
      <c r="C185" s="148"/>
      <c r="D185" s="148"/>
      <c r="E185" s="130"/>
      <c r="F185" s="51"/>
      <c r="G185" s="127"/>
      <c r="H185" s="131"/>
      <c r="I185" s="51"/>
      <c r="J185" s="35">
        <f t="shared" si="4"/>
        <v>0</v>
      </c>
      <c r="K185" s="56"/>
      <c r="L185" s="52"/>
      <c r="M185" s="52"/>
      <c r="N185" s="57">
        <f t="shared" si="5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x14ac:dyDescent="0.25">
      <c r="A186" s="115"/>
      <c r="B186" s="107"/>
      <c r="C186" s="148"/>
      <c r="D186" s="148"/>
      <c r="E186" s="130"/>
      <c r="F186" s="51"/>
      <c r="G186" s="127"/>
      <c r="H186" s="131"/>
      <c r="I186" s="51"/>
      <c r="J186" s="35">
        <f t="shared" si="4"/>
        <v>0</v>
      </c>
      <c r="K186" s="56"/>
      <c r="L186" s="52"/>
      <c r="M186" s="52"/>
      <c r="N186" s="57">
        <f t="shared" si="5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25">
      <c r="A187" s="115"/>
      <c r="B187" s="107"/>
      <c r="C187" s="148"/>
      <c r="D187" s="148"/>
      <c r="E187" s="130"/>
      <c r="F187" s="51"/>
      <c r="G187" s="127"/>
      <c r="H187" s="131"/>
      <c r="I187" s="51"/>
      <c r="J187" s="35">
        <f t="shared" si="4"/>
        <v>0</v>
      </c>
      <c r="K187" s="56"/>
      <c r="L187" s="52"/>
      <c r="M187" s="52"/>
      <c r="N187" s="57">
        <f t="shared" si="5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25">
      <c r="A188" s="115"/>
      <c r="B188" s="107"/>
      <c r="C188" s="148"/>
      <c r="D188" s="148"/>
      <c r="E188" s="130"/>
      <c r="F188" s="51"/>
      <c r="G188" s="127"/>
      <c r="H188" s="131"/>
      <c r="I188" s="51"/>
      <c r="J188" s="35">
        <f t="shared" si="4"/>
        <v>0</v>
      </c>
      <c r="K188" s="56"/>
      <c r="L188" s="52"/>
      <c r="M188" s="52"/>
      <c r="N188" s="57">
        <f t="shared" si="5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x14ac:dyDescent="0.25">
      <c r="A189" s="115"/>
      <c r="B189" s="107"/>
      <c r="C189" s="148"/>
      <c r="D189" s="148"/>
      <c r="E189" s="130"/>
      <c r="F189" s="51"/>
      <c r="G189" s="127"/>
      <c r="H189" s="131"/>
      <c r="I189" s="51"/>
      <c r="J189" s="35">
        <f t="shared" si="4"/>
        <v>0</v>
      </c>
      <c r="K189" s="56"/>
      <c r="L189" s="52"/>
      <c r="M189" s="52"/>
      <c r="N189" s="57">
        <f t="shared" si="5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25">
      <c r="A190" s="115"/>
      <c r="B190" s="107"/>
      <c r="C190" s="148"/>
      <c r="D190" s="148"/>
      <c r="E190" s="130"/>
      <c r="F190" s="51"/>
      <c r="G190" s="127"/>
      <c r="H190" s="131"/>
      <c r="I190" s="51"/>
      <c r="J190" s="35">
        <f t="shared" si="4"/>
        <v>0</v>
      </c>
      <c r="K190" s="56"/>
      <c r="L190" s="52"/>
      <c r="M190" s="52"/>
      <c r="N190" s="57">
        <f t="shared" si="5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x14ac:dyDescent="0.25">
      <c r="A191" s="115"/>
      <c r="B191" s="107"/>
      <c r="C191" s="148"/>
      <c r="D191" s="148"/>
      <c r="E191" s="130"/>
      <c r="F191" s="51"/>
      <c r="G191" s="127"/>
      <c r="H191" s="131"/>
      <c r="I191" s="51"/>
      <c r="J191" s="35">
        <f t="shared" si="4"/>
        <v>0</v>
      </c>
      <c r="K191" s="56"/>
      <c r="L191" s="52"/>
      <c r="M191" s="52"/>
      <c r="N191" s="57">
        <f t="shared" si="5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48"/>
      <c r="D192" s="148"/>
      <c r="E192" s="130"/>
      <c r="F192" s="51"/>
      <c r="G192" s="127"/>
      <c r="H192" s="131"/>
      <c r="I192" s="51"/>
      <c r="J192" s="35">
        <f t="shared" si="4"/>
        <v>0</v>
      </c>
      <c r="K192" s="56"/>
      <c r="L192" s="52"/>
      <c r="M192" s="52"/>
      <c r="N192" s="57">
        <f t="shared" si="5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x14ac:dyDescent="0.25">
      <c r="A193" s="107"/>
      <c r="B193" s="159"/>
      <c r="C193" s="148"/>
      <c r="D193" s="148"/>
      <c r="E193" s="130"/>
      <c r="F193" s="51"/>
      <c r="G193" s="49"/>
      <c r="H193" s="50"/>
      <c r="I193" s="51"/>
      <c r="J193" s="35">
        <f t="shared" si="4"/>
        <v>0</v>
      </c>
      <c r="K193" s="56"/>
      <c r="L193" s="52"/>
      <c r="M193" s="52"/>
      <c r="N193" s="57">
        <f t="shared" si="5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x14ac:dyDescent="0.25">
      <c r="A194" s="171"/>
      <c r="B194" s="107"/>
      <c r="C194" s="148"/>
      <c r="D194" s="148"/>
      <c r="E194" s="130"/>
      <c r="F194" s="51"/>
      <c r="G194" s="127"/>
      <c r="H194" s="131"/>
      <c r="I194" s="51"/>
      <c r="J194" s="35">
        <f t="shared" si="4"/>
        <v>0</v>
      </c>
      <c r="K194" s="56"/>
      <c r="L194" s="52"/>
      <c r="M194" s="52"/>
      <c r="N194" s="57">
        <f t="shared" si="5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71"/>
      <c r="B195" s="107"/>
      <c r="C195" s="148"/>
      <c r="D195" s="148"/>
      <c r="E195" s="130"/>
      <c r="F195" s="51"/>
      <c r="G195" s="127"/>
      <c r="H195" s="131"/>
      <c r="I195" s="51"/>
      <c r="J195" s="35">
        <f t="shared" si="4"/>
        <v>0</v>
      </c>
      <c r="K195" s="56"/>
      <c r="L195" s="52"/>
      <c r="M195" s="52"/>
      <c r="N195" s="57">
        <f t="shared" si="5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71"/>
      <c r="B196" s="107"/>
      <c r="C196" s="148"/>
      <c r="D196" s="148"/>
      <c r="E196" s="130"/>
      <c r="F196" s="51"/>
      <c r="G196" s="127"/>
      <c r="H196" s="131"/>
      <c r="I196" s="51"/>
      <c r="J196" s="35">
        <f t="shared" si="4"/>
        <v>0</v>
      </c>
      <c r="K196" s="56"/>
      <c r="L196" s="52"/>
      <c r="M196" s="52"/>
      <c r="N196" s="57">
        <f t="shared" si="5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71"/>
      <c r="B197" s="107"/>
      <c r="C197" s="148"/>
      <c r="D197" s="148"/>
      <c r="E197" s="130"/>
      <c r="F197" s="51"/>
      <c r="G197" s="127"/>
      <c r="H197" s="131"/>
      <c r="I197" s="51"/>
      <c r="J197" s="35">
        <f t="shared" si="4"/>
        <v>0</v>
      </c>
      <c r="K197" s="56"/>
      <c r="L197" s="52"/>
      <c r="M197" s="52"/>
      <c r="N197" s="57">
        <f t="shared" si="5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76"/>
      <c r="B198" s="107"/>
      <c r="C198" s="148"/>
      <c r="D198" s="148"/>
      <c r="E198" s="130"/>
      <c r="F198" s="51"/>
      <c r="G198" s="127"/>
      <c r="H198" s="131"/>
      <c r="I198" s="51"/>
      <c r="J198" s="35">
        <f t="shared" si="4"/>
        <v>0</v>
      </c>
      <c r="K198" s="56"/>
      <c r="L198" s="52"/>
      <c r="M198" s="52"/>
      <c r="N198" s="57">
        <f t="shared" si="5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15"/>
      <c r="B199" s="107"/>
      <c r="C199" s="148"/>
      <c r="D199" s="148"/>
      <c r="E199" s="130"/>
      <c r="F199" s="51"/>
      <c r="G199" s="127"/>
      <c r="H199" s="131"/>
      <c r="I199" s="51"/>
      <c r="J199" s="35">
        <f t="shared" ref="J199:J242" si="6">I199-F199</f>
        <v>0</v>
      </c>
      <c r="K199" s="56"/>
      <c r="L199" s="52"/>
      <c r="M199" s="52"/>
      <c r="N199" s="57">
        <f t="shared" si="5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48"/>
      <c r="D200" s="148"/>
      <c r="E200" s="130"/>
      <c r="F200" s="51"/>
      <c r="G200" s="127"/>
      <c r="H200" s="131"/>
      <c r="I200" s="51"/>
      <c r="J200" s="35">
        <f t="shared" si="6"/>
        <v>0</v>
      </c>
      <c r="K200" s="56"/>
      <c r="L200" s="52"/>
      <c r="M200" s="52"/>
      <c r="N200" s="57">
        <f t="shared" si="5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x14ac:dyDescent="0.25">
      <c r="A201" s="115"/>
      <c r="B201" s="107"/>
      <c r="C201" s="148"/>
      <c r="D201" s="148"/>
      <c r="E201" s="130"/>
      <c r="F201" s="51"/>
      <c r="G201" s="127"/>
      <c r="H201" s="131"/>
      <c r="I201" s="51"/>
      <c r="J201" s="35">
        <f t="shared" si="6"/>
        <v>0</v>
      </c>
      <c r="K201" s="56"/>
      <c r="L201" s="52"/>
      <c r="M201" s="52"/>
      <c r="N201" s="57">
        <f t="shared" si="5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15"/>
      <c r="B202" s="107"/>
      <c r="C202" s="148"/>
      <c r="D202" s="148"/>
      <c r="E202" s="130"/>
      <c r="F202" s="51"/>
      <c r="G202" s="127"/>
      <c r="H202" s="131"/>
      <c r="I202" s="51"/>
      <c r="J202" s="35">
        <f t="shared" si="6"/>
        <v>0</v>
      </c>
      <c r="K202" s="56"/>
      <c r="L202" s="52"/>
      <c r="M202" s="52"/>
      <c r="N202" s="57">
        <f t="shared" si="5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t="17.25" x14ac:dyDescent="0.25">
      <c r="A203" s="115"/>
      <c r="B203" s="107"/>
      <c r="C203" s="148"/>
      <c r="D203" s="148"/>
      <c r="E203" s="130"/>
      <c r="F203" s="51"/>
      <c r="G203" s="127"/>
      <c r="H203" s="131"/>
      <c r="I203" s="51"/>
      <c r="J203" s="35">
        <f t="shared" si="6"/>
        <v>0</v>
      </c>
      <c r="K203" s="56"/>
      <c r="L203" s="52"/>
      <c r="M203" s="52"/>
      <c r="N203" s="57">
        <f t="shared" si="5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15"/>
      <c r="B204" s="107"/>
      <c r="C204" s="148"/>
      <c r="D204" s="148"/>
      <c r="E204" s="130"/>
      <c r="F204" s="51"/>
      <c r="G204" s="127"/>
      <c r="H204" s="131"/>
      <c r="I204" s="51"/>
      <c r="J204" s="35">
        <f t="shared" si="6"/>
        <v>0</v>
      </c>
      <c r="K204" s="56"/>
      <c r="L204" s="52"/>
      <c r="M204" s="52"/>
      <c r="N204" s="57">
        <f t="shared" si="5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15"/>
      <c r="B205" s="107"/>
      <c r="C205" s="148"/>
      <c r="D205" s="148"/>
      <c r="E205" s="130"/>
      <c r="F205" s="51"/>
      <c r="G205" s="127"/>
      <c r="H205" s="131"/>
      <c r="I205" s="51"/>
      <c r="J205" s="35">
        <f t="shared" si="6"/>
        <v>0</v>
      </c>
      <c r="K205" s="56"/>
      <c r="L205" s="52"/>
      <c r="M205" s="52"/>
      <c r="N205" s="57">
        <f t="shared" si="5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15"/>
      <c r="B206" s="107"/>
      <c r="C206" s="148"/>
      <c r="D206" s="148"/>
      <c r="E206" s="130"/>
      <c r="F206" s="51"/>
      <c r="G206" s="127"/>
      <c r="H206" s="131"/>
      <c r="I206" s="51"/>
      <c r="J206" s="35">
        <f t="shared" si="6"/>
        <v>0</v>
      </c>
      <c r="K206" s="56"/>
      <c r="L206" s="52"/>
      <c r="M206" s="52"/>
      <c r="N206" s="57">
        <f t="shared" si="5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15"/>
      <c r="B207" s="107"/>
      <c r="C207" s="148"/>
      <c r="D207" s="148"/>
      <c r="E207" s="130"/>
      <c r="F207" s="51"/>
      <c r="G207" s="127"/>
      <c r="H207" s="131"/>
      <c r="I207" s="51"/>
      <c r="J207" s="35">
        <f t="shared" si="6"/>
        <v>0</v>
      </c>
      <c r="K207" s="56"/>
      <c r="L207" s="52"/>
      <c r="M207" s="52"/>
      <c r="N207" s="57">
        <f t="shared" si="5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ht="17.25" x14ac:dyDescent="0.25">
      <c r="A208" s="115"/>
      <c r="B208" s="107"/>
      <c r="C208" s="177"/>
      <c r="D208" s="177"/>
      <c r="E208" s="97"/>
      <c r="F208" s="51"/>
      <c r="G208" s="127"/>
      <c r="H208" s="131"/>
      <c r="I208" s="51"/>
      <c r="J208" s="35">
        <f t="shared" si="6"/>
        <v>0</v>
      </c>
      <c r="K208" s="56"/>
      <c r="L208" s="52"/>
      <c r="M208" s="52"/>
      <c r="N208" s="57">
        <f t="shared" si="5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15"/>
      <c r="B209" s="107"/>
      <c r="C209" s="148"/>
      <c r="D209" s="148"/>
      <c r="E209" s="130"/>
      <c r="F209" s="51"/>
      <c r="G209" s="127"/>
      <c r="H209" s="131"/>
      <c r="I209" s="51"/>
      <c r="J209" s="35">
        <f t="shared" si="6"/>
        <v>0</v>
      </c>
      <c r="K209" s="56"/>
      <c r="L209" s="52"/>
      <c r="M209" s="52"/>
      <c r="N209" s="57">
        <f t="shared" si="5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ht="17.25" x14ac:dyDescent="0.25">
      <c r="A210" s="115"/>
      <c r="B210" s="107"/>
      <c r="C210" s="169"/>
      <c r="D210" s="169"/>
      <c r="E210" s="114"/>
      <c r="F210" s="51"/>
      <c r="G210" s="127"/>
      <c r="H210" s="131"/>
      <c r="I210" s="51"/>
      <c r="J210" s="35">
        <f t="shared" si="6"/>
        <v>0</v>
      </c>
      <c r="K210" s="56"/>
      <c r="L210" s="52"/>
      <c r="M210" s="52"/>
      <c r="N210" s="57">
        <f t="shared" si="5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15"/>
      <c r="B211" s="107"/>
      <c r="C211" s="170"/>
      <c r="D211" s="170"/>
      <c r="E211" s="109"/>
      <c r="F211" s="51"/>
      <c r="G211" s="127"/>
      <c r="H211" s="131"/>
      <c r="I211" s="51"/>
      <c r="J211" s="35">
        <f t="shared" si="6"/>
        <v>0</v>
      </c>
      <c r="K211" s="56"/>
      <c r="L211" s="52"/>
      <c r="M211" s="52"/>
      <c r="N211" s="57">
        <f t="shared" si="5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15"/>
      <c r="B212" s="107"/>
      <c r="C212" s="170"/>
      <c r="D212" s="170"/>
      <c r="E212" s="109"/>
      <c r="F212" s="51"/>
      <c r="G212" s="127"/>
      <c r="H212" s="131"/>
      <c r="I212" s="51"/>
      <c r="J212" s="35">
        <f t="shared" si="6"/>
        <v>0</v>
      </c>
      <c r="K212" s="56"/>
      <c r="L212" s="52"/>
      <c r="M212" s="52"/>
      <c r="N212" s="57">
        <f t="shared" si="5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ht="17.25" x14ac:dyDescent="0.25">
      <c r="A213" s="115"/>
      <c r="B213" s="107"/>
      <c r="C213" s="169"/>
      <c r="D213" s="169"/>
      <c r="E213" s="114"/>
      <c r="F213" s="51"/>
      <c r="G213" s="127"/>
      <c r="H213" s="131"/>
      <c r="I213" s="51"/>
      <c r="J213" s="35">
        <f t="shared" si="6"/>
        <v>0</v>
      </c>
      <c r="K213" s="56"/>
      <c r="L213" s="52"/>
      <c r="M213" s="52"/>
      <c r="N213" s="57">
        <f t="shared" si="5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15"/>
      <c r="B214" s="107"/>
      <c r="C214" s="154"/>
      <c r="D214" s="154"/>
      <c r="E214" s="155"/>
      <c r="F214" s="51"/>
      <c r="G214" s="127"/>
      <c r="H214" s="131"/>
      <c r="I214" s="51"/>
      <c r="J214" s="35">
        <f t="shared" si="6"/>
        <v>0</v>
      </c>
      <c r="K214" s="56"/>
      <c r="L214" s="52"/>
      <c r="M214" s="52"/>
      <c r="N214" s="57">
        <f t="shared" si="5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15"/>
      <c r="B215" s="107"/>
      <c r="C215" s="96"/>
      <c r="D215" s="96"/>
      <c r="E215" s="97"/>
      <c r="F215" s="51"/>
      <c r="G215" s="127"/>
      <c r="H215" s="131"/>
      <c r="I215" s="51"/>
      <c r="J215" s="35">
        <f t="shared" si="6"/>
        <v>0</v>
      </c>
      <c r="K215" s="56"/>
      <c r="L215" s="52"/>
      <c r="M215" s="52"/>
      <c r="N215" s="57">
        <f t="shared" si="5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08"/>
      <c r="B216" s="107"/>
      <c r="C216" s="129"/>
      <c r="D216" s="129"/>
      <c r="E216" s="130"/>
      <c r="F216" s="51"/>
      <c r="G216" s="127"/>
      <c r="H216" s="131"/>
      <c r="I216" s="51"/>
      <c r="J216" s="35">
        <f t="shared" si="6"/>
        <v>0</v>
      </c>
      <c r="K216" s="56"/>
      <c r="L216" s="52"/>
      <c r="M216" s="52"/>
      <c r="N216" s="57">
        <f t="shared" si="5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ht="17.25" x14ac:dyDescent="0.25">
      <c r="A217" s="115"/>
      <c r="B217" s="107"/>
      <c r="C217" s="129"/>
      <c r="D217" s="129"/>
      <c r="E217" s="130"/>
      <c r="F217" s="51"/>
      <c r="G217" s="127"/>
      <c r="H217" s="131"/>
      <c r="I217" s="51"/>
      <c r="J217" s="35">
        <f t="shared" si="6"/>
        <v>0</v>
      </c>
      <c r="K217" s="56"/>
      <c r="L217" s="52"/>
      <c r="M217" s="52"/>
      <c r="N217" s="57">
        <f t="shared" si="5"/>
        <v>0</v>
      </c>
      <c r="O217" s="156"/>
      <c r="P217" s="312"/>
      <c r="Q217" s="39"/>
      <c r="R217" s="40"/>
      <c r="S217" s="41"/>
      <c r="T217" s="42"/>
      <c r="U217" s="43"/>
      <c r="V217" s="44"/>
    </row>
    <row r="218" spans="1:22" ht="17.25" x14ac:dyDescent="0.25">
      <c r="A218" s="115"/>
      <c r="B218" s="107"/>
      <c r="C218" s="129"/>
      <c r="D218" s="129"/>
      <c r="E218" s="130"/>
      <c r="F218" s="51"/>
      <c r="G218" s="127"/>
      <c r="H218" s="131"/>
      <c r="I218" s="51"/>
      <c r="J218" s="35">
        <f t="shared" si="6"/>
        <v>0</v>
      </c>
      <c r="K218" s="56"/>
      <c r="L218" s="52"/>
      <c r="M218" s="52"/>
      <c r="N218" s="57">
        <f t="shared" si="5"/>
        <v>0</v>
      </c>
      <c r="O218" s="156"/>
      <c r="P218" s="312"/>
      <c r="Q218" s="39"/>
      <c r="R218" s="40"/>
      <c r="S218" s="41"/>
      <c r="T218" s="42"/>
      <c r="U218" s="43"/>
      <c r="V218" s="44"/>
    </row>
    <row r="219" spans="1:22" ht="17.25" x14ac:dyDescent="0.25">
      <c r="A219" s="178"/>
      <c r="B219" s="179"/>
      <c r="C219" s="129"/>
      <c r="D219" s="129"/>
      <c r="E219" s="130"/>
      <c r="F219" s="51"/>
      <c r="G219" s="127"/>
      <c r="H219" s="131"/>
      <c r="I219" s="51"/>
      <c r="J219" s="35">
        <f t="shared" si="6"/>
        <v>0</v>
      </c>
      <c r="K219" s="56"/>
      <c r="L219" s="52"/>
      <c r="M219" s="52"/>
      <c r="N219" s="57">
        <f t="shared" si="5"/>
        <v>0</v>
      </c>
      <c r="O219" s="156"/>
      <c r="P219" s="312"/>
      <c r="Q219" s="39"/>
      <c r="R219" s="40"/>
      <c r="S219" s="41"/>
      <c r="T219" s="42"/>
      <c r="U219" s="43"/>
      <c r="V219" s="44"/>
    </row>
    <row r="220" spans="1:22" x14ac:dyDescent="0.25">
      <c r="A220" s="108"/>
      <c r="B220" s="179"/>
      <c r="C220" s="129"/>
      <c r="D220" s="129"/>
      <c r="E220" s="130"/>
      <c r="F220" s="51"/>
      <c r="G220" s="127"/>
      <c r="H220" s="50"/>
      <c r="I220" s="51"/>
      <c r="J220" s="35">
        <f t="shared" si="6"/>
        <v>0</v>
      </c>
      <c r="K220" s="56"/>
      <c r="L220" s="52"/>
      <c r="M220" s="52"/>
      <c r="N220" s="57">
        <f t="shared" si="5"/>
        <v>0</v>
      </c>
      <c r="O220" s="156"/>
      <c r="P220" s="312"/>
      <c r="Q220" s="39"/>
      <c r="R220" s="40"/>
      <c r="S220" s="41"/>
      <c r="T220" s="42"/>
      <c r="U220" s="43"/>
      <c r="V220" s="44"/>
    </row>
    <row r="221" spans="1:22" ht="17.25" x14ac:dyDescent="0.25">
      <c r="A221" s="108"/>
      <c r="B221" s="179"/>
      <c r="C221" s="129"/>
      <c r="D221" s="129"/>
      <c r="E221" s="130"/>
      <c r="F221" s="51"/>
      <c r="G221" s="127"/>
      <c r="H221" s="131"/>
      <c r="I221" s="51"/>
      <c r="J221" s="35">
        <f t="shared" si="6"/>
        <v>0</v>
      </c>
      <c r="K221" s="56"/>
      <c r="L221" s="52"/>
      <c r="M221" s="52"/>
      <c r="N221" s="57">
        <f t="shared" si="5"/>
        <v>0</v>
      </c>
      <c r="O221" s="156"/>
      <c r="P221" s="312"/>
      <c r="Q221" s="39"/>
      <c r="R221" s="40"/>
      <c r="S221" s="41"/>
      <c r="T221" s="42"/>
      <c r="U221" s="43"/>
      <c r="V221" s="44"/>
    </row>
    <row r="222" spans="1:22" ht="17.25" x14ac:dyDescent="0.25">
      <c r="A222" s="115"/>
      <c r="B222" s="179"/>
      <c r="C222" s="95"/>
      <c r="D222" s="95"/>
      <c r="E222" s="114"/>
      <c r="F222" s="51"/>
      <c r="G222" s="127"/>
      <c r="H222" s="131"/>
      <c r="I222" s="51"/>
      <c r="J222" s="35">
        <f t="shared" si="6"/>
        <v>0</v>
      </c>
      <c r="K222" s="56"/>
      <c r="L222" s="52"/>
      <c r="M222" s="52"/>
      <c r="N222" s="57">
        <f t="shared" si="5"/>
        <v>0</v>
      </c>
      <c r="O222" s="156"/>
      <c r="P222" s="312"/>
      <c r="Q222" s="39"/>
      <c r="R222" s="40"/>
      <c r="S222" s="41"/>
      <c r="T222" s="42"/>
      <c r="U222" s="43"/>
      <c r="V222" s="44"/>
    </row>
    <row r="223" spans="1:22" ht="17.25" x14ac:dyDescent="0.25">
      <c r="A223" s="115"/>
      <c r="B223" s="179"/>
      <c r="C223" s="95"/>
      <c r="D223" s="95"/>
      <c r="E223" s="114"/>
      <c r="F223" s="51"/>
      <c r="G223" s="127"/>
      <c r="H223" s="131"/>
      <c r="I223" s="51"/>
      <c r="J223" s="35">
        <f t="shared" si="6"/>
        <v>0</v>
      </c>
      <c r="K223" s="56"/>
      <c r="L223" s="52"/>
      <c r="M223" s="52"/>
      <c r="N223" s="57">
        <f t="shared" si="5"/>
        <v>0</v>
      </c>
      <c r="O223" s="156"/>
      <c r="P223" s="312"/>
      <c r="Q223" s="39"/>
      <c r="R223" s="40"/>
      <c r="S223" s="41"/>
      <c r="T223" s="42"/>
      <c r="U223" s="43"/>
      <c r="V223" s="44"/>
    </row>
    <row r="224" spans="1:22" x14ac:dyDescent="0.25">
      <c r="A224" s="108"/>
      <c r="B224" s="179"/>
      <c r="C224" s="146"/>
      <c r="D224" s="146"/>
      <c r="E224" s="147"/>
      <c r="F224" s="51"/>
      <c r="G224" s="127"/>
      <c r="H224" s="143"/>
      <c r="I224" s="51"/>
      <c r="J224" s="35">
        <f t="shared" si="6"/>
        <v>0</v>
      </c>
      <c r="K224" s="56"/>
      <c r="L224" s="52"/>
      <c r="M224" s="52"/>
      <c r="N224" s="57">
        <f t="shared" si="5"/>
        <v>0</v>
      </c>
      <c r="O224" s="299"/>
      <c r="P224" s="316"/>
      <c r="Q224" s="39"/>
      <c r="R224" s="40"/>
      <c r="S224" s="41"/>
      <c r="T224" s="42"/>
      <c r="U224" s="43"/>
      <c r="V224" s="44"/>
    </row>
    <row r="225" spans="1:22" x14ac:dyDescent="0.25">
      <c r="A225" s="108"/>
      <c r="B225" s="179"/>
      <c r="C225" s="181"/>
      <c r="D225" s="181"/>
      <c r="E225" s="158"/>
      <c r="F225" s="51"/>
      <c r="G225" s="127"/>
      <c r="H225" s="143"/>
      <c r="I225" s="51"/>
      <c r="J225" s="35">
        <f t="shared" si="6"/>
        <v>0</v>
      </c>
      <c r="K225" s="56"/>
      <c r="L225" s="182"/>
      <c r="M225" s="183"/>
      <c r="N225" s="57">
        <f t="shared" ref="N225:N234" si="7">K225*I225-M225</f>
        <v>0</v>
      </c>
      <c r="O225" s="299"/>
      <c r="P225" s="316"/>
      <c r="Q225" s="39"/>
      <c r="R225" s="40"/>
      <c r="S225" s="41"/>
      <c r="T225" s="42"/>
      <c r="U225" s="43"/>
      <c r="V225" s="44"/>
    </row>
    <row r="226" spans="1:22" x14ac:dyDescent="0.25">
      <c r="A226" s="108"/>
      <c r="B226" s="184"/>
      <c r="C226" s="116"/>
      <c r="D226" s="116"/>
      <c r="E226" s="117"/>
      <c r="F226" s="116"/>
      <c r="G226" s="116"/>
      <c r="H226" s="92"/>
      <c r="I226" s="48"/>
      <c r="J226" s="35">
        <f t="shared" si="6"/>
        <v>0</v>
      </c>
      <c r="K226" s="56"/>
      <c r="L226" s="182"/>
      <c r="M226" s="183"/>
      <c r="N226" s="57">
        <f t="shared" si="7"/>
        <v>0</v>
      </c>
      <c r="O226" s="299"/>
      <c r="P226" s="316"/>
      <c r="Q226" s="39"/>
      <c r="R226" s="40"/>
      <c r="S226" s="41"/>
      <c r="T226" s="42"/>
      <c r="U226" s="43"/>
      <c r="V226" s="44"/>
    </row>
    <row r="227" spans="1:22" x14ac:dyDescent="0.25">
      <c r="A227" s="108"/>
      <c r="B227" s="184"/>
      <c r="C227" s="116"/>
      <c r="D227" s="116"/>
      <c r="E227" s="117"/>
      <c r="F227" s="116"/>
      <c r="G227" s="116"/>
      <c r="H227" s="92"/>
      <c r="I227" s="48"/>
      <c r="J227" s="35">
        <f t="shared" si="6"/>
        <v>0</v>
      </c>
      <c r="K227" s="56"/>
      <c r="L227" s="182"/>
      <c r="M227" s="183"/>
      <c r="N227" s="57">
        <f t="shared" si="7"/>
        <v>0</v>
      </c>
      <c r="O227" s="299"/>
      <c r="P227" s="316"/>
      <c r="Q227" s="39"/>
      <c r="R227" s="40"/>
      <c r="S227" s="41"/>
      <c r="T227" s="42"/>
      <c r="U227" s="43"/>
      <c r="V227" s="44"/>
    </row>
    <row r="228" spans="1:22" x14ac:dyDescent="0.25">
      <c r="A228" s="108"/>
      <c r="B228" s="185"/>
      <c r="C228" s="116"/>
      <c r="D228" s="116"/>
      <c r="E228" s="117"/>
      <c r="F228" s="116"/>
      <c r="G228" s="116"/>
      <c r="H228" s="92"/>
      <c r="I228" s="48"/>
      <c r="J228" s="35">
        <f t="shared" si="6"/>
        <v>0</v>
      </c>
      <c r="K228" s="56"/>
      <c r="L228" s="182"/>
      <c r="M228" s="183"/>
      <c r="N228" s="57">
        <f t="shared" si="7"/>
        <v>0</v>
      </c>
      <c r="O228" s="156"/>
      <c r="P228" s="59"/>
      <c r="Q228" s="39"/>
      <c r="R228" s="40"/>
      <c r="S228" s="41"/>
      <c r="T228" s="42"/>
      <c r="U228" s="43"/>
      <c r="V228" s="44"/>
    </row>
    <row r="229" spans="1:22" x14ac:dyDescent="0.25">
      <c r="A229" s="108"/>
      <c r="B229" s="185"/>
      <c r="C229" s="116"/>
      <c r="D229" s="116"/>
      <c r="E229" s="117"/>
      <c r="F229" s="116"/>
      <c r="G229" s="116"/>
      <c r="H229" s="92"/>
      <c r="I229" s="48"/>
      <c r="J229" s="35">
        <f t="shared" si="6"/>
        <v>0</v>
      </c>
      <c r="K229" s="56"/>
      <c r="L229" s="182"/>
      <c r="M229" s="183"/>
      <c r="N229" s="57">
        <f t="shared" si="7"/>
        <v>0</v>
      </c>
      <c r="O229" s="156"/>
      <c r="P229" s="59"/>
      <c r="Q229" s="39"/>
      <c r="R229" s="40"/>
      <c r="S229" s="41"/>
      <c r="T229" s="42"/>
      <c r="U229" s="43"/>
      <c r="V229" s="44"/>
    </row>
    <row r="230" spans="1:22" x14ac:dyDescent="0.25">
      <c r="A230" s="108"/>
      <c r="B230" s="185"/>
      <c r="C230" s="116"/>
      <c r="D230" s="116"/>
      <c r="E230" s="117"/>
      <c r="F230" s="116"/>
      <c r="G230" s="116"/>
      <c r="H230" s="92"/>
      <c r="I230" s="48"/>
      <c r="J230" s="35">
        <f t="shared" si="6"/>
        <v>0</v>
      </c>
      <c r="K230" s="56"/>
      <c r="L230" s="182"/>
      <c r="M230" s="183"/>
      <c r="N230" s="57">
        <f t="shared" si="7"/>
        <v>0</v>
      </c>
      <c r="O230" s="156"/>
      <c r="P230" s="59"/>
      <c r="Q230" s="39"/>
      <c r="R230" s="40"/>
      <c r="S230" s="41"/>
      <c r="T230" s="42"/>
      <c r="U230" s="43"/>
      <c r="V230" s="44"/>
    </row>
    <row r="231" spans="1:22" ht="18.75" x14ac:dyDescent="0.3">
      <c r="A231" s="108"/>
      <c r="B231" s="107"/>
      <c r="C231" s="186"/>
      <c r="D231" s="187"/>
      <c r="E231" s="188"/>
      <c r="F231" s="34"/>
      <c r="G231" s="189"/>
      <c r="H231" s="190"/>
      <c r="I231" s="51"/>
      <c r="J231" s="35">
        <f t="shared" si="6"/>
        <v>0</v>
      </c>
      <c r="K231" s="56"/>
      <c r="L231" s="182"/>
      <c r="M231" s="191"/>
      <c r="N231" s="57">
        <f t="shared" si="7"/>
        <v>0</v>
      </c>
      <c r="O231" s="299"/>
      <c r="P231" s="316"/>
      <c r="Q231" s="39"/>
      <c r="R231" s="40"/>
      <c r="S231" s="41"/>
      <c r="T231" s="42"/>
      <c r="U231" s="43"/>
      <c r="V231" s="44"/>
    </row>
    <row r="232" spans="1:22" ht="18.75" x14ac:dyDescent="0.3">
      <c r="A232" s="108"/>
      <c r="B232" s="107"/>
      <c r="C232" s="186"/>
      <c r="D232" s="186"/>
      <c r="E232" s="192"/>
      <c r="F232" s="51"/>
      <c r="G232" s="127"/>
      <c r="H232" s="143"/>
      <c r="I232" s="51"/>
      <c r="J232" s="35">
        <f t="shared" si="6"/>
        <v>0</v>
      </c>
      <c r="K232" s="56"/>
      <c r="L232" s="182"/>
      <c r="M232" s="191"/>
      <c r="N232" s="57">
        <f t="shared" si="7"/>
        <v>0</v>
      </c>
      <c r="O232" s="299"/>
      <c r="P232" s="316"/>
      <c r="Q232" s="39"/>
      <c r="R232" s="40"/>
      <c r="S232" s="41"/>
      <c r="T232" s="42"/>
      <c r="U232" s="43"/>
      <c r="V232" s="44"/>
    </row>
    <row r="233" spans="1:22" ht="18.75" x14ac:dyDescent="0.3">
      <c r="A233" s="108"/>
      <c r="B233" s="107"/>
      <c r="C233" s="186"/>
      <c r="D233" s="186"/>
      <c r="E233" s="192"/>
      <c r="F233" s="51"/>
      <c r="G233" s="127"/>
      <c r="H233" s="143"/>
      <c r="I233" s="51"/>
      <c r="J233" s="35">
        <f t="shared" si="6"/>
        <v>0</v>
      </c>
      <c r="K233" s="56"/>
      <c r="L233" s="182"/>
      <c r="M233" s="191"/>
      <c r="N233" s="57">
        <f t="shared" si="7"/>
        <v>0</v>
      </c>
      <c r="O233" s="299"/>
      <c r="P233" s="316"/>
      <c r="Q233" s="39"/>
      <c r="R233" s="40"/>
      <c r="S233" s="41"/>
      <c r="T233" s="42"/>
      <c r="U233" s="43"/>
      <c r="V233" s="44"/>
    </row>
    <row r="234" spans="1:22" ht="18.75" x14ac:dyDescent="0.3">
      <c r="A234" s="108"/>
      <c r="B234" s="107"/>
      <c r="C234" s="193"/>
      <c r="D234" s="193"/>
      <c r="E234" s="194"/>
      <c r="F234" s="51"/>
      <c r="G234" s="127"/>
      <c r="H234" s="143"/>
      <c r="I234" s="51"/>
      <c r="J234" s="35">
        <f t="shared" si="6"/>
        <v>0</v>
      </c>
      <c r="K234" s="56"/>
      <c r="L234" s="182"/>
      <c r="M234" s="191"/>
      <c r="N234" s="57">
        <f t="shared" si="7"/>
        <v>0</v>
      </c>
      <c r="O234" s="299"/>
      <c r="P234" s="316"/>
      <c r="Q234" s="39"/>
      <c r="R234" s="40"/>
      <c r="S234" s="41"/>
      <c r="T234" s="42"/>
      <c r="U234" s="43"/>
      <c r="V234" s="44"/>
    </row>
    <row r="235" spans="1:22" x14ac:dyDescent="0.25">
      <c r="A235" s="195"/>
      <c r="B235" s="107"/>
      <c r="C235" s="107"/>
      <c r="D235" s="107"/>
      <c r="E235" s="196"/>
      <c r="F235" s="161"/>
      <c r="G235" s="127"/>
      <c r="H235" s="162"/>
      <c r="I235" s="161">
        <v>0</v>
      </c>
      <c r="J235" s="35">
        <f t="shared" si="6"/>
        <v>0</v>
      </c>
      <c r="K235" s="198"/>
      <c r="L235" s="198"/>
      <c r="M235" s="198"/>
      <c r="N235" s="199">
        <f t="shared" ref="N235:N246" si="8">K235*I235</f>
        <v>0</v>
      </c>
      <c r="O235" s="303"/>
      <c r="P235" s="316"/>
      <c r="Q235" s="39"/>
      <c r="R235" s="200"/>
      <c r="S235" s="201"/>
      <c r="T235" s="202"/>
      <c r="U235" s="164"/>
      <c r="V235" s="44"/>
    </row>
    <row r="236" spans="1:22" x14ac:dyDescent="0.25">
      <c r="A236" s="195"/>
      <c r="B236" s="107"/>
      <c r="C236" s="107"/>
      <c r="D236" s="107"/>
      <c r="E236" s="196"/>
      <c r="F236" s="161"/>
      <c r="G236" s="127"/>
      <c r="H236" s="162"/>
      <c r="I236" s="161">
        <v>0</v>
      </c>
      <c r="J236" s="35">
        <f t="shared" si="6"/>
        <v>0</v>
      </c>
      <c r="K236" s="198"/>
      <c r="L236" s="198"/>
      <c r="M236" s="198"/>
      <c r="N236" s="199">
        <f t="shared" si="8"/>
        <v>0</v>
      </c>
      <c r="O236" s="303"/>
      <c r="P236" s="316"/>
      <c r="Q236" s="39"/>
      <c r="R236" s="200"/>
      <c r="S236" s="201"/>
      <c r="T236" s="202"/>
      <c r="U236" s="164"/>
      <c r="V236" s="44"/>
    </row>
    <row r="237" spans="1:22" x14ac:dyDescent="0.25">
      <c r="A237" s="195"/>
      <c r="B237" s="107"/>
      <c r="C237" s="107"/>
      <c r="D237" s="107"/>
      <c r="E237" s="196"/>
      <c r="F237" s="161"/>
      <c r="G237" s="127"/>
      <c r="H237" s="162"/>
      <c r="I237" s="161">
        <v>0</v>
      </c>
      <c r="J237" s="35">
        <f t="shared" si="6"/>
        <v>0</v>
      </c>
      <c r="K237" s="198"/>
      <c r="L237" s="198"/>
      <c r="M237" s="198"/>
      <c r="N237" s="199">
        <f t="shared" si="8"/>
        <v>0</v>
      </c>
      <c r="O237" s="303"/>
      <c r="P237" s="316"/>
      <c r="Q237" s="39"/>
      <c r="R237" s="200"/>
      <c r="S237" s="201"/>
      <c r="T237" s="202"/>
      <c r="U237" s="164"/>
      <c r="V237" s="168"/>
    </row>
    <row r="238" spans="1:22" x14ac:dyDescent="0.25">
      <c r="A238" s="195"/>
      <c r="B238" s="107"/>
      <c r="C238" s="107"/>
      <c r="D238" s="107"/>
      <c r="E238" s="196"/>
      <c r="F238" s="161"/>
      <c r="G238" s="127"/>
      <c r="H238" s="203"/>
      <c r="I238" s="161">
        <v>0</v>
      </c>
      <c r="J238" s="35">
        <f t="shared" si="6"/>
        <v>0</v>
      </c>
      <c r="K238" s="198"/>
      <c r="L238" s="198"/>
      <c r="M238" s="198"/>
      <c r="N238" s="199">
        <f t="shared" si="8"/>
        <v>0</v>
      </c>
      <c r="O238" s="303"/>
      <c r="P238" s="316"/>
      <c r="Q238" s="39"/>
      <c r="R238" s="200"/>
      <c r="S238" s="201"/>
      <c r="T238" s="202"/>
      <c r="U238" s="164"/>
      <c r="V238" s="168"/>
    </row>
    <row r="239" spans="1:22" x14ac:dyDescent="0.25">
      <c r="A239" s="204"/>
      <c r="B239" s="107"/>
      <c r="C239" s="107"/>
      <c r="D239" s="107"/>
      <c r="E239" s="196"/>
      <c r="F239" s="161"/>
      <c r="G239" s="127"/>
      <c r="H239" s="205"/>
      <c r="I239" s="161">
        <v>0</v>
      </c>
      <c r="J239" s="35">
        <f t="shared" si="6"/>
        <v>0</v>
      </c>
      <c r="K239" s="198"/>
      <c r="L239" s="198"/>
      <c r="M239" s="198"/>
      <c r="N239" s="199">
        <f t="shared" si="8"/>
        <v>0</v>
      </c>
      <c r="O239" s="303"/>
      <c r="P239" s="316"/>
      <c r="Q239" s="39"/>
      <c r="R239" s="200"/>
      <c r="S239" s="201"/>
      <c r="T239" s="202"/>
      <c r="U239" s="43"/>
      <c r="V239" s="168"/>
    </row>
    <row r="240" spans="1:22" x14ac:dyDescent="0.25">
      <c r="A240" s="206"/>
      <c r="B240" s="207"/>
      <c r="H240" s="212"/>
      <c r="I240" s="210">
        <v>0</v>
      </c>
      <c r="J240" s="35">
        <f t="shared" si="6"/>
        <v>0</v>
      </c>
      <c r="K240" s="213"/>
      <c r="L240" s="213"/>
      <c r="M240" s="213"/>
      <c r="N240" s="199">
        <f t="shared" si="8"/>
        <v>0</v>
      </c>
      <c r="O240" s="303"/>
      <c r="P240" s="316"/>
      <c r="Q240" s="163"/>
      <c r="R240" s="200"/>
      <c r="S240" s="201"/>
      <c r="T240" s="202"/>
      <c r="U240" s="43"/>
      <c r="V240" s="168"/>
    </row>
    <row r="241" spans="1:22" x14ac:dyDescent="0.25">
      <c r="A241" s="206"/>
      <c r="B241" s="207"/>
      <c r="I241" s="210">
        <v>0</v>
      </c>
      <c r="J241" s="35">
        <f t="shared" si="6"/>
        <v>0</v>
      </c>
      <c r="K241" s="213"/>
      <c r="L241" s="213"/>
      <c r="M241" s="213"/>
      <c r="N241" s="199">
        <f t="shared" si="8"/>
        <v>0</v>
      </c>
      <c r="O241" s="303"/>
      <c r="P241" s="316"/>
      <c r="Q241" s="163"/>
      <c r="R241" s="200"/>
      <c r="S241" s="201"/>
      <c r="T241" s="202"/>
      <c r="U241" s="43"/>
      <c r="V241" s="44"/>
    </row>
    <row r="242" spans="1:22" ht="16.5" thickBot="1" x14ac:dyDescent="0.3">
      <c r="A242" s="206"/>
      <c r="B242" s="207"/>
      <c r="I242" s="215">
        <v>0</v>
      </c>
      <c r="J242" s="35">
        <f t="shared" si="6"/>
        <v>0</v>
      </c>
      <c r="K242" s="213"/>
      <c r="L242" s="213"/>
      <c r="M242" s="213"/>
      <c r="N242" s="199">
        <f t="shared" si="8"/>
        <v>0</v>
      </c>
      <c r="O242" s="303"/>
      <c r="P242" s="316"/>
      <c r="Q242" s="163"/>
      <c r="R242" s="200"/>
      <c r="S242" s="201"/>
      <c r="T242" s="202"/>
      <c r="U242" s="43"/>
      <c r="V242" s="44"/>
    </row>
    <row r="243" spans="1:22" ht="19.5" thickTop="1" x14ac:dyDescent="0.3">
      <c r="A243" s="206"/>
      <c r="B243" s="207"/>
      <c r="F243" s="922" t="s">
        <v>19</v>
      </c>
      <c r="G243" s="922"/>
      <c r="H243" s="923"/>
      <c r="I243" s="216">
        <f>SUM(I4:I242)</f>
        <v>406525.67229999998</v>
      </c>
      <c r="J243" s="217"/>
      <c r="K243" s="213"/>
      <c r="L243" s="218"/>
      <c r="M243" s="213"/>
      <c r="N243" s="199">
        <f t="shared" si="8"/>
        <v>0</v>
      </c>
      <c r="O243" s="303"/>
      <c r="P243" s="316"/>
      <c r="Q243" s="163"/>
      <c r="R243" s="200"/>
      <c r="S243" s="219"/>
      <c r="T243" s="166"/>
      <c r="U243" s="167"/>
      <c r="V243" s="44"/>
    </row>
    <row r="244" spans="1:22" ht="19.5" thickBot="1" x14ac:dyDescent="0.3">
      <c r="A244" s="220"/>
      <c r="B244" s="207"/>
      <c r="I244" s="221"/>
      <c r="J244" s="217"/>
      <c r="K244" s="213"/>
      <c r="L244" s="218"/>
      <c r="M244" s="213"/>
      <c r="N244" s="199">
        <f t="shared" si="8"/>
        <v>0</v>
      </c>
      <c r="O244" s="304"/>
      <c r="Q244" s="10"/>
      <c r="R244" s="222"/>
      <c r="S244" s="223"/>
      <c r="T244" s="224"/>
      <c r="V244" s="44"/>
    </row>
    <row r="245" spans="1:22" ht="16.5" thickTop="1" x14ac:dyDescent="0.25">
      <c r="A245" s="206"/>
      <c r="B245" s="207"/>
      <c r="J245" s="210"/>
      <c r="K245" s="213"/>
      <c r="L245" s="213"/>
      <c r="M245" s="213"/>
      <c r="N245" s="199">
        <f t="shared" si="8"/>
        <v>0</v>
      </c>
      <c r="O245" s="304"/>
      <c r="Q245" s="10"/>
      <c r="R245" s="222"/>
      <c r="S245" s="223"/>
      <c r="T245" s="224"/>
      <c r="V245" s="44"/>
    </row>
    <row r="246" spans="1:22" ht="16.5" thickBot="1" x14ac:dyDescent="0.3">
      <c r="A246" s="206"/>
      <c r="B246" s="207"/>
      <c r="J246" s="210"/>
      <c r="K246" s="226"/>
      <c r="N246" s="199">
        <f t="shared" si="8"/>
        <v>0</v>
      </c>
      <c r="O246" s="305"/>
      <c r="Q246" s="10"/>
      <c r="R246" s="222"/>
      <c r="S246" s="223"/>
      <c r="T246" s="227"/>
      <c r="V246" s="15"/>
    </row>
    <row r="247" spans="1:22" ht="17.25" thickTop="1" thickBot="1" x14ac:dyDescent="0.3">
      <c r="A247" s="206"/>
      <c r="H247" s="228"/>
      <c r="I247" s="229" t="s">
        <v>20</v>
      </c>
      <c r="J247" s="230"/>
      <c r="K247" s="230"/>
      <c r="L247" s="231">
        <f>SUM(L235:L246)</f>
        <v>0</v>
      </c>
      <c r="M247" s="232"/>
      <c r="N247" s="233">
        <f>SUM(N4:N246)</f>
        <v>19274352.672800001</v>
      </c>
      <c r="O247" s="306"/>
      <c r="Q247" s="234">
        <f>SUM(Q4:Q246)</f>
        <v>270680</v>
      </c>
      <c r="R247" s="9"/>
      <c r="S247" s="235">
        <f>SUM(S16:S246)</f>
        <v>0</v>
      </c>
      <c r="T247" s="236"/>
      <c r="U247" s="237"/>
      <c r="V247" s="15"/>
    </row>
    <row r="248" spans="1:22" ht="16.5" thickBot="1" x14ac:dyDescent="0.3">
      <c r="A248" s="206"/>
      <c r="H248" s="228"/>
      <c r="I248" s="239"/>
      <c r="J248" s="240"/>
      <c r="K248" s="241"/>
      <c r="L248" s="241"/>
      <c r="M248" s="241"/>
      <c r="N248" s="199"/>
      <c r="O248" s="306"/>
      <c r="R248" s="222"/>
      <c r="S248" s="243"/>
      <c r="U248" s="245"/>
      <c r="V248" s="15"/>
    </row>
    <row r="249" spans="1:22" ht="17.25" thickTop="1" thickBot="1" x14ac:dyDescent="0.3">
      <c r="A249" s="206"/>
      <c r="H249" s="228"/>
      <c r="I249" s="239"/>
      <c r="J249" s="240"/>
      <c r="K249" s="241"/>
      <c r="L249" s="241"/>
      <c r="M249" s="241"/>
      <c r="N249" s="199"/>
      <c r="O249" s="306"/>
      <c r="R249" s="222"/>
      <c r="S249" s="243"/>
      <c r="U249" s="245"/>
      <c r="V249" s="238">
        <f>SUM(V237:V248)</f>
        <v>0</v>
      </c>
    </row>
    <row r="250" spans="1:22" ht="19.5" thickTop="1" x14ac:dyDescent="0.25">
      <c r="A250" s="206"/>
      <c r="I250" s="246" t="s">
        <v>21</v>
      </c>
      <c r="J250" s="247"/>
      <c r="K250" s="247"/>
      <c r="L250" s="248"/>
      <c r="M250" s="248"/>
      <c r="N250" s="249">
        <f>V249+S247+Q247+N247+L247</f>
        <v>19545032.672800001</v>
      </c>
      <c r="O250" s="307"/>
      <c r="R250" s="222"/>
      <c r="S250" s="243"/>
      <c r="U250" s="245"/>
      <c r="V250"/>
    </row>
    <row r="251" spans="1:22" ht="19.5" thickBot="1" x14ac:dyDescent="0.3">
      <c r="A251" s="250"/>
      <c r="I251" s="251"/>
      <c r="J251" s="252"/>
      <c r="K251" s="252"/>
      <c r="L251" s="253"/>
      <c r="M251" s="253"/>
      <c r="N251" s="254"/>
      <c r="O251" s="308"/>
      <c r="R251" s="222"/>
      <c r="S251" s="243"/>
      <c r="U251" s="245"/>
      <c r="V251"/>
    </row>
    <row r="252" spans="1:22" ht="16.5" thickTop="1" x14ac:dyDescent="0.25">
      <c r="A252" s="250"/>
      <c r="I252" s="239"/>
      <c r="J252" s="240"/>
      <c r="K252" s="241"/>
      <c r="L252" s="241"/>
      <c r="M252" s="241"/>
      <c r="N252" s="199"/>
      <c r="O252" s="306"/>
      <c r="R252" s="222"/>
      <c r="S252" s="243"/>
      <c r="U252" s="245"/>
      <c r="V252"/>
    </row>
    <row r="253" spans="1:22" x14ac:dyDescent="0.25">
      <c r="A253" s="206"/>
      <c r="I253" s="239"/>
      <c r="J253" s="240"/>
      <c r="K253" s="241"/>
      <c r="L253" s="241"/>
      <c r="M253" s="241"/>
      <c r="N253" s="199"/>
      <c r="O253" s="306"/>
      <c r="R253" s="222"/>
      <c r="S253" s="243"/>
      <c r="U253" s="245"/>
      <c r="V253"/>
    </row>
    <row r="254" spans="1:22" x14ac:dyDescent="0.25">
      <c r="A254" s="206"/>
      <c r="I254" s="239"/>
      <c r="J254" s="255"/>
      <c r="K254" s="241"/>
      <c r="L254" s="241"/>
      <c r="M254" s="241"/>
      <c r="N254" s="199"/>
      <c r="O254" s="309"/>
      <c r="R254" s="222"/>
      <c r="S254" s="243"/>
      <c r="U254" s="245"/>
      <c r="V254"/>
    </row>
    <row r="255" spans="1:22" x14ac:dyDescent="0.25">
      <c r="A255" s="250"/>
      <c r="N255" s="199"/>
      <c r="O255" s="310"/>
      <c r="R255" s="222"/>
      <c r="S255" s="243"/>
      <c r="U255" s="245"/>
      <c r="V255"/>
    </row>
    <row r="256" spans="1:22" x14ac:dyDescent="0.25">
      <c r="A256" s="250"/>
      <c r="O256" s="310"/>
      <c r="S256" s="243"/>
      <c r="U256" s="245"/>
      <c r="V256"/>
    </row>
    <row r="257" spans="1:22" x14ac:dyDescent="0.25">
      <c r="A257" s="206"/>
      <c r="B257" s="207"/>
      <c r="N257" s="199"/>
      <c r="O257" s="306"/>
      <c r="S257" s="243"/>
      <c r="U257" s="245"/>
      <c r="V257"/>
    </row>
    <row r="258" spans="1:22" x14ac:dyDescent="0.25">
      <c r="A258" s="250"/>
      <c r="B258" s="207"/>
      <c r="N258" s="199"/>
      <c r="O258" s="306"/>
      <c r="S258" s="243"/>
      <c r="U258" s="245"/>
      <c r="V258"/>
    </row>
    <row r="259" spans="1:22" x14ac:dyDescent="0.25">
      <c r="A259" s="206"/>
      <c r="B259" s="207"/>
      <c r="I259" s="239"/>
      <c r="J259" s="240"/>
      <c r="K259" s="241"/>
      <c r="L259" s="241"/>
      <c r="M259" s="241"/>
      <c r="N259" s="199"/>
      <c r="O259" s="306"/>
      <c r="S259" s="243"/>
      <c r="U259" s="245"/>
      <c r="V259"/>
    </row>
    <row r="260" spans="1:22" x14ac:dyDescent="0.25">
      <c r="A260" s="250"/>
      <c r="B260" s="207"/>
      <c r="I260" s="239"/>
      <c r="J260" s="240"/>
      <c r="K260" s="241"/>
      <c r="L260" s="241"/>
      <c r="M260" s="241"/>
      <c r="N260" s="199"/>
      <c r="O260" s="306"/>
      <c r="S260" s="243"/>
      <c r="U260" s="245"/>
      <c r="V260"/>
    </row>
    <row r="261" spans="1:22" x14ac:dyDescent="0.25">
      <c r="A261" s="206"/>
      <c r="B261" s="207"/>
      <c r="I261" s="258"/>
      <c r="J261" s="237"/>
      <c r="K261" s="237"/>
      <c r="N261" s="199"/>
      <c r="O261" s="306"/>
      <c r="S261" s="243"/>
      <c r="U261" s="245"/>
      <c r="V261"/>
    </row>
    <row r="262" spans="1:22" x14ac:dyDescent="0.25">
      <c r="A262" s="250"/>
      <c r="S262" s="243"/>
      <c r="U262" s="245"/>
      <c r="V262"/>
    </row>
    <row r="263" spans="1:22" x14ac:dyDescent="0.25">
      <c r="A263" s="206"/>
      <c r="S263" s="243"/>
      <c r="U263" s="245"/>
      <c r="V263"/>
    </row>
    <row r="264" spans="1:22" x14ac:dyDescent="0.25">
      <c r="A264" s="206"/>
      <c r="B264" s="259"/>
      <c r="C264" s="259"/>
      <c r="D264" s="259"/>
      <c r="E264" s="260"/>
      <c r="F264" s="261"/>
      <c r="G264"/>
      <c r="H264" s="262"/>
      <c r="I264" s="263"/>
      <c r="J264"/>
      <c r="K264"/>
      <c r="L264"/>
      <c r="M264"/>
      <c r="P264" s="318"/>
      <c r="Q264" s="243"/>
      <c r="S264" s="243"/>
      <c r="U264" s="245"/>
      <c r="V264"/>
    </row>
    <row r="265" spans="1:22" x14ac:dyDescent="0.25">
      <c r="A265" s="250"/>
      <c r="B265" s="259"/>
      <c r="C265" s="259"/>
      <c r="D265" s="259"/>
      <c r="E265" s="260"/>
      <c r="F265" s="261"/>
      <c r="G265"/>
      <c r="H265" s="262"/>
      <c r="I265" s="263"/>
      <c r="J265"/>
      <c r="K265"/>
      <c r="L265"/>
      <c r="M265"/>
      <c r="P265" s="318"/>
      <c r="Q265" s="243"/>
      <c r="S265" s="243"/>
      <c r="U265" s="245"/>
      <c r="V265"/>
    </row>
    <row r="266" spans="1:22" x14ac:dyDescent="0.25">
      <c r="A266" s="250"/>
      <c r="B266" s="259"/>
      <c r="C266" s="259"/>
      <c r="D266" s="259"/>
      <c r="E266" s="260"/>
      <c r="F266" s="261"/>
      <c r="G266"/>
      <c r="H266" s="262"/>
      <c r="I266" s="263"/>
      <c r="J266"/>
      <c r="K266"/>
      <c r="L266"/>
      <c r="M266"/>
      <c r="P266" s="318"/>
      <c r="Q266" s="243"/>
      <c r="S266" s="243"/>
      <c r="U266" s="245"/>
      <c r="V266"/>
    </row>
    <row r="267" spans="1:22" x14ac:dyDescent="0.25">
      <c r="A267" s="250"/>
      <c r="B267" s="259"/>
      <c r="C267" s="259"/>
      <c r="D267" s="259"/>
      <c r="E267" s="260"/>
      <c r="F267" s="261"/>
      <c r="G267"/>
      <c r="H267" s="262"/>
      <c r="I267" s="263"/>
      <c r="J267"/>
      <c r="K267"/>
      <c r="L267"/>
      <c r="M267"/>
      <c r="P267" s="318"/>
      <c r="Q267" s="243"/>
      <c r="S267" s="243"/>
      <c r="U267" s="245"/>
      <c r="V267"/>
    </row>
    <row r="268" spans="1:22" x14ac:dyDescent="0.25">
      <c r="A268" s="264"/>
      <c r="B268" s="259"/>
      <c r="C268" s="259"/>
      <c r="D268" s="259"/>
      <c r="E268" s="260"/>
      <c r="F268" s="261"/>
      <c r="G268"/>
      <c r="H268" s="262"/>
      <c r="I268" s="263"/>
      <c r="J268"/>
      <c r="K268"/>
      <c r="L268"/>
      <c r="M268"/>
      <c r="P268" s="318"/>
      <c r="Q268" s="243"/>
      <c r="S268" s="243"/>
      <c r="U268" s="245"/>
      <c r="V268"/>
    </row>
    <row r="269" spans="1:22" x14ac:dyDescent="0.25">
      <c r="A269" s="220"/>
      <c r="B269" s="259"/>
      <c r="C269" s="259"/>
      <c r="D269" s="259"/>
      <c r="E269" s="260"/>
      <c r="F269" s="261"/>
      <c r="G269"/>
      <c r="H269" s="262"/>
      <c r="I269" s="263"/>
      <c r="J269"/>
      <c r="K269"/>
      <c r="L269"/>
      <c r="M269"/>
      <c r="P269" s="318"/>
      <c r="Q269" s="243"/>
      <c r="S269" s="243"/>
      <c r="U269" s="245"/>
      <c r="V269"/>
    </row>
    <row r="270" spans="1:22" x14ac:dyDescent="0.25">
      <c r="A270" s="206"/>
      <c r="B270" s="259"/>
      <c r="C270" s="259"/>
      <c r="D270" s="259"/>
      <c r="E270" s="260"/>
      <c r="F270" s="261"/>
      <c r="G270"/>
      <c r="H270" s="262"/>
      <c r="I270" s="263"/>
      <c r="J270"/>
      <c r="K270"/>
      <c r="L270"/>
      <c r="M270"/>
      <c r="P270" s="318"/>
      <c r="Q270" s="243"/>
      <c r="S270" s="243"/>
      <c r="U270" s="245"/>
      <c r="V270"/>
    </row>
    <row r="271" spans="1:22" x14ac:dyDescent="0.25">
      <c r="A271" s="206"/>
      <c r="B271" s="259"/>
      <c r="C271" s="259"/>
      <c r="D271" s="259"/>
      <c r="E271" s="260"/>
      <c r="F271" s="261"/>
      <c r="G271"/>
      <c r="H271" s="262"/>
      <c r="I271" s="263"/>
      <c r="J271"/>
      <c r="K271"/>
      <c r="L271"/>
      <c r="M271"/>
      <c r="P271" s="318"/>
      <c r="Q271" s="243"/>
      <c r="S271" s="243"/>
      <c r="U271" s="245"/>
      <c r="V271"/>
    </row>
    <row r="272" spans="1:22" x14ac:dyDescent="0.25">
      <c r="A272" s="206"/>
      <c r="B272" s="259"/>
      <c r="C272" s="259"/>
      <c r="D272" s="259"/>
      <c r="E272" s="260"/>
      <c r="F272" s="261"/>
      <c r="G272"/>
      <c r="H272" s="262"/>
      <c r="I272" s="263"/>
      <c r="J272"/>
      <c r="K272"/>
      <c r="L272"/>
      <c r="M272"/>
      <c r="P272" s="318"/>
      <c r="Q272" s="243"/>
      <c r="S272" s="243"/>
      <c r="U272" s="245"/>
      <c r="V272"/>
    </row>
    <row r="273" spans="1:22" x14ac:dyDescent="0.25">
      <c r="A273" s="206"/>
      <c r="B273" s="259"/>
      <c r="C273" s="259"/>
      <c r="D273" s="259"/>
      <c r="E273" s="260"/>
      <c r="F273" s="261"/>
      <c r="G273"/>
      <c r="H273" s="262"/>
      <c r="I273" s="263"/>
      <c r="J273"/>
      <c r="K273"/>
      <c r="L273"/>
      <c r="M273"/>
      <c r="P273" s="318"/>
      <c r="Q273" s="243"/>
      <c r="S273" s="243"/>
      <c r="U273" s="245"/>
      <c r="V273"/>
    </row>
    <row r="274" spans="1:22" x14ac:dyDescent="0.25">
      <c r="A274" s="206"/>
      <c r="B274" s="259"/>
      <c r="C274" s="259"/>
      <c r="D274" s="259"/>
      <c r="E274" s="260"/>
      <c r="F274" s="261"/>
      <c r="G274"/>
      <c r="H274" s="262"/>
      <c r="I274" s="263"/>
      <c r="J274"/>
      <c r="K274"/>
      <c r="L274"/>
      <c r="M274"/>
      <c r="P274" s="318"/>
      <c r="Q274" s="243"/>
      <c r="S274" s="243"/>
      <c r="U274" s="245"/>
      <c r="V274"/>
    </row>
    <row r="275" spans="1:22" x14ac:dyDescent="0.25">
      <c r="A275" s="206"/>
      <c r="B275" s="259"/>
      <c r="C275" s="259"/>
      <c r="D275" s="259"/>
      <c r="E275" s="260"/>
      <c r="F275" s="261"/>
      <c r="G275"/>
      <c r="H275" s="262"/>
      <c r="I275" s="263"/>
      <c r="J275"/>
      <c r="K275"/>
      <c r="L275"/>
      <c r="M275"/>
      <c r="P275" s="318"/>
      <c r="Q275" s="243"/>
      <c r="S275" s="243"/>
      <c r="U275" s="245"/>
      <c r="V275"/>
    </row>
    <row r="276" spans="1:22" x14ac:dyDescent="0.25">
      <c r="A276" s="206"/>
      <c r="B276" s="259"/>
      <c r="C276" s="259"/>
      <c r="D276" s="259"/>
      <c r="E276" s="260"/>
      <c r="F276" s="261"/>
      <c r="G276"/>
      <c r="H276" s="262"/>
      <c r="I276" s="263"/>
      <c r="J276"/>
      <c r="K276"/>
      <c r="L276"/>
      <c r="M276"/>
      <c r="P276" s="318"/>
      <c r="Q276" s="243"/>
      <c r="S276" s="243"/>
      <c r="U276" s="245"/>
      <c r="V276"/>
    </row>
    <row r="277" spans="1:22" x14ac:dyDescent="0.25">
      <c r="V277"/>
    </row>
    <row r="278" spans="1:22" x14ac:dyDescent="0.25">
      <c r="V278"/>
    </row>
  </sheetData>
  <mergeCells count="23">
    <mergeCell ref="P56:P57"/>
    <mergeCell ref="C58:C59"/>
    <mergeCell ref="A58:A59"/>
    <mergeCell ref="H58:H59"/>
    <mergeCell ref="G58:G59"/>
    <mergeCell ref="O58:O59"/>
    <mergeCell ref="P58:P59"/>
    <mergeCell ref="F243:H243"/>
    <mergeCell ref="A1:J2"/>
    <mergeCell ref="W1:X1"/>
    <mergeCell ref="C72:C73"/>
    <mergeCell ref="A72:A73"/>
    <mergeCell ref="H72:H73"/>
    <mergeCell ref="L72:M73"/>
    <mergeCell ref="A54:A55"/>
    <mergeCell ref="O54:O55"/>
    <mergeCell ref="P54:P55"/>
    <mergeCell ref="C54:C55"/>
    <mergeCell ref="A56:A57"/>
    <mergeCell ref="C56:C57"/>
    <mergeCell ref="H54:H55"/>
    <mergeCell ref="H56:H57"/>
    <mergeCell ref="O56:O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X277"/>
  <sheetViews>
    <sheetView workbookViewId="0">
      <pane xSplit="7" ySplit="3" topLeftCell="U20" activePane="bottomRight" state="frozen"/>
      <selection pane="topRight" activeCell="H1" sqref="H1"/>
      <selection pane="bottomLeft" activeCell="A4" sqref="A4"/>
      <selection pane="bottomRight" activeCell="U20" sqref="U20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3" width="11.425781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901" t="s">
        <v>502</v>
      </c>
      <c r="B1" s="901"/>
      <c r="C1" s="901"/>
      <c r="D1" s="901"/>
      <c r="E1" s="901"/>
      <c r="F1" s="901"/>
      <c r="G1" s="901"/>
      <c r="H1" s="901"/>
      <c r="I1" s="901"/>
      <c r="J1" s="901"/>
      <c r="K1" s="1"/>
      <c r="L1" s="1"/>
      <c r="M1" s="1"/>
      <c r="N1" s="1"/>
      <c r="O1" s="2">
        <v>1</v>
      </c>
      <c r="S1" s="5"/>
      <c r="T1" s="6"/>
      <c r="U1" s="7" t="s">
        <v>2</v>
      </c>
      <c r="V1" s="8" t="s">
        <v>3</v>
      </c>
      <c r="W1" s="899" t="s">
        <v>99</v>
      </c>
      <c r="X1" s="900"/>
    </row>
    <row r="2" spans="1:24" thickBot="1" x14ac:dyDescent="0.3">
      <c r="A2" s="901"/>
      <c r="B2" s="901"/>
      <c r="C2" s="901"/>
      <c r="D2" s="901"/>
      <c r="E2" s="901"/>
      <c r="F2" s="901"/>
      <c r="G2" s="901"/>
      <c r="H2" s="901"/>
      <c r="I2" s="901"/>
      <c r="J2" s="901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 t="s">
        <v>23</v>
      </c>
      <c r="L3" s="26" t="s">
        <v>14</v>
      </c>
      <c r="M3" s="26"/>
      <c r="N3" s="505" t="s">
        <v>15</v>
      </c>
      <c r="O3" s="504" t="s">
        <v>16</v>
      </c>
      <c r="P3" s="503" t="s">
        <v>297</v>
      </c>
      <c r="Q3" s="587" t="s">
        <v>0</v>
      </c>
      <c r="R3" s="497" t="s">
        <v>296</v>
      </c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48" thickTop="1" x14ac:dyDescent="0.3">
      <c r="A4" s="719" t="s">
        <v>282</v>
      </c>
      <c r="B4" s="267" t="s">
        <v>503</v>
      </c>
      <c r="C4" s="268" t="s">
        <v>509</v>
      </c>
      <c r="D4" s="558">
        <v>59</v>
      </c>
      <c r="E4" s="559">
        <f>F4*D4</f>
        <v>1044890</v>
      </c>
      <c r="F4" s="270">
        <v>17710</v>
      </c>
      <c r="G4" s="271">
        <v>44378</v>
      </c>
      <c r="H4" s="730" t="s">
        <v>564</v>
      </c>
      <c r="I4" s="34">
        <f>22345-112.85</f>
        <v>22232.15</v>
      </c>
      <c r="J4" s="35">
        <f t="shared" ref="J4:J135" si="0">I4-F4</f>
        <v>4522.1500000000015</v>
      </c>
      <c r="K4" s="322">
        <v>42</v>
      </c>
      <c r="L4" s="720" t="s">
        <v>565</v>
      </c>
      <c r="M4" s="720">
        <v>6847.5</v>
      </c>
      <c r="N4" s="38">
        <f t="shared" ref="N4:N139" si="1">K4*I4</f>
        <v>933750.3</v>
      </c>
      <c r="O4" s="510" t="s">
        <v>35</v>
      </c>
      <c r="P4" s="699">
        <v>44403</v>
      </c>
      <c r="Q4" s="643">
        <v>19940</v>
      </c>
      <c r="R4" s="644">
        <v>44379</v>
      </c>
      <c r="S4" s="483"/>
      <c r="T4" s="42"/>
      <c r="U4" s="43" t="s">
        <v>616</v>
      </c>
      <c r="V4" s="44">
        <v>6032</v>
      </c>
      <c r="W4" s="734" t="s">
        <v>603</v>
      </c>
      <c r="X4" s="735">
        <v>3960</v>
      </c>
    </row>
    <row r="5" spans="1:24" ht="31.5" x14ac:dyDescent="0.3">
      <c r="A5" s="272" t="s">
        <v>504</v>
      </c>
      <c r="B5" s="273" t="s">
        <v>505</v>
      </c>
      <c r="C5" s="274" t="s">
        <v>510</v>
      </c>
      <c r="D5" s="93">
        <v>59</v>
      </c>
      <c r="E5" s="93">
        <f>F5*D5</f>
        <v>1291510</v>
      </c>
      <c r="F5" s="275">
        <v>21890</v>
      </c>
      <c r="G5" s="276">
        <v>44379</v>
      </c>
      <c r="H5" s="50" t="s">
        <v>572</v>
      </c>
      <c r="I5" s="51">
        <v>21770</v>
      </c>
      <c r="J5" s="35">
        <f t="shared" si="0"/>
        <v>-120</v>
      </c>
      <c r="K5" s="322">
        <v>42</v>
      </c>
      <c r="L5" s="696" t="s">
        <v>565</v>
      </c>
      <c r="M5" s="696">
        <v>6705.16</v>
      </c>
      <c r="N5" s="38">
        <f t="shared" si="1"/>
        <v>914340</v>
      </c>
      <c r="O5" s="721" t="s">
        <v>569</v>
      </c>
      <c r="P5" s="722" t="s">
        <v>570</v>
      </c>
      <c r="Q5" s="645">
        <v>24940</v>
      </c>
      <c r="R5" s="646">
        <v>44379</v>
      </c>
      <c r="S5" s="483"/>
      <c r="T5" s="42"/>
      <c r="U5" s="43" t="s">
        <v>616</v>
      </c>
      <c r="V5" s="44">
        <v>6032</v>
      </c>
      <c r="W5" s="411" t="s">
        <v>603</v>
      </c>
      <c r="X5" s="412">
        <v>3960</v>
      </c>
    </row>
    <row r="6" spans="1:24" ht="31.5" x14ac:dyDescent="0.3">
      <c r="A6" s="272" t="s">
        <v>48</v>
      </c>
      <c r="B6" s="273" t="s">
        <v>43</v>
      </c>
      <c r="C6" s="274" t="s">
        <v>510</v>
      </c>
      <c r="D6" s="93">
        <v>0</v>
      </c>
      <c r="E6" s="93">
        <f t="shared" ref="E6:E30" si="2">F6*D6</f>
        <v>0</v>
      </c>
      <c r="F6" s="275">
        <v>0</v>
      </c>
      <c r="G6" s="276">
        <v>44379</v>
      </c>
      <c r="H6" s="50" t="s">
        <v>568</v>
      </c>
      <c r="I6" s="51">
        <v>5945</v>
      </c>
      <c r="J6" s="35">
        <f t="shared" si="0"/>
        <v>5945</v>
      </c>
      <c r="K6" s="322">
        <v>42</v>
      </c>
      <c r="L6" s="696" t="s">
        <v>565</v>
      </c>
      <c r="M6" s="696">
        <v>1831.06</v>
      </c>
      <c r="N6" s="38">
        <f t="shared" si="1"/>
        <v>249690</v>
      </c>
      <c r="O6" s="721" t="s">
        <v>569</v>
      </c>
      <c r="P6" s="722" t="s">
        <v>570</v>
      </c>
      <c r="Q6" s="645">
        <v>0</v>
      </c>
      <c r="R6" s="646">
        <v>44379</v>
      </c>
      <c r="S6" s="483"/>
      <c r="T6" s="42"/>
      <c r="U6" s="43" t="s">
        <v>616</v>
      </c>
      <c r="V6" s="44">
        <v>0</v>
      </c>
      <c r="W6" s="43" t="s">
        <v>603</v>
      </c>
      <c r="X6" s="361">
        <v>0</v>
      </c>
    </row>
    <row r="7" spans="1:24" ht="31.5" x14ac:dyDescent="0.3">
      <c r="A7" s="272" t="s">
        <v>506</v>
      </c>
      <c r="B7" s="273" t="s">
        <v>467</v>
      </c>
      <c r="C7" s="274" t="s">
        <v>583</v>
      </c>
      <c r="D7" s="93">
        <v>59</v>
      </c>
      <c r="E7" s="93">
        <f t="shared" si="2"/>
        <v>1033680</v>
      </c>
      <c r="F7" s="275">
        <v>17520</v>
      </c>
      <c r="G7" s="276">
        <v>44381</v>
      </c>
      <c r="H7" s="50" t="s">
        <v>571</v>
      </c>
      <c r="I7" s="51">
        <v>22080</v>
      </c>
      <c r="J7" s="35">
        <f t="shared" si="0"/>
        <v>4560</v>
      </c>
      <c r="K7" s="322">
        <v>41.5</v>
      </c>
      <c r="L7" s="696" t="s">
        <v>565</v>
      </c>
      <c r="M7" s="696">
        <v>5497.92</v>
      </c>
      <c r="N7" s="38">
        <f t="shared" si="1"/>
        <v>916320</v>
      </c>
      <c r="O7" s="721" t="s">
        <v>569</v>
      </c>
      <c r="P7" s="722" t="s">
        <v>570</v>
      </c>
      <c r="Q7" s="645">
        <v>20240</v>
      </c>
      <c r="R7" s="646">
        <v>44386</v>
      </c>
      <c r="S7" s="483"/>
      <c r="T7" s="42"/>
      <c r="U7" s="43" t="s">
        <v>616</v>
      </c>
      <c r="V7" s="44">
        <v>6032</v>
      </c>
      <c r="W7" s="43" t="s">
        <v>603</v>
      </c>
      <c r="X7" s="361">
        <v>3960</v>
      </c>
    </row>
    <row r="8" spans="1:24" ht="31.5" x14ac:dyDescent="0.3">
      <c r="A8" s="272" t="s">
        <v>37</v>
      </c>
      <c r="B8" s="273" t="s">
        <v>507</v>
      </c>
      <c r="C8" s="274" t="s">
        <v>584</v>
      </c>
      <c r="D8" s="93">
        <v>59</v>
      </c>
      <c r="E8" s="93">
        <f t="shared" si="2"/>
        <v>1075570</v>
      </c>
      <c r="F8" s="275">
        <v>18230</v>
      </c>
      <c r="G8" s="276">
        <v>44383</v>
      </c>
      <c r="H8" s="50" t="s">
        <v>580</v>
      </c>
      <c r="I8" s="51">
        <v>22960</v>
      </c>
      <c r="J8" s="35">
        <f t="shared" si="0"/>
        <v>4730</v>
      </c>
      <c r="K8" s="322">
        <v>41.5</v>
      </c>
      <c r="L8" s="696" t="s">
        <v>18</v>
      </c>
      <c r="M8" s="696">
        <v>5717.04</v>
      </c>
      <c r="N8" s="38">
        <f t="shared" si="1"/>
        <v>952840</v>
      </c>
      <c r="O8" s="510" t="s">
        <v>294</v>
      </c>
      <c r="P8" s="699">
        <v>44406</v>
      </c>
      <c r="Q8" s="645">
        <v>20340</v>
      </c>
      <c r="R8" s="646">
        <v>44386</v>
      </c>
      <c r="S8" s="483"/>
      <c r="T8" s="42"/>
      <c r="U8" s="43" t="s">
        <v>616</v>
      </c>
      <c r="V8" s="44">
        <v>6032</v>
      </c>
      <c r="W8" s="43" t="s">
        <v>603</v>
      </c>
      <c r="X8" s="361">
        <v>3960</v>
      </c>
    </row>
    <row r="9" spans="1:24" ht="31.5" x14ac:dyDescent="0.3">
      <c r="A9" s="277" t="s">
        <v>363</v>
      </c>
      <c r="B9" s="273" t="s">
        <v>508</v>
      </c>
      <c r="C9" s="274" t="s">
        <v>585</v>
      </c>
      <c r="D9" s="93">
        <v>59</v>
      </c>
      <c r="E9" s="93">
        <f t="shared" si="2"/>
        <v>989430</v>
      </c>
      <c r="F9" s="275">
        <v>16770</v>
      </c>
      <c r="G9" s="276">
        <v>44385</v>
      </c>
      <c r="H9" s="50" t="s">
        <v>578</v>
      </c>
      <c r="I9" s="51">
        <v>21095</v>
      </c>
      <c r="J9" s="35">
        <f t="shared" si="0"/>
        <v>4325</v>
      </c>
      <c r="K9" s="322">
        <v>41</v>
      </c>
      <c r="L9" s="696" t="s">
        <v>565</v>
      </c>
      <c r="M9" s="696">
        <v>1153.19</v>
      </c>
      <c r="N9" s="38">
        <f t="shared" si="1"/>
        <v>864895</v>
      </c>
      <c r="O9" s="510" t="s">
        <v>35</v>
      </c>
      <c r="P9" s="699">
        <v>44406</v>
      </c>
      <c r="Q9" s="645">
        <v>19940</v>
      </c>
      <c r="R9" s="646">
        <v>44386</v>
      </c>
      <c r="S9" s="483"/>
      <c r="T9" s="42"/>
      <c r="U9" s="43" t="s">
        <v>616</v>
      </c>
      <c r="V9" s="44">
        <v>6032</v>
      </c>
      <c r="W9" s="43" t="s">
        <v>603</v>
      </c>
      <c r="X9" s="361">
        <v>3960</v>
      </c>
    </row>
    <row r="10" spans="1:24" ht="30" customHeight="1" x14ac:dyDescent="0.3">
      <c r="A10" s="277" t="s">
        <v>231</v>
      </c>
      <c r="B10" s="273" t="s">
        <v>30</v>
      </c>
      <c r="C10" s="274" t="s">
        <v>586</v>
      </c>
      <c r="D10" s="173">
        <v>59</v>
      </c>
      <c r="E10" s="93">
        <f t="shared" si="2"/>
        <v>1218940</v>
      </c>
      <c r="F10" s="275">
        <v>20660</v>
      </c>
      <c r="G10" s="276">
        <v>44386</v>
      </c>
      <c r="H10" s="50" t="s">
        <v>605</v>
      </c>
      <c r="I10" s="51">
        <v>21425</v>
      </c>
      <c r="J10" s="35">
        <f t="shared" si="0"/>
        <v>765</v>
      </c>
      <c r="K10" s="322">
        <v>41</v>
      </c>
      <c r="L10" s="733" t="s">
        <v>565</v>
      </c>
      <c r="M10" s="733">
        <v>7027.4</v>
      </c>
      <c r="N10" s="38">
        <f t="shared" si="1"/>
        <v>878425</v>
      </c>
      <c r="O10" s="510" t="s">
        <v>35</v>
      </c>
      <c r="P10" s="699">
        <v>44412</v>
      </c>
      <c r="Q10" s="645">
        <v>24640</v>
      </c>
      <c r="R10" s="646">
        <v>44386</v>
      </c>
      <c r="S10" s="483"/>
      <c r="T10" s="42"/>
      <c r="U10" s="43" t="s">
        <v>616</v>
      </c>
      <c r="V10" s="44">
        <v>6032</v>
      </c>
      <c r="W10" s="43" t="s">
        <v>603</v>
      </c>
      <c r="X10" s="361">
        <v>3960</v>
      </c>
    </row>
    <row r="11" spans="1:24" ht="31.5" x14ac:dyDescent="0.3">
      <c r="A11" s="277" t="s">
        <v>48</v>
      </c>
      <c r="B11" s="273" t="s">
        <v>124</v>
      </c>
      <c r="C11" s="274" t="s">
        <v>586</v>
      </c>
      <c r="D11" s="93">
        <v>0</v>
      </c>
      <c r="E11" s="93">
        <f t="shared" si="2"/>
        <v>0</v>
      </c>
      <c r="F11" s="275">
        <v>0</v>
      </c>
      <c r="G11" s="276">
        <v>44386</v>
      </c>
      <c r="H11" s="55" t="s">
        <v>577</v>
      </c>
      <c r="I11" s="51">
        <v>5180</v>
      </c>
      <c r="J11" s="35">
        <f t="shared" si="0"/>
        <v>5180</v>
      </c>
      <c r="K11" s="322">
        <v>41</v>
      </c>
      <c r="L11" s="696" t="s">
        <v>565</v>
      </c>
      <c r="M11" s="696">
        <v>707.93</v>
      </c>
      <c r="N11" s="38">
        <f t="shared" si="1"/>
        <v>212380</v>
      </c>
      <c r="O11" s="510" t="s">
        <v>206</v>
      </c>
      <c r="P11" s="699">
        <v>44405</v>
      </c>
      <c r="Q11" s="645"/>
      <c r="R11" s="646"/>
      <c r="S11" s="483"/>
      <c r="T11" s="42"/>
      <c r="U11" s="43" t="s">
        <v>616</v>
      </c>
      <c r="V11" s="44">
        <v>0</v>
      </c>
      <c r="W11" s="43" t="s">
        <v>603</v>
      </c>
      <c r="X11" s="361">
        <v>0</v>
      </c>
    </row>
    <row r="12" spans="1:24" ht="31.5" x14ac:dyDescent="0.3">
      <c r="A12" s="277" t="s">
        <v>231</v>
      </c>
      <c r="B12" s="273" t="s">
        <v>30</v>
      </c>
      <c r="C12" s="274" t="s">
        <v>587</v>
      </c>
      <c r="D12" s="93">
        <v>59</v>
      </c>
      <c r="E12" s="93">
        <f t="shared" si="2"/>
        <v>1274400</v>
      </c>
      <c r="F12" s="275">
        <v>21600</v>
      </c>
      <c r="G12" s="276">
        <v>44388</v>
      </c>
      <c r="H12" s="677" t="s">
        <v>602</v>
      </c>
      <c r="I12" s="51">
        <v>21910</v>
      </c>
      <c r="J12" s="35">
        <f t="shared" si="0"/>
        <v>310</v>
      </c>
      <c r="K12" s="322">
        <v>41</v>
      </c>
      <c r="L12" s="733" t="s">
        <v>565</v>
      </c>
      <c r="M12" s="733">
        <v>4790.99</v>
      </c>
      <c r="N12" s="38">
        <f t="shared" si="1"/>
        <v>898310</v>
      </c>
      <c r="O12" s="726" t="s">
        <v>35</v>
      </c>
      <c r="P12" s="732">
        <v>44410</v>
      </c>
      <c r="Q12" s="645">
        <v>25140</v>
      </c>
      <c r="R12" s="646">
        <v>44386</v>
      </c>
      <c r="S12" s="483"/>
      <c r="T12" s="42"/>
      <c r="U12" s="43" t="s">
        <v>616</v>
      </c>
      <c r="V12" s="44">
        <v>6032</v>
      </c>
      <c r="W12" s="43" t="s">
        <v>603</v>
      </c>
      <c r="X12" s="361">
        <v>3960</v>
      </c>
    </row>
    <row r="13" spans="1:24" ht="31.5" x14ac:dyDescent="0.3">
      <c r="A13" s="277" t="s">
        <v>37</v>
      </c>
      <c r="B13" s="273" t="s">
        <v>28</v>
      </c>
      <c r="C13" s="274" t="s">
        <v>587</v>
      </c>
      <c r="D13" s="93">
        <v>0</v>
      </c>
      <c r="E13" s="93">
        <f t="shared" si="2"/>
        <v>0</v>
      </c>
      <c r="F13" s="275">
        <v>0</v>
      </c>
      <c r="G13" s="276">
        <v>44388</v>
      </c>
      <c r="H13" s="55" t="s">
        <v>601</v>
      </c>
      <c r="I13" s="51">
        <v>5360</v>
      </c>
      <c r="J13" s="35">
        <f t="shared" si="0"/>
        <v>5360</v>
      </c>
      <c r="K13" s="322">
        <v>41</v>
      </c>
      <c r="L13" s="733" t="s">
        <v>565</v>
      </c>
      <c r="M13" s="733">
        <v>732.53</v>
      </c>
      <c r="N13" s="38">
        <f t="shared" si="1"/>
        <v>219760</v>
      </c>
      <c r="O13" s="510" t="s">
        <v>35</v>
      </c>
      <c r="P13" s="699">
        <v>44407</v>
      </c>
      <c r="Q13" s="645">
        <v>0</v>
      </c>
      <c r="R13" s="646">
        <v>44386</v>
      </c>
      <c r="S13" s="483"/>
      <c r="T13" s="42"/>
      <c r="U13" s="43" t="s">
        <v>616</v>
      </c>
      <c r="V13" s="44">
        <v>0</v>
      </c>
      <c r="W13" s="43" t="s">
        <v>603</v>
      </c>
      <c r="X13" s="361">
        <v>0</v>
      </c>
    </row>
    <row r="14" spans="1:24" ht="31.5" x14ac:dyDescent="0.3">
      <c r="A14" s="277" t="s">
        <v>95</v>
      </c>
      <c r="B14" s="273" t="s">
        <v>283</v>
      </c>
      <c r="C14" s="274" t="s">
        <v>588</v>
      </c>
      <c r="D14" s="93">
        <v>59</v>
      </c>
      <c r="E14" s="93">
        <f t="shared" si="2"/>
        <v>986480</v>
      </c>
      <c r="F14" s="275">
        <v>16720</v>
      </c>
      <c r="G14" s="276">
        <v>44391</v>
      </c>
      <c r="H14" s="55" t="s">
        <v>610</v>
      </c>
      <c r="I14" s="51">
        <v>21140</v>
      </c>
      <c r="J14" s="35">
        <f t="shared" si="0"/>
        <v>4420</v>
      </c>
      <c r="K14" s="322">
        <v>41</v>
      </c>
      <c r="L14" s="733" t="s">
        <v>565</v>
      </c>
      <c r="M14" s="733">
        <v>5200.4399999999996</v>
      </c>
      <c r="N14" s="38">
        <f t="shared" si="1"/>
        <v>866740</v>
      </c>
      <c r="O14" s="726" t="s">
        <v>35</v>
      </c>
      <c r="P14" s="732">
        <v>44414</v>
      </c>
      <c r="Q14" s="645">
        <v>20240</v>
      </c>
      <c r="R14" s="646">
        <v>44393</v>
      </c>
      <c r="S14" s="483"/>
      <c r="T14" s="42"/>
      <c r="U14" s="43" t="s">
        <v>616</v>
      </c>
      <c r="V14" s="44">
        <v>6032</v>
      </c>
      <c r="W14" s="43" t="s">
        <v>603</v>
      </c>
      <c r="X14" s="361">
        <v>3960</v>
      </c>
    </row>
    <row r="15" spans="1:24" ht="31.5" x14ac:dyDescent="0.3">
      <c r="A15" s="277" t="s">
        <v>512</v>
      </c>
      <c r="B15" s="273" t="s">
        <v>41</v>
      </c>
      <c r="C15" s="679" t="s">
        <v>589</v>
      </c>
      <c r="D15" s="93">
        <v>59</v>
      </c>
      <c r="E15" s="93">
        <f t="shared" si="2"/>
        <v>1233690</v>
      </c>
      <c r="F15" s="275">
        <v>20910</v>
      </c>
      <c r="G15" s="276">
        <v>44393</v>
      </c>
      <c r="H15" s="677" t="s">
        <v>613</v>
      </c>
      <c r="I15" s="51">
        <v>20885</v>
      </c>
      <c r="J15" s="35">
        <f t="shared" si="0"/>
        <v>-25</v>
      </c>
      <c r="K15" s="322">
        <v>41</v>
      </c>
      <c r="L15" s="733" t="s">
        <v>565</v>
      </c>
      <c r="M15" s="733">
        <v>6279.42</v>
      </c>
      <c r="N15" s="38">
        <f t="shared" si="1"/>
        <v>856285</v>
      </c>
      <c r="O15" s="726" t="s">
        <v>206</v>
      </c>
      <c r="P15" s="732">
        <v>44418</v>
      </c>
      <c r="Q15" s="645">
        <v>25340</v>
      </c>
      <c r="R15" s="646">
        <v>44393</v>
      </c>
      <c r="S15" s="483"/>
      <c r="T15" s="42"/>
      <c r="U15" s="749" t="s">
        <v>652</v>
      </c>
      <c r="V15" s="750">
        <v>6032</v>
      </c>
      <c r="W15" s="43" t="s">
        <v>603</v>
      </c>
      <c r="X15" s="361">
        <v>3960</v>
      </c>
    </row>
    <row r="16" spans="1:24" ht="31.5" x14ac:dyDescent="0.3">
      <c r="A16" s="285" t="s">
        <v>48</v>
      </c>
      <c r="B16" s="273" t="s">
        <v>513</v>
      </c>
      <c r="C16" s="274" t="s">
        <v>589</v>
      </c>
      <c r="D16" s="93">
        <v>0</v>
      </c>
      <c r="E16" s="93">
        <f t="shared" si="2"/>
        <v>0</v>
      </c>
      <c r="F16" s="275">
        <v>0</v>
      </c>
      <c r="G16" s="276">
        <v>44393</v>
      </c>
      <c r="H16" s="677" t="s">
        <v>614</v>
      </c>
      <c r="I16" s="51">
        <v>5740</v>
      </c>
      <c r="J16" s="35">
        <f t="shared" si="0"/>
        <v>5740</v>
      </c>
      <c r="K16" s="581">
        <v>41</v>
      </c>
      <c r="L16" s="733" t="s">
        <v>565</v>
      </c>
      <c r="M16" s="733">
        <v>1725.83</v>
      </c>
      <c r="N16" s="57">
        <f t="shared" si="1"/>
        <v>235340</v>
      </c>
      <c r="O16" s="726" t="s">
        <v>35</v>
      </c>
      <c r="P16" s="732">
        <v>44418</v>
      </c>
      <c r="Q16" s="645">
        <v>0</v>
      </c>
      <c r="R16" s="646">
        <v>44393</v>
      </c>
      <c r="S16" s="483"/>
      <c r="T16" s="42"/>
      <c r="U16" s="749" t="s">
        <v>652</v>
      </c>
      <c r="V16" s="750">
        <v>0</v>
      </c>
      <c r="W16" s="43" t="s">
        <v>603</v>
      </c>
      <c r="X16" s="361">
        <v>0</v>
      </c>
    </row>
    <row r="17" spans="1:24" ht="31.5" x14ac:dyDescent="0.3">
      <c r="A17" s="279" t="s">
        <v>48</v>
      </c>
      <c r="B17" s="273" t="s">
        <v>30</v>
      </c>
      <c r="C17" s="274" t="s">
        <v>590</v>
      </c>
      <c r="D17" s="93">
        <v>59</v>
      </c>
      <c r="E17" s="93">
        <f t="shared" si="2"/>
        <v>1034860</v>
      </c>
      <c r="F17" s="275">
        <v>17540</v>
      </c>
      <c r="G17" s="276">
        <v>44395</v>
      </c>
      <c r="H17" s="677" t="s">
        <v>615</v>
      </c>
      <c r="I17" s="51">
        <v>22060</v>
      </c>
      <c r="J17" s="35">
        <f t="shared" si="0"/>
        <v>4520</v>
      </c>
      <c r="K17" s="581">
        <v>40</v>
      </c>
      <c r="L17" s="733" t="s">
        <v>565</v>
      </c>
      <c r="M17" s="733">
        <v>5294.4</v>
      </c>
      <c r="N17" s="57">
        <f t="shared" si="1"/>
        <v>882400</v>
      </c>
      <c r="O17" s="726" t="s">
        <v>35</v>
      </c>
      <c r="P17" s="732">
        <v>44418</v>
      </c>
      <c r="Q17" s="645">
        <v>20140</v>
      </c>
      <c r="R17" s="646">
        <v>44400</v>
      </c>
      <c r="S17" s="483"/>
      <c r="T17" s="42"/>
      <c r="U17" s="749" t="s">
        <v>652</v>
      </c>
      <c r="V17" s="750">
        <v>6032</v>
      </c>
      <c r="W17" s="43" t="s">
        <v>603</v>
      </c>
      <c r="X17" s="361">
        <v>3960</v>
      </c>
    </row>
    <row r="18" spans="1:24" ht="31.5" x14ac:dyDescent="0.3">
      <c r="A18" s="279" t="s">
        <v>37</v>
      </c>
      <c r="B18" s="273" t="s">
        <v>30</v>
      </c>
      <c r="C18" s="274" t="s">
        <v>591</v>
      </c>
      <c r="D18" s="93">
        <v>59</v>
      </c>
      <c r="E18" s="93">
        <f t="shared" si="2"/>
        <v>997690</v>
      </c>
      <c r="F18" s="275">
        <v>16910</v>
      </c>
      <c r="G18" s="276">
        <v>44397</v>
      </c>
      <c r="H18" s="677" t="s">
        <v>617</v>
      </c>
      <c r="I18" s="51">
        <v>21640</v>
      </c>
      <c r="J18" s="35">
        <f t="shared" si="0"/>
        <v>4730</v>
      </c>
      <c r="K18" s="581">
        <v>40</v>
      </c>
      <c r="L18" s="733" t="s">
        <v>565</v>
      </c>
      <c r="M18" s="733">
        <v>5193.6000000000004</v>
      </c>
      <c r="N18" s="57">
        <f t="shared" si="1"/>
        <v>865600</v>
      </c>
      <c r="O18" s="726" t="s">
        <v>35</v>
      </c>
      <c r="P18" s="732">
        <v>44420</v>
      </c>
      <c r="Q18" s="647">
        <v>20140</v>
      </c>
      <c r="R18" s="646">
        <v>44400</v>
      </c>
      <c r="S18" s="483"/>
      <c r="T18" s="42"/>
      <c r="U18" s="749" t="s">
        <v>652</v>
      </c>
      <c r="V18" s="750">
        <v>6032</v>
      </c>
      <c r="W18" s="43" t="s">
        <v>603</v>
      </c>
      <c r="X18" s="361">
        <v>3960</v>
      </c>
    </row>
    <row r="19" spans="1:24" ht="31.5" x14ac:dyDescent="0.3">
      <c r="A19" s="715" t="s">
        <v>554</v>
      </c>
      <c r="B19" s="273" t="s">
        <v>25</v>
      </c>
      <c r="C19" s="274" t="s">
        <v>592</v>
      </c>
      <c r="D19" s="93">
        <v>59</v>
      </c>
      <c r="E19" s="93">
        <f t="shared" si="2"/>
        <v>953440</v>
      </c>
      <c r="F19" s="275">
        <v>16160</v>
      </c>
      <c r="G19" s="276">
        <v>44399</v>
      </c>
      <c r="H19" s="677" t="s">
        <v>618</v>
      </c>
      <c r="I19" s="51">
        <v>20640</v>
      </c>
      <c r="J19" s="35">
        <f t="shared" si="0"/>
        <v>4480</v>
      </c>
      <c r="K19" s="581">
        <v>39</v>
      </c>
      <c r="L19" s="733" t="s">
        <v>565</v>
      </c>
      <c r="M19" s="733">
        <v>5903.04</v>
      </c>
      <c r="N19" s="57">
        <f t="shared" si="1"/>
        <v>804960</v>
      </c>
      <c r="O19" s="726" t="s">
        <v>206</v>
      </c>
      <c r="P19" s="732">
        <v>44424</v>
      </c>
      <c r="Q19" s="647">
        <v>20140</v>
      </c>
      <c r="R19" s="646">
        <v>44400</v>
      </c>
      <c r="S19" s="483"/>
      <c r="T19" s="42"/>
      <c r="U19" s="749" t="s">
        <v>652</v>
      </c>
      <c r="V19" s="750">
        <v>6032</v>
      </c>
      <c r="W19" s="43" t="s">
        <v>603</v>
      </c>
      <c r="X19" s="361">
        <v>3960</v>
      </c>
    </row>
    <row r="20" spans="1:24" ht="47.25" x14ac:dyDescent="0.3">
      <c r="A20" s="279" t="s">
        <v>555</v>
      </c>
      <c r="B20" s="273" t="s">
        <v>39</v>
      </c>
      <c r="C20" s="274" t="s">
        <v>594</v>
      </c>
      <c r="D20" s="93">
        <v>59</v>
      </c>
      <c r="E20" s="93">
        <f t="shared" si="2"/>
        <v>961700</v>
      </c>
      <c r="F20" s="275">
        <v>16300</v>
      </c>
      <c r="G20" s="276">
        <v>44400</v>
      </c>
      <c r="H20" s="677" t="s">
        <v>619</v>
      </c>
      <c r="I20" s="51">
        <f>21100-105.5</f>
        <v>20994.5</v>
      </c>
      <c r="J20" s="35">
        <f t="shared" si="0"/>
        <v>4694.5</v>
      </c>
      <c r="K20" s="581">
        <v>39</v>
      </c>
      <c r="L20" s="733" t="s">
        <v>565</v>
      </c>
      <c r="M20" s="733">
        <v>5458.57</v>
      </c>
      <c r="N20" s="57">
        <f t="shared" si="1"/>
        <v>818785.5</v>
      </c>
      <c r="O20" s="726" t="s">
        <v>35</v>
      </c>
      <c r="P20" s="732">
        <v>44424</v>
      </c>
      <c r="Q20" s="647">
        <v>20140</v>
      </c>
      <c r="R20" s="646">
        <v>44400</v>
      </c>
      <c r="S20" s="483"/>
      <c r="T20" s="42"/>
      <c r="U20" s="749" t="s">
        <v>652</v>
      </c>
      <c r="V20" s="750">
        <v>6032</v>
      </c>
      <c r="W20" s="43" t="s">
        <v>603</v>
      </c>
      <c r="X20" s="361">
        <v>3960</v>
      </c>
    </row>
    <row r="21" spans="1:24" ht="31.5" x14ac:dyDescent="0.3">
      <c r="A21" s="280" t="s">
        <v>231</v>
      </c>
      <c r="B21" s="273" t="s">
        <v>30</v>
      </c>
      <c r="C21" s="274" t="s">
        <v>593</v>
      </c>
      <c r="D21" s="93">
        <v>59</v>
      </c>
      <c r="E21" s="93">
        <f t="shared" si="2"/>
        <v>1205960</v>
      </c>
      <c r="F21" s="275">
        <v>20440</v>
      </c>
      <c r="G21" s="276">
        <v>44402</v>
      </c>
      <c r="H21" s="50" t="s">
        <v>625</v>
      </c>
      <c r="I21" s="51">
        <v>20510</v>
      </c>
      <c r="J21" s="35">
        <f t="shared" si="0"/>
        <v>70</v>
      </c>
      <c r="K21" s="581">
        <v>39</v>
      </c>
      <c r="L21" s="733" t="s">
        <v>565</v>
      </c>
      <c r="M21" s="733">
        <v>4799.34</v>
      </c>
      <c r="N21" s="57">
        <f t="shared" si="1"/>
        <v>799890</v>
      </c>
      <c r="O21" s="726" t="s">
        <v>35</v>
      </c>
      <c r="P21" s="732">
        <v>44425</v>
      </c>
      <c r="Q21" s="647">
        <v>25140</v>
      </c>
      <c r="R21" s="646">
        <v>44407</v>
      </c>
      <c r="S21" s="483"/>
      <c r="T21" s="42"/>
      <c r="U21" s="749" t="s">
        <v>652</v>
      </c>
      <c r="V21" s="750">
        <v>6032</v>
      </c>
      <c r="W21" s="43" t="s">
        <v>603</v>
      </c>
      <c r="X21" s="361">
        <v>3960</v>
      </c>
    </row>
    <row r="22" spans="1:24" ht="31.5" x14ac:dyDescent="0.3">
      <c r="A22" s="281" t="s">
        <v>48</v>
      </c>
      <c r="B22" s="273" t="s">
        <v>28</v>
      </c>
      <c r="C22" s="274" t="s">
        <v>593</v>
      </c>
      <c r="D22" s="93">
        <v>0</v>
      </c>
      <c r="E22" s="93">
        <f t="shared" si="2"/>
        <v>0</v>
      </c>
      <c r="F22" s="275">
        <v>0</v>
      </c>
      <c r="G22" s="276">
        <v>44402</v>
      </c>
      <c r="H22" s="50" t="s">
        <v>626</v>
      </c>
      <c r="I22" s="51">
        <v>5100</v>
      </c>
      <c r="J22" s="35">
        <f t="shared" si="0"/>
        <v>5100</v>
      </c>
      <c r="K22" s="581">
        <v>39</v>
      </c>
      <c r="L22" s="733" t="s">
        <v>565</v>
      </c>
      <c r="M22" s="733">
        <v>928.2</v>
      </c>
      <c r="N22" s="57">
        <f t="shared" si="1"/>
        <v>198900</v>
      </c>
      <c r="O22" s="726" t="s">
        <v>35</v>
      </c>
      <c r="P22" s="732">
        <v>44425</v>
      </c>
      <c r="Q22" s="647">
        <v>0</v>
      </c>
      <c r="R22" s="646">
        <v>44407</v>
      </c>
      <c r="S22" s="483"/>
      <c r="T22" s="42"/>
      <c r="U22" s="749" t="s">
        <v>652</v>
      </c>
      <c r="V22" s="750">
        <v>0</v>
      </c>
      <c r="W22" s="43" t="s">
        <v>603</v>
      </c>
      <c r="X22" s="361">
        <v>0</v>
      </c>
    </row>
    <row r="23" spans="1:24" ht="31.5" x14ac:dyDescent="0.3">
      <c r="A23" s="417" t="s">
        <v>68</v>
      </c>
      <c r="B23" s="273" t="s">
        <v>30</v>
      </c>
      <c r="C23" s="274" t="s">
        <v>595</v>
      </c>
      <c r="D23" s="93">
        <v>59</v>
      </c>
      <c r="E23" s="93">
        <f t="shared" si="2"/>
        <v>1073210</v>
      </c>
      <c r="F23" s="275">
        <v>18190</v>
      </c>
      <c r="G23" s="276">
        <v>44404</v>
      </c>
      <c r="H23" s="50" t="s">
        <v>620</v>
      </c>
      <c r="I23" s="51">
        <v>23235</v>
      </c>
      <c r="J23" s="35">
        <f t="shared" si="0"/>
        <v>5045</v>
      </c>
      <c r="K23" s="581">
        <v>39</v>
      </c>
      <c r="L23" s="733" t="s">
        <v>565</v>
      </c>
      <c r="M23" s="733">
        <v>5436.99</v>
      </c>
      <c r="N23" s="62">
        <f t="shared" si="1"/>
        <v>906165</v>
      </c>
      <c r="O23" s="359" t="s">
        <v>459</v>
      </c>
      <c r="P23" s="732">
        <v>44427</v>
      </c>
      <c r="Q23" s="647">
        <v>20740</v>
      </c>
      <c r="R23" s="646">
        <v>44407</v>
      </c>
      <c r="S23" s="484"/>
      <c r="T23" s="65"/>
      <c r="U23" s="749" t="s">
        <v>652</v>
      </c>
      <c r="V23" s="750">
        <v>6032</v>
      </c>
      <c r="W23" s="43" t="s">
        <v>603</v>
      </c>
      <c r="X23" s="361">
        <v>3960</v>
      </c>
    </row>
    <row r="24" spans="1:24" ht="24" customHeight="1" x14ac:dyDescent="0.3">
      <c r="A24" s="278" t="s">
        <v>24</v>
      </c>
      <c r="B24" s="273" t="s">
        <v>575</v>
      </c>
      <c r="C24" s="274" t="s">
        <v>596</v>
      </c>
      <c r="D24" s="93">
        <v>52</v>
      </c>
      <c r="E24" s="93">
        <f t="shared" si="2"/>
        <v>482560</v>
      </c>
      <c r="F24" s="275">
        <v>9280</v>
      </c>
      <c r="G24" s="276">
        <v>44407</v>
      </c>
      <c r="H24" s="50">
        <v>34124</v>
      </c>
      <c r="I24" s="51">
        <v>9280</v>
      </c>
      <c r="J24" s="35">
        <f t="shared" si="0"/>
        <v>0</v>
      </c>
      <c r="K24" s="581">
        <v>52</v>
      </c>
      <c r="L24" s="52"/>
      <c r="M24" s="52"/>
      <c r="N24" s="57">
        <f t="shared" si="1"/>
        <v>482560</v>
      </c>
      <c r="O24" s="726" t="s">
        <v>35</v>
      </c>
      <c r="P24" s="732">
        <v>44428</v>
      </c>
      <c r="Q24" s="647">
        <v>0</v>
      </c>
      <c r="R24" s="646">
        <v>0</v>
      </c>
      <c r="S24" s="483"/>
      <c r="T24" s="42"/>
      <c r="U24" s="749" t="s">
        <v>59</v>
      </c>
      <c r="V24" s="750">
        <v>0</v>
      </c>
      <c r="W24" s="43" t="s">
        <v>59</v>
      </c>
      <c r="X24" s="361">
        <v>0</v>
      </c>
    </row>
    <row r="25" spans="1:24" ht="31.5" x14ac:dyDescent="0.3">
      <c r="A25" s="281" t="s">
        <v>231</v>
      </c>
      <c r="B25" s="273" t="s">
        <v>30</v>
      </c>
      <c r="C25" s="274" t="s">
        <v>597</v>
      </c>
      <c r="D25" s="93">
        <v>53</v>
      </c>
      <c r="E25" s="93">
        <f t="shared" si="2"/>
        <v>1162820</v>
      </c>
      <c r="F25" s="275">
        <v>21940</v>
      </c>
      <c r="G25" s="276">
        <v>44407</v>
      </c>
      <c r="H25" s="50" t="s">
        <v>629</v>
      </c>
      <c r="I25" s="51">
        <v>22955</v>
      </c>
      <c r="J25" s="35">
        <f t="shared" si="0"/>
        <v>1015</v>
      </c>
      <c r="K25" s="581">
        <v>39</v>
      </c>
      <c r="L25" s="733" t="s">
        <v>565</v>
      </c>
      <c r="M25" s="733">
        <v>5968.3</v>
      </c>
      <c r="N25" s="57">
        <f t="shared" si="1"/>
        <v>895245</v>
      </c>
      <c r="O25" s="726" t="s">
        <v>35</v>
      </c>
      <c r="P25" s="732">
        <v>44431</v>
      </c>
      <c r="Q25" s="647">
        <v>25140</v>
      </c>
      <c r="R25" s="646">
        <v>44407</v>
      </c>
      <c r="S25" s="483"/>
      <c r="T25" s="42"/>
      <c r="U25" s="749" t="s">
        <v>652</v>
      </c>
      <c r="V25" s="750">
        <v>6032</v>
      </c>
      <c r="W25" s="43" t="s">
        <v>603</v>
      </c>
      <c r="X25" s="361">
        <v>3960</v>
      </c>
    </row>
    <row r="26" spans="1:24" ht="31.5" x14ac:dyDescent="0.3">
      <c r="A26" s="281" t="s">
        <v>576</v>
      </c>
      <c r="B26" s="273" t="s">
        <v>28</v>
      </c>
      <c r="C26" s="274" t="s">
        <v>597</v>
      </c>
      <c r="D26" s="93">
        <v>53</v>
      </c>
      <c r="E26" s="93">
        <f t="shared" si="2"/>
        <v>0</v>
      </c>
      <c r="F26" s="275">
        <v>0</v>
      </c>
      <c r="G26" s="276">
        <v>44407</v>
      </c>
      <c r="H26" s="50" t="s">
        <v>627</v>
      </c>
      <c r="I26" s="51">
        <v>5290</v>
      </c>
      <c r="J26" s="35">
        <f t="shared" si="0"/>
        <v>5290</v>
      </c>
      <c r="K26" s="581">
        <v>39</v>
      </c>
      <c r="L26" s="733" t="s">
        <v>565</v>
      </c>
      <c r="M26" s="733">
        <v>687.7</v>
      </c>
      <c r="N26" s="57">
        <f t="shared" si="1"/>
        <v>206310</v>
      </c>
      <c r="O26" s="726" t="s">
        <v>35</v>
      </c>
      <c r="P26" s="732">
        <v>44426</v>
      </c>
      <c r="Q26" s="647">
        <v>0</v>
      </c>
      <c r="R26" s="646">
        <v>44407</v>
      </c>
      <c r="S26" s="485"/>
      <c r="T26" s="67"/>
      <c r="U26" s="749" t="s">
        <v>652</v>
      </c>
      <c r="V26" s="750">
        <v>0</v>
      </c>
      <c r="W26" s="43" t="s">
        <v>603</v>
      </c>
      <c r="X26" s="361">
        <v>0</v>
      </c>
    </row>
    <row r="27" spans="1:24" ht="31.5" x14ac:dyDescent="0.3">
      <c r="A27" s="281"/>
      <c r="B27" s="273"/>
      <c r="C27" s="274"/>
      <c r="D27" s="93"/>
      <c r="E27" s="93">
        <f t="shared" si="2"/>
        <v>0</v>
      </c>
      <c r="F27" s="751"/>
      <c r="G27" s="752">
        <v>29.7</v>
      </c>
      <c r="H27" s="753" t="s">
        <v>653</v>
      </c>
      <c r="I27" s="51"/>
      <c r="J27" s="35">
        <f t="shared" si="0"/>
        <v>0</v>
      </c>
      <c r="K27" s="581"/>
      <c r="L27" s="52"/>
      <c r="M27" s="52"/>
      <c r="N27" s="57">
        <f t="shared" si="1"/>
        <v>0</v>
      </c>
      <c r="O27" s="510"/>
      <c r="P27" s="699"/>
      <c r="Q27" s="645"/>
      <c r="R27" s="646"/>
      <c r="S27" s="485"/>
      <c r="T27" s="67"/>
      <c r="U27" s="43" t="s">
        <v>652</v>
      </c>
      <c r="V27" s="754">
        <v>6032</v>
      </c>
      <c r="W27" s="43"/>
      <c r="X27" s="361">
        <v>0</v>
      </c>
    </row>
    <row r="28" spans="1:24" ht="17.25" x14ac:dyDescent="0.3">
      <c r="A28" s="272"/>
      <c r="B28" s="283"/>
      <c r="C28" s="274"/>
      <c r="D28" s="93"/>
      <c r="E28" s="93">
        <f t="shared" si="2"/>
        <v>0</v>
      </c>
      <c r="F28" s="275"/>
      <c r="G28" s="276"/>
      <c r="H28" s="50"/>
      <c r="I28" s="51"/>
      <c r="J28" s="35">
        <f t="shared" si="0"/>
        <v>0</v>
      </c>
      <c r="K28" s="581"/>
      <c r="L28" s="52"/>
      <c r="M28" s="52"/>
      <c r="N28" s="57">
        <f t="shared" si="1"/>
        <v>0</v>
      </c>
      <c r="O28" s="510"/>
      <c r="P28" s="699"/>
      <c r="Q28" s="492"/>
      <c r="R28" s="493"/>
      <c r="S28" s="485"/>
      <c r="T28" s="67"/>
      <c r="U28" s="43"/>
      <c r="V28" s="44"/>
      <c r="W28" s="43"/>
      <c r="X28" s="361">
        <f>SUM(X4:X27)</f>
        <v>63360</v>
      </c>
    </row>
    <row r="29" spans="1:24" ht="17.25" x14ac:dyDescent="0.3">
      <c r="A29" s="467"/>
      <c r="B29" s="283"/>
      <c r="C29" s="274"/>
      <c r="D29" s="93"/>
      <c r="E29" s="93">
        <f t="shared" si="2"/>
        <v>0</v>
      </c>
      <c r="F29" s="275"/>
      <c r="G29" s="276"/>
      <c r="H29" s="50"/>
      <c r="I29" s="51"/>
      <c r="J29" s="35">
        <f t="shared" si="0"/>
        <v>0</v>
      </c>
      <c r="K29" s="581"/>
      <c r="L29" s="52"/>
      <c r="M29" s="52"/>
      <c r="N29" s="57">
        <f t="shared" si="1"/>
        <v>0</v>
      </c>
      <c r="O29" s="510"/>
      <c r="P29" s="699"/>
      <c r="Q29" s="492"/>
      <c r="R29" s="493"/>
      <c r="S29" s="485"/>
      <c r="T29" s="67"/>
      <c r="U29" s="43"/>
      <c r="V29" s="44"/>
      <c r="W29" s="43"/>
      <c r="X29" s="361"/>
    </row>
    <row r="30" spans="1:24" ht="17.25" x14ac:dyDescent="0.3">
      <c r="A30" s="277"/>
      <c r="B30" s="283"/>
      <c r="C30" s="274"/>
      <c r="D30" s="93"/>
      <c r="E30" s="93">
        <f t="shared" si="2"/>
        <v>0</v>
      </c>
      <c r="F30" s="275"/>
      <c r="G30" s="276"/>
      <c r="H30" s="50"/>
      <c r="I30" s="51"/>
      <c r="J30" s="35">
        <f t="shared" si="0"/>
        <v>0</v>
      </c>
      <c r="K30" s="581"/>
      <c r="L30" s="52"/>
      <c r="M30" s="52"/>
      <c r="N30" s="57">
        <f t="shared" si="1"/>
        <v>0</v>
      </c>
      <c r="O30" s="510"/>
      <c r="P30" s="699"/>
      <c r="Q30" s="492"/>
      <c r="R30" s="493"/>
      <c r="S30" s="485"/>
      <c r="T30" s="67"/>
      <c r="U30" s="43"/>
      <c r="V30" s="44"/>
      <c r="W30" s="43"/>
      <c r="X30" s="361"/>
    </row>
    <row r="31" spans="1:24" ht="17.25" x14ac:dyDescent="0.3">
      <c r="A31" s="277"/>
      <c r="B31" s="283"/>
      <c r="C31" s="274"/>
      <c r="D31" s="93"/>
      <c r="E31" s="560">
        <f t="shared" ref="E31:E46" si="3">D31*F31</f>
        <v>0</v>
      </c>
      <c r="F31" s="275"/>
      <c r="G31" s="276"/>
      <c r="H31" s="50"/>
      <c r="I31" s="51"/>
      <c r="J31" s="35">
        <f t="shared" si="0"/>
        <v>0</v>
      </c>
      <c r="K31" s="581"/>
      <c r="L31" s="52"/>
      <c r="M31" s="52"/>
      <c r="N31" s="57">
        <f t="shared" si="1"/>
        <v>0</v>
      </c>
      <c r="O31" s="156"/>
      <c r="P31" s="699"/>
      <c r="Q31" s="492"/>
      <c r="R31" s="493"/>
      <c r="S31" s="485"/>
      <c r="T31" s="67"/>
      <c r="U31" s="43"/>
      <c r="V31" s="44"/>
      <c r="W31" s="43"/>
      <c r="X31" s="361"/>
    </row>
    <row r="32" spans="1:24" ht="17.25" x14ac:dyDescent="0.3">
      <c r="A32" s="468"/>
      <c r="B32" s="283"/>
      <c r="C32" s="274"/>
      <c r="D32" s="93"/>
      <c r="E32" s="560">
        <f t="shared" si="3"/>
        <v>0</v>
      </c>
      <c r="F32" s="275"/>
      <c r="G32" s="276"/>
      <c r="H32" s="50"/>
      <c r="I32" s="51"/>
      <c r="J32" s="35">
        <f t="shared" si="0"/>
        <v>0</v>
      </c>
      <c r="K32" s="581"/>
      <c r="L32" s="52"/>
      <c r="M32" s="52"/>
      <c r="N32" s="57">
        <f t="shared" si="1"/>
        <v>0</v>
      </c>
      <c r="O32" s="156"/>
      <c r="P32" s="699"/>
      <c r="Q32" s="492"/>
      <c r="R32" s="493"/>
      <c r="S32" s="485"/>
      <c r="T32" s="67"/>
      <c r="U32" s="43"/>
      <c r="V32" s="44"/>
      <c r="W32" s="43"/>
      <c r="X32" s="361"/>
    </row>
    <row r="33" spans="1:24" ht="17.25" x14ac:dyDescent="0.3">
      <c r="A33" s="281"/>
      <c r="B33" s="283"/>
      <c r="C33" s="274"/>
      <c r="D33" s="93"/>
      <c r="E33" s="560">
        <f t="shared" si="3"/>
        <v>0</v>
      </c>
      <c r="F33" s="275"/>
      <c r="G33" s="276"/>
      <c r="H33" s="50"/>
      <c r="I33" s="51"/>
      <c r="J33" s="35">
        <f t="shared" si="0"/>
        <v>0</v>
      </c>
      <c r="K33" s="581"/>
      <c r="L33" s="52"/>
      <c r="M33" s="52"/>
      <c r="N33" s="57">
        <f t="shared" si="1"/>
        <v>0</v>
      </c>
      <c r="O33" s="156"/>
      <c r="P33" s="699"/>
      <c r="Q33" s="492"/>
      <c r="R33" s="493"/>
      <c r="S33" s="485"/>
      <c r="T33" s="67"/>
      <c r="U33" s="43"/>
      <c r="V33" s="44"/>
      <c r="W33" s="43"/>
      <c r="X33" s="361"/>
    </row>
    <row r="34" spans="1:24" ht="17.25" x14ac:dyDescent="0.3">
      <c r="A34" s="281"/>
      <c r="B34" s="283"/>
      <c r="C34" s="274"/>
      <c r="D34" s="93"/>
      <c r="E34" s="560">
        <f t="shared" si="3"/>
        <v>0</v>
      </c>
      <c r="F34" s="275"/>
      <c r="G34" s="276"/>
      <c r="H34" s="50"/>
      <c r="I34" s="51"/>
      <c r="J34" s="35">
        <f t="shared" si="0"/>
        <v>0</v>
      </c>
      <c r="K34" s="56"/>
      <c r="L34" s="52"/>
      <c r="M34" s="52"/>
      <c r="N34" s="57">
        <f t="shared" si="1"/>
        <v>0</v>
      </c>
      <c r="O34" s="156"/>
      <c r="P34" s="699"/>
      <c r="Q34" s="492"/>
      <c r="R34" s="493"/>
      <c r="S34" s="485"/>
      <c r="T34" s="67"/>
      <c r="U34" s="43"/>
      <c r="V34" s="44"/>
      <c r="W34" s="43"/>
      <c r="X34" s="361"/>
    </row>
    <row r="35" spans="1:24" ht="17.25" x14ac:dyDescent="0.3">
      <c r="A35" s="272"/>
      <c r="B35" s="283"/>
      <c r="C35" s="274"/>
      <c r="D35" s="93"/>
      <c r="E35" s="560">
        <f t="shared" si="3"/>
        <v>0</v>
      </c>
      <c r="F35" s="275"/>
      <c r="G35" s="276"/>
      <c r="H35" s="50"/>
      <c r="I35" s="51"/>
      <c r="J35" s="35">
        <f t="shared" si="0"/>
        <v>0</v>
      </c>
      <c r="K35" s="56"/>
      <c r="L35" s="52"/>
      <c r="M35" s="52"/>
      <c r="N35" s="57">
        <f t="shared" si="1"/>
        <v>0</v>
      </c>
      <c r="O35" s="156"/>
      <c r="P35" s="699"/>
      <c r="Q35" s="492"/>
      <c r="R35" s="493"/>
      <c r="S35" s="485"/>
      <c r="T35" s="67"/>
      <c r="U35" s="43"/>
      <c r="V35" s="44"/>
      <c r="W35" s="43"/>
      <c r="X35" s="361"/>
    </row>
    <row r="36" spans="1:24" ht="17.25" x14ac:dyDescent="0.3">
      <c r="A36" s="277"/>
      <c r="B36" s="283"/>
      <c r="C36" s="274"/>
      <c r="D36" s="93"/>
      <c r="E36" s="560">
        <f t="shared" si="3"/>
        <v>0</v>
      </c>
      <c r="F36" s="275"/>
      <c r="G36" s="276"/>
      <c r="H36" s="50"/>
      <c r="I36" s="51"/>
      <c r="J36" s="35">
        <f t="shared" si="0"/>
        <v>0</v>
      </c>
      <c r="K36" s="56"/>
      <c r="L36" s="52"/>
      <c r="M36" s="52"/>
      <c r="N36" s="57">
        <f t="shared" si="1"/>
        <v>0</v>
      </c>
      <c r="O36" s="156"/>
      <c r="P36" s="699"/>
      <c r="Q36" s="492"/>
      <c r="R36" s="493"/>
      <c r="S36" s="485"/>
      <c r="T36" s="67"/>
      <c r="U36" s="43"/>
      <c r="V36" s="44"/>
      <c r="W36" s="43"/>
      <c r="X36" s="361"/>
    </row>
    <row r="37" spans="1:24" ht="17.25" x14ac:dyDescent="0.3">
      <c r="A37" s="277"/>
      <c r="B37" s="283"/>
      <c r="C37" s="274"/>
      <c r="D37" s="93"/>
      <c r="E37" s="560">
        <f t="shared" si="3"/>
        <v>0</v>
      </c>
      <c r="F37" s="275"/>
      <c r="G37" s="276"/>
      <c r="H37" s="50"/>
      <c r="I37" s="51"/>
      <c r="J37" s="35">
        <f t="shared" si="0"/>
        <v>0</v>
      </c>
      <c r="K37" s="56"/>
      <c r="L37" s="52"/>
      <c r="M37" s="52"/>
      <c r="N37" s="57">
        <f t="shared" si="1"/>
        <v>0</v>
      </c>
      <c r="O37" s="156"/>
      <c r="P37" s="699"/>
      <c r="Q37" s="492"/>
      <c r="R37" s="493"/>
      <c r="S37" s="485"/>
      <c r="T37" s="67"/>
      <c r="U37" s="43"/>
      <c r="V37" s="44"/>
      <c r="W37" s="43"/>
      <c r="X37" s="361"/>
    </row>
    <row r="38" spans="1:24" ht="17.25" x14ac:dyDescent="0.3">
      <c r="A38" s="277"/>
      <c r="B38" s="283"/>
      <c r="C38" s="274"/>
      <c r="D38" s="93"/>
      <c r="E38" s="560">
        <f t="shared" si="3"/>
        <v>0</v>
      </c>
      <c r="F38" s="275"/>
      <c r="G38" s="276"/>
      <c r="H38" s="55"/>
      <c r="I38" s="51"/>
      <c r="J38" s="35">
        <f t="shared" si="0"/>
        <v>0</v>
      </c>
      <c r="K38" s="56"/>
      <c r="L38" s="52"/>
      <c r="M38" s="52"/>
      <c r="N38" s="57">
        <f t="shared" si="1"/>
        <v>0</v>
      </c>
      <c r="O38" s="156"/>
      <c r="P38" s="699"/>
      <c r="Q38" s="492"/>
      <c r="R38" s="493"/>
      <c r="S38" s="485"/>
      <c r="T38" s="67"/>
      <c r="U38" s="43"/>
      <c r="V38" s="44"/>
      <c r="W38" s="43"/>
      <c r="X38" s="361"/>
    </row>
    <row r="39" spans="1:24" ht="17.25" x14ac:dyDescent="0.3">
      <c r="A39" s="281"/>
      <c r="B39" s="283"/>
      <c r="C39" s="274"/>
      <c r="D39" s="93"/>
      <c r="E39" s="560">
        <f t="shared" si="3"/>
        <v>0</v>
      </c>
      <c r="F39" s="275"/>
      <c r="G39" s="276"/>
      <c r="H39" s="50"/>
      <c r="I39" s="51"/>
      <c r="J39" s="35">
        <f t="shared" si="0"/>
        <v>0</v>
      </c>
      <c r="K39" s="56"/>
      <c r="L39" s="52"/>
      <c r="M39" s="52"/>
      <c r="N39" s="57">
        <f t="shared" si="1"/>
        <v>0</v>
      </c>
      <c r="O39" s="156"/>
      <c r="P39" s="699"/>
      <c r="Q39" s="492"/>
      <c r="R39" s="493"/>
      <c r="S39" s="485"/>
      <c r="T39" s="67"/>
      <c r="U39" s="43"/>
      <c r="V39" s="44"/>
      <c r="W39" s="43"/>
      <c r="X39" s="361"/>
    </row>
    <row r="40" spans="1:24" ht="17.25" x14ac:dyDescent="0.3">
      <c r="A40" s="279"/>
      <c r="B40" s="283"/>
      <c r="C40" s="274"/>
      <c r="D40" s="93"/>
      <c r="E40" s="560">
        <f t="shared" si="3"/>
        <v>0</v>
      </c>
      <c r="F40" s="275"/>
      <c r="G40" s="276"/>
      <c r="H40" s="50"/>
      <c r="I40" s="51"/>
      <c r="J40" s="35">
        <f t="shared" si="0"/>
        <v>0</v>
      </c>
      <c r="K40" s="56"/>
      <c r="L40" s="52"/>
      <c r="M40" s="52"/>
      <c r="N40" s="57">
        <f t="shared" si="1"/>
        <v>0</v>
      </c>
      <c r="O40" s="156"/>
      <c r="P40" s="699"/>
      <c r="Q40" s="492"/>
      <c r="R40" s="493"/>
      <c r="S40" s="485"/>
      <c r="T40" s="67"/>
      <c r="U40" s="43"/>
      <c r="V40" s="44"/>
      <c r="W40" s="362"/>
      <c r="X40" s="363"/>
    </row>
    <row r="41" spans="1:24" ht="17.25" x14ac:dyDescent="0.3">
      <c r="A41" s="469"/>
      <c r="B41" s="283"/>
      <c r="C41" s="466"/>
      <c r="D41" s="47"/>
      <c r="E41" s="462">
        <f t="shared" si="3"/>
        <v>0</v>
      </c>
      <c r="F41" s="275"/>
      <c r="G41" s="276"/>
      <c r="H41" s="50"/>
      <c r="I41" s="51"/>
      <c r="J41" s="35">
        <f t="shared" si="0"/>
        <v>0</v>
      </c>
      <c r="K41" s="56"/>
      <c r="L41" s="52"/>
      <c r="M41" s="52"/>
      <c r="N41" s="57">
        <f t="shared" si="1"/>
        <v>0</v>
      </c>
      <c r="O41" s="156"/>
      <c r="P41" s="699"/>
      <c r="Q41" s="488"/>
      <c r="R41" s="494"/>
      <c r="S41" s="485"/>
      <c r="T41" s="67"/>
      <c r="U41" s="43"/>
      <c r="V41" s="44"/>
      <c r="W41" s="362"/>
      <c r="X41" s="364"/>
    </row>
    <row r="42" spans="1:24" ht="17.25" x14ac:dyDescent="0.3">
      <c r="A42" s="272"/>
      <c r="B42" s="283"/>
      <c r="C42" s="274"/>
      <c r="D42" s="47"/>
      <c r="E42" s="462">
        <f t="shared" si="3"/>
        <v>0</v>
      </c>
      <c r="F42" s="275"/>
      <c r="G42" s="276"/>
      <c r="H42" s="50"/>
      <c r="I42" s="51"/>
      <c r="J42" s="35">
        <f t="shared" si="0"/>
        <v>0</v>
      </c>
      <c r="K42" s="56"/>
      <c r="L42" s="52"/>
      <c r="M42" s="52"/>
      <c r="N42" s="57">
        <f t="shared" si="1"/>
        <v>0</v>
      </c>
      <c r="O42" s="156"/>
      <c r="P42" s="695"/>
      <c r="Q42" s="488"/>
      <c r="R42" s="489"/>
      <c r="S42" s="485"/>
      <c r="T42" s="67"/>
      <c r="U42" s="43"/>
      <c r="V42" s="44"/>
      <c r="W42" s="362"/>
      <c r="X42" s="364"/>
    </row>
    <row r="43" spans="1:24" ht="17.25" x14ac:dyDescent="0.3">
      <c r="A43" s="281"/>
      <c r="B43" s="283"/>
      <c r="C43" s="274"/>
      <c r="D43" s="47"/>
      <c r="E43" s="462">
        <f t="shared" si="3"/>
        <v>0</v>
      </c>
      <c r="F43" s="275"/>
      <c r="G43" s="276"/>
      <c r="H43" s="50"/>
      <c r="I43" s="51"/>
      <c r="J43" s="35">
        <f t="shared" si="0"/>
        <v>0</v>
      </c>
      <c r="K43" s="56"/>
      <c r="L43" s="52"/>
      <c r="M43" s="52"/>
      <c r="N43" s="57">
        <f t="shared" si="1"/>
        <v>0</v>
      </c>
      <c r="O43" s="156"/>
      <c r="P43" s="695"/>
      <c r="Q43" s="488"/>
      <c r="R43" s="489"/>
      <c r="S43" s="485"/>
      <c r="T43" s="67"/>
      <c r="U43" s="43"/>
      <c r="V43" s="44"/>
      <c r="W43" s="362"/>
      <c r="X43" s="364"/>
    </row>
    <row r="44" spans="1:24" ht="17.25" x14ac:dyDescent="0.3">
      <c r="A44" s="272"/>
      <c r="B44" s="283"/>
      <c r="C44" s="274"/>
      <c r="D44" s="47"/>
      <c r="E44" s="462">
        <f t="shared" si="3"/>
        <v>0</v>
      </c>
      <c r="F44" s="275"/>
      <c r="G44" s="276"/>
      <c r="H44" s="50"/>
      <c r="I44" s="51"/>
      <c r="J44" s="35">
        <f t="shared" si="0"/>
        <v>0</v>
      </c>
      <c r="K44" s="56"/>
      <c r="L44" s="52"/>
      <c r="M44" s="52"/>
      <c r="N44" s="57">
        <f t="shared" si="1"/>
        <v>0</v>
      </c>
      <c r="O44" s="156"/>
      <c r="P44" s="695"/>
      <c r="Q44" s="488"/>
      <c r="R44" s="489"/>
      <c r="S44" s="485"/>
      <c r="T44" s="67"/>
      <c r="U44" s="43"/>
      <c r="V44" s="44"/>
      <c r="W44" s="362"/>
      <c r="X44" s="364"/>
    </row>
    <row r="45" spans="1:24" ht="17.25" x14ac:dyDescent="0.3">
      <c r="A45" s="45"/>
      <c r="B45" s="68"/>
      <c r="C45" s="46"/>
      <c r="D45" s="47"/>
      <c r="E45" s="462">
        <f t="shared" si="3"/>
        <v>0</v>
      </c>
      <c r="F45" s="48"/>
      <c r="G45" s="49"/>
      <c r="H45" s="50"/>
      <c r="I45" s="51"/>
      <c r="J45" s="35">
        <f t="shared" si="0"/>
        <v>0</v>
      </c>
      <c r="K45" s="56"/>
      <c r="L45" s="52"/>
      <c r="M45" s="52"/>
      <c r="N45" s="57">
        <f t="shared" si="1"/>
        <v>0</v>
      </c>
      <c r="O45" s="156"/>
      <c r="P45" s="695"/>
      <c r="Q45" s="488"/>
      <c r="R45" s="489"/>
      <c r="S45" s="485"/>
      <c r="T45" s="67"/>
      <c r="U45" s="43"/>
      <c r="V45" s="44"/>
      <c r="W45" s="362"/>
      <c r="X45" s="364"/>
    </row>
    <row r="46" spans="1:24" ht="17.25" x14ac:dyDescent="0.3">
      <c r="A46" s="60"/>
      <c r="B46" s="45"/>
      <c r="C46" s="69"/>
      <c r="D46" s="47"/>
      <c r="E46" s="462">
        <f t="shared" si="3"/>
        <v>0</v>
      </c>
      <c r="F46" s="48"/>
      <c r="G46" s="49"/>
      <c r="H46" s="50"/>
      <c r="I46" s="51"/>
      <c r="J46" s="35">
        <f t="shared" si="0"/>
        <v>0</v>
      </c>
      <c r="K46" s="56"/>
      <c r="L46" s="52"/>
      <c r="M46" s="52"/>
      <c r="N46" s="57">
        <f t="shared" si="1"/>
        <v>0</v>
      </c>
      <c r="O46" s="156"/>
      <c r="P46" s="695"/>
      <c r="Q46" s="488"/>
      <c r="R46" s="489"/>
      <c r="S46" s="485"/>
      <c r="T46" s="67"/>
      <c r="U46" s="43"/>
      <c r="V46" s="44"/>
      <c r="W46" s="362"/>
      <c r="X46" s="364"/>
    </row>
    <row r="47" spans="1:24" ht="18" thickBot="1" x14ac:dyDescent="0.35">
      <c r="A47" s="45"/>
      <c r="B47" s="45"/>
      <c r="C47" s="69"/>
      <c r="D47" s="47"/>
      <c r="E47" s="462"/>
      <c r="F47" s="48"/>
      <c r="G47" s="49"/>
      <c r="H47" s="50"/>
      <c r="I47" s="51"/>
      <c r="J47" s="35">
        <f t="shared" si="0"/>
        <v>0</v>
      </c>
      <c r="K47" s="56"/>
      <c r="L47" s="52"/>
      <c r="M47" s="52"/>
      <c r="N47" s="57">
        <f t="shared" si="1"/>
        <v>0</v>
      </c>
      <c r="O47" s="156"/>
      <c r="P47" s="695"/>
      <c r="Q47" s="495"/>
      <c r="R47" s="496"/>
      <c r="S47" s="485"/>
      <c r="T47" s="67"/>
      <c r="U47" s="43"/>
      <c r="V47" s="44"/>
      <c r="X47" s="365"/>
    </row>
    <row r="48" spans="1:24" ht="18" thickTop="1" x14ac:dyDescent="0.3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0"/>
        <v>0</v>
      </c>
      <c r="K48" s="56"/>
      <c r="L48" s="52"/>
      <c r="M48" s="52"/>
      <c r="N48" s="57">
        <f t="shared" si="1"/>
        <v>0</v>
      </c>
      <c r="O48" s="156"/>
      <c r="P48" s="700"/>
      <c r="Q48" s="486"/>
      <c r="R48" s="487"/>
      <c r="S48" s="67"/>
      <c r="T48" s="67"/>
      <c r="U48" s="43"/>
      <c r="V48" s="44"/>
      <c r="X48" s="366"/>
    </row>
    <row r="49" spans="1:24" ht="17.25" x14ac:dyDescent="0.3">
      <c r="A49" s="60"/>
      <c r="B49" s="61"/>
      <c r="C49" s="69"/>
      <c r="D49" s="47"/>
      <c r="E49" s="462"/>
      <c r="F49" s="48"/>
      <c r="G49" s="49"/>
      <c r="H49" s="50"/>
      <c r="I49" s="51"/>
      <c r="J49" s="35">
        <f t="shared" si="0"/>
        <v>0</v>
      </c>
      <c r="K49" s="56"/>
      <c r="L49" s="52"/>
      <c r="M49" s="52"/>
      <c r="N49" s="57">
        <f t="shared" si="1"/>
        <v>0</v>
      </c>
      <c r="O49" s="156"/>
      <c r="P49" s="700"/>
      <c r="Q49" s="39"/>
      <c r="R49" s="40"/>
      <c r="S49" s="67"/>
      <c r="T49" s="67"/>
      <c r="U49" s="43"/>
      <c r="V49" s="44"/>
    </row>
    <row r="50" spans="1:24" ht="17.25" x14ac:dyDescent="0.3">
      <c r="A50" s="60"/>
      <c r="B50" s="61"/>
      <c r="C50" s="69"/>
      <c r="D50" s="69"/>
      <c r="E50" s="462"/>
      <c r="F50" s="48"/>
      <c r="G50" s="49"/>
      <c r="H50" s="50"/>
      <c r="I50" s="51"/>
      <c r="J50" s="35">
        <f t="shared" si="0"/>
        <v>0</v>
      </c>
      <c r="K50" s="56"/>
      <c r="L50" s="52"/>
      <c r="M50" s="52"/>
      <c r="N50" s="57">
        <f t="shared" si="1"/>
        <v>0</v>
      </c>
      <c r="O50" s="156"/>
      <c r="P50" s="700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7"/>
      <c r="F51" s="51"/>
      <c r="G51" s="49"/>
      <c r="H51" s="50"/>
      <c r="I51" s="51"/>
      <c r="J51" s="35">
        <f t="shared" si="0"/>
        <v>0</v>
      </c>
      <c r="K51" s="56"/>
      <c r="L51" s="52"/>
      <c r="M51" s="52"/>
      <c r="N51" s="57">
        <f t="shared" si="1"/>
        <v>0</v>
      </c>
      <c r="O51" s="156"/>
      <c r="P51" s="700"/>
      <c r="Q51" s="39"/>
      <c r="R51" s="40"/>
      <c r="S51" s="67"/>
      <c r="T51" s="67"/>
      <c r="U51" s="43"/>
      <c r="V51" s="44"/>
    </row>
    <row r="52" spans="1:24" ht="18" thickBot="1" x14ac:dyDescent="0.35">
      <c r="A52" s="70"/>
      <c r="B52" s="71"/>
      <c r="C52" s="319"/>
      <c r="D52" s="319"/>
      <c r="E52" s="614"/>
      <c r="F52" s="615"/>
      <c r="G52" s="616"/>
      <c r="H52" s="76"/>
      <c r="I52" s="615"/>
      <c r="J52" s="35">
        <f t="shared" si="0"/>
        <v>0</v>
      </c>
      <c r="K52" s="78"/>
      <c r="L52" s="79"/>
      <c r="M52" s="79"/>
      <c r="N52" s="80">
        <f t="shared" si="1"/>
        <v>0</v>
      </c>
      <c r="O52" s="332"/>
      <c r="P52" s="701"/>
      <c r="Q52" s="631"/>
      <c r="R52" s="82"/>
      <c r="S52" s="83"/>
      <c r="T52" s="83"/>
      <c r="U52" s="84"/>
      <c r="V52" s="85"/>
    </row>
    <row r="53" spans="1:24" s="327" customFormat="1" ht="47.25" customHeight="1" x14ac:dyDescent="0.3">
      <c r="A53" s="1026" t="s">
        <v>440</v>
      </c>
      <c r="B53" s="328" t="s">
        <v>56</v>
      </c>
      <c r="C53" s="944" t="s">
        <v>558</v>
      </c>
      <c r="D53" s="716"/>
      <c r="E53" s="607"/>
      <c r="F53" s="320">
        <v>1888.8</v>
      </c>
      <c r="G53" s="321">
        <v>44382</v>
      </c>
      <c r="H53" s="948">
        <v>479</v>
      </c>
      <c r="I53" s="275">
        <v>1888.8</v>
      </c>
      <c r="J53" s="35">
        <f t="shared" si="0"/>
        <v>0</v>
      </c>
      <c r="K53" s="322">
        <v>77.5</v>
      </c>
      <c r="L53" s="323"/>
      <c r="M53" s="323"/>
      <c r="N53" s="331">
        <f t="shared" si="1"/>
        <v>146382</v>
      </c>
      <c r="O53" s="964" t="s">
        <v>35</v>
      </c>
      <c r="P53" s="702">
        <v>44404</v>
      </c>
      <c r="Q53" s="508"/>
      <c r="R53" s="324"/>
      <c r="S53" s="67"/>
      <c r="T53" s="67"/>
      <c r="U53" s="325"/>
      <c r="V53" s="326"/>
      <c r="W53"/>
      <c r="X53"/>
    </row>
    <row r="54" spans="1:24" ht="18" customHeight="1" thickBot="1" x14ac:dyDescent="0.35">
      <c r="A54" s="1027"/>
      <c r="B54" s="328" t="s">
        <v>441</v>
      </c>
      <c r="C54" s="945"/>
      <c r="D54" s="717"/>
      <c r="E54" s="607"/>
      <c r="F54" s="51">
        <v>101.8</v>
      </c>
      <c r="G54" s="87">
        <v>44382</v>
      </c>
      <c r="H54" s="949"/>
      <c r="I54" s="48">
        <v>101.8023</v>
      </c>
      <c r="J54" s="35">
        <f t="shared" si="0"/>
        <v>2.3000000000052978E-3</v>
      </c>
      <c r="K54" s="36">
        <v>86</v>
      </c>
      <c r="L54" s="52"/>
      <c r="M54" s="52"/>
      <c r="N54" s="331">
        <f t="shared" si="1"/>
        <v>8754.997800000001</v>
      </c>
      <c r="O54" s="965"/>
      <c r="P54" s="702"/>
      <c r="Q54" s="508"/>
      <c r="R54" s="40"/>
      <c r="S54" s="67"/>
      <c r="T54" s="67"/>
      <c r="U54" s="43"/>
      <c r="V54" s="44"/>
    </row>
    <row r="55" spans="1:24" ht="47.25" x14ac:dyDescent="0.3">
      <c r="A55" s="682" t="s">
        <v>440</v>
      </c>
      <c r="B55" s="328" t="s">
        <v>56</v>
      </c>
      <c r="C55" s="727" t="s">
        <v>604</v>
      </c>
      <c r="D55" s="608"/>
      <c r="E55" s="607"/>
      <c r="F55" s="51">
        <v>1061</v>
      </c>
      <c r="G55" s="49">
        <v>44389</v>
      </c>
      <c r="H55" s="740">
        <v>491</v>
      </c>
      <c r="I55" s="51">
        <v>1061</v>
      </c>
      <c r="J55" s="35">
        <f t="shared" si="0"/>
        <v>0</v>
      </c>
      <c r="K55" s="36">
        <v>77.5</v>
      </c>
      <c r="L55" s="52"/>
      <c r="M55" s="52"/>
      <c r="N55" s="331">
        <f t="shared" si="1"/>
        <v>82227.5</v>
      </c>
      <c r="O55" s="454" t="s">
        <v>35</v>
      </c>
      <c r="P55" s="737">
        <v>44381</v>
      </c>
      <c r="Q55" s="508"/>
      <c r="R55" s="40"/>
      <c r="S55" s="67"/>
      <c r="T55" s="67"/>
      <c r="U55" s="43"/>
      <c r="V55" s="44"/>
    </row>
    <row r="56" spans="1:24" ht="47.25" x14ac:dyDescent="0.3">
      <c r="A56" s="287" t="s">
        <v>440</v>
      </c>
      <c r="B56" s="328" t="s">
        <v>56</v>
      </c>
      <c r="C56" s="743" t="s">
        <v>611</v>
      </c>
      <c r="D56" s="608"/>
      <c r="E56" s="607"/>
      <c r="F56" s="51">
        <v>1108.8</v>
      </c>
      <c r="G56" s="49">
        <v>44396</v>
      </c>
      <c r="H56" s="50">
        <v>499</v>
      </c>
      <c r="I56" s="51">
        <v>1108.8</v>
      </c>
      <c r="J56" s="35">
        <f t="shared" si="0"/>
        <v>0</v>
      </c>
      <c r="K56" s="36">
        <v>77.5</v>
      </c>
      <c r="L56" s="52"/>
      <c r="M56" s="52"/>
      <c r="N56" s="38">
        <f t="shared" si="1"/>
        <v>85932</v>
      </c>
      <c r="O56" s="454" t="s">
        <v>35</v>
      </c>
      <c r="P56" s="737">
        <v>44419</v>
      </c>
      <c r="Q56" s="508"/>
      <c r="R56" s="40"/>
      <c r="S56" s="67"/>
      <c r="T56" s="67"/>
      <c r="U56" s="43"/>
      <c r="V56" s="44"/>
    </row>
    <row r="57" spans="1:24" ht="47.25" x14ac:dyDescent="0.3">
      <c r="A57" s="88" t="s">
        <v>440</v>
      </c>
      <c r="B57" s="328" t="s">
        <v>56</v>
      </c>
      <c r="C57" s="743" t="s">
        <v>622</v>
      </c>
      <c r="D57" s="608"/>
      <c r="E57" s="607"/>
      <c r="F57" s="51">
        <v>1428.4</v>
      </c>
      <c r="G57" s="49">
        <v>44403</v>
      </c>
      <c r="H57" s="50">
        <v>508</v>
      </c>
      <c r="I57" s="51">
        <v>1428.4</v>
      </c>
      <c r="J57" s="35">
        <f t="shared" si="0"/>
        <v>0</v>
      </c>
      <c r="K57" s="36">
        <v>78</v>
      </c>
      <c r="L57" s="52"/>
      <c r="M57" s="52"/>
      <c r="N57" s="38">
        <f t="shared" si="1"/>
        <v>111415.20000000001</v>
      </c>
      <c r="O57" s="454" t="s">
        <v>35</v>
      </c>
      <c r="P57" s="737">
        <v>44428</v>
      </c>
      <c r="Q57" s="508"/>
      <c r="R57" s="40"/>
      <c r="S57" s="67"/>
      <c r="T57" s="67"/>
      <c r="U57" s="43"/>
      <c r="V57" s="44"/>
    </row>
    <row r="58" spans="1:24" ht="18.600000000000001" customHeight="1" x14ac:dyDescent="0.3">
      <c r="A58" s="102" t="s">
        <v>208</v>
      </c>
      <c r="B58" s="599" t="s">
        <v>33</v>
      </c>
      <c r="C58" s="619" t="s">
        <v>511</v>
      </c>
      <c r="D58" s="610"/>
      <c r="E58" s="609"/>
      <c r="F58" s="51">
        <v>510</v>
      </c>
      <c r="G58" s="49">
        <v>44383</v>
      </c>
      <c r="H58" s="101" t="s">
        <v>530</v>
      </c>
      <c r="I58" s="51">
        <v>510</v>
      </c>
      <c r="J58" s="35">
        <f t="shared" si="0"/>
        <v>0</v>
      </c>
      <c r="K58" s="36">
        <v>55</v>
      </c>
      <c r="L58" s="52"/>
      <c r="M58" s="52"/>
      <c r="N58" s="38">
        <f t="shared" si="1"/>
        <v>28050</v>
      </c>
      <c r="O58" s="508" t="s">
        <v>374</v>
      </c>
      <c r="P58" s="702">
        <v>44383</v>
      </c>
      <c r="Q58" s="508"/>
      <c r="R58" s="40"/>
      <c r="S58" s="41"/>
      <c r="T58" s="42"/>
      <c r="U58" s="43"/>
      <c r="V58" s="44"/>
    </row>
    <row r="59" spans="1:24" ht="19.5" thickBot="1" x14ac:dyDescent="0.35">
      <c r="A59" s="53" t="s">
        <v>208</v>
      </c>
      <c r="B59" s="599" t="s">
        <v>33</v>
      </c>
      <c r="C59" s="708" t="s">
        <v>520</v>
      </c>
      <c r="D59" s="610"/>
      <c r="E59" s="609"/>
      <c r="F59" s="51">
        <v>351</v>
      </c>
      <c r="G59" s="49">
        <v>44390</v>
      </c>
      <c r="H59" s="393" t="s">
        <v>519</v>
      </c>
      <c r="I59" s="51">
        <v>351</v>
      </c>
      <c r="J59" s="35">
        <f t="shared" si="0"/>
        <v>0</v>
      </c>
      <c r="K59" s="36">
        <v>55</v>
      </c>
      <c r="L59" s="52"/>
      <c r="M59" s="52"/>
      <c r="N59" s="38">
        <f t="shared" si="1"/>
        <v>19305</v>
      </c>
      <c r="O59" s="710" t="s">
        <v>35</v>
      </c>
      <c r="P59" s="713">
        <v>44392</v>
      </c>
      <c r="Q59" s="508"/>
      <c r="R59" s="40"/>
      <c r="S59" s="41"/>
      <c r="T59" s="42"/>
      <c r="U59" s="43"/>
      <c r="V59" s="44"/>
    </row>
    <row r="60" spans="1:24" ht="34.5" customHeight="1" x14ac:dyDescent="0.3">
      <c r="A60" s="960" t="s">
        <v>551</v>
      </c>
      <c r="B60" s="736" t="s">
        <v>552</v>
      </c>
      <c r="C60" s="1020" t="s">
        <v>553</v>
      </c>
      <c r="D60" s="707"/>
      <c r="E60" s="609"/>
      <c r="F60" s="51">
        <v>9342.59</v>
      </c>
      <c r="G60" s="1022">
        <v>44391</v>
      </c>
      <c r="H60" s="927">
        <v>1021</v>
      </c>
      <c r="I60" s="51">
        <v>9342.59</v>
      </c>
      <c r="J60" s="35">
        <f t="shared" si="0"/>
        <v>0</v>
      </c>
      <c r="K60" s="36">
        <v>47.5</v>
      </c>
      <c r="L60" s="52"/>
      <c r="M60" s="52"/>
      <c r="N60" s="38">
        <f t="shared" si="1"/>
        <v>443773.02500000002</v>
      </c>
      <c r="O60" s="916" t="s">
        <v>224</v>
      </c>
      <c r="P60" s="1024">
        <v>44399</v>
      </c>
      <c r="Q60" s="712"/>
      <c r="R60" s="40"/>
      <c r="S60" s="41"/>
      <c r="T60" s="42"/>
      <c r="U60" s="43"/>
      <c r="V60" s="44"/>
    </row>
    <row r="61" spans="1:24" ht="18.75" customHeight="1" thickBot="1" x14ac:dyDescent="0.35">
      <c r="A61" s="961"/>
      <c r="B61" s="599" t="s">
        <v>53</v>
      </c>
      <c r="C61" s="1021"/>
      <c r="D61" s="707"/>
      <c r="E61" s="609"/>
      <c r="F61" s="51">
        <v>1320</v>
      </c>
      <c r="G61" s="1023"/>
      <c r="H61" s="937"/>
      <c r="I61" s="51">
        <v>1320</v>
      </c>
      <c r="J61" s="35">
        <f t="shared" si="0"/>
        <v>0</v>
      </c>
      <c r="K61" s="36">
        <v>28</v>
      </c>
      <c r="L61" s="52"/>
      <c r="M61" s="52"/>
      <c r="N61" s="38">
        <f t="shared" si="1"/>
        <v>36960</v>
      </c>
      <c r="O61" s="917"/>
      <c r="P61" s="1025"/>
      <c r="Q61" s="712"/>
      <c r="R61" s="40"/>
      <c r="S61" s="41"/>
      <c r="T61" s="42"/>
      <c r="U61" s="43"/>
      <c r="V61" s="44"/>
    </row>
    <row r="62" spans="1:24" ht="18.75" x14ac:dyDescent="0.3">
      <c r="A62" s="53" t="s">
        <v>208</v>
      </c>
      <c r="B62" s="599" t="s">
        <v>33</v>
      </c>
      <c r="C62" s="709" t="s">
        <v>528</v>
      </c>
      <c r="D62" s="610"/>
      <c r="E62" s="609"/>
      <c r="F62" s="51">
        <v>451</v>
      </c>
      <c r="G62" s="49">
        <v>44397</v>
      </c>
      <c r="H62" s="393" t="s">
        <v>529</v>
      </c>
      <c r="I62" s="51">
        <v>451</v>
      </c>
      <c r="J62" s="35">
        <f t="shared" si="0"/>
        <v>0</v>
      </c>
      <c r="K62" s="36">
        <v>55</v>
      </c>
      <c r="L62" s="52"/>
      <c r="M62" s="52"/>
      <c r="N62" s="38">
        <f t="shared" si="1"/>
        <v>24805</v>
      </c>
      <c r="O62" s="711" t="s">
        <v>35</v>
      </c>
      <c r="P62" s="714">
        <v>44398</v>
      </c>
      <c r="Q62" s="508"/>
      <c r="R62" s="40"/>
      <c r="S62" s="41"/>
      <c r="T62" s="42"/>
      <c r="U62" s="43"/>
      <c r="V62" s="44"/>
    </row>
    <row r="63" spans="1:24" ht="18.75" customHeight="1" x14ac:dyDescent="0.3">
      <c r="A63" s="287" t="s">
        <v>208</v>
      </c>
      <c r="B63" s="599" t="s">
        <v>33</v>
      </c>
      <c r="C63" s="619" t="s">
        <v>549</v>
      </c>
      <c r="D63" s="610"/>
      <c r="E63" s="609"/>
      <c r="F63" s="51">
        <v>501</v>
      </c>
      <c r="G63" s="49">
        <v>44399</v>
      </c>
      <c r="H63" s="393" t="s">
        <v>550</v>
      </c>
      <c r="I63" s="51">
        <v>501</v>
      </c>
      <c r="J63" s="35">
        <f t="shared" si="0"/>
        <v>0</v>
      </c>
      <c r="K63" s="36">
        <v>55</v>
      </c>
      <c r="L63" s="52"/>
      <c r="M63" s="52"/>
      <c r="N63" s="38">
        <f t="shared" si="1"/>
        <v>27555</v>
      </c>
      <c r="O63" s="508" t="s">
        <v>374</v>
      </c>
      <c r="P63" s="702">
        <v>44400</v>
      </c>
      <c r="Q63" s="508"/>
      <c r="R63" s="40"/>
      <c r="S63" s="41"/>
      <c r="T63" s="42"/>
      <c r="U63" s="43"/>
      <c r="V63" s="44"/>
    </row>
    <row r="64" spans="1:24" ht="18.75" customHeight="1" x14ac:dyDescent="0.3">
      <c r="A64" s="287" t="s">
        <v>208</v>
      </c>
      <c r="B64" s="599" t="s">
        <v>33</v>
      </c>
      <c r="C64" s="619" t="s">
        <v>573</v>
      </c>
      <c r="D64" s="610"/>
      <c r="E64" s="609"/>
      <c r="F64" s="51">
        <v>300</v>
      </c>
      <c r="G64" s="49">
        <v>44401</v>
      </c>
      <c r="H64" s="393" t="s">
        <v>574</v>
      </c>
      <c r="I64" s="51">
        <v>300</v>
      </c>
      <c r="J64" s="35">
        <f t="shared" si="0"/>
        <v>0</v>
      </c>
      <c r="K64" s="36">
        <v>60</v>
      </c>
      <c r="L64" s="52"/>
      <c r="M64" s="52"/>
      <c r="N64" s="38">
        <f t="shared" si="1"/>
        <v>18000</v>
      </c>
      <c r="O64" s="508" t="s">
        <v>374</v>
      </c>
      <c r="P64" s="702">
        <v>44404</v>
      </c>
      <c r="Q64" s="508"/>
      <c r="R64" s="40"/>
      <c r="S64" s="41"/>
      <c r="T64" s="42"/>
      <c r="U64" s="43"/>
      <c r="V64" s="44"/>
    </row>
    <row r="65" spans="1:22" ht="18.75" customHeight="1" x14ac:dyDescent="0.3">
      <c r="A65" s="287" t="s">
        <v>606</v>
      </c>
      <c r="B65" s="599" t="s">
        <v>607</v>
      </c>
      <c r="C65" s="619" t="s">
        <v>608</v>
      </c>
      <c r="D65" s="610"/>
      <c r="E65" s="609"/>
      <c r="F65" s="51">
        <v>8452.58</v>
      </c>
      <c r="G65" s="49">
        <v>44405</v>
      </c>
      <c r="H65" s="393" t="s">
        <v>609</v>
      </c>
      <c r="I65" s="51">
        <v>8452.58</v>
      </c>
      <c r="J65" s="35">
        <f t="shared" si="0"/>
        <v>0</v>
      </c>
      <c r="K65" s="36">
        <v>20</v>
      </c>
      <c r="L65" s="52"/>
      <c r="M65" s="52"/>
      <c r="N65" s="38">
        <f t="shared" si="1"/>
        <v>169051.6</v>
      </c>
      <c r="O65" s="454" t="s">
        <v>224</v>
      </c>
      <c r="P65" s="737">
        <v>44417</v>
      </c>
      <c r="Q65" s="508"/>
      <c r="R65" s="40"/>
      <c r="S65" s="41"/>
      <c r="T65" s="42"/>
      <c r="U65" s="43"/>
      <c r="V65" s="44"/>
    </row>
    <row r="66" spans="1:22" ht="17.25" x14ac:dyDescent="0.3">
      <c r="A66" s="53" t="s">
        <v>64</v>
      </c>
      <c r="B66" s="599" t="s">
        <v>53</v>
      </c>
      <c r="C66" s="181" t="s">
        <v>633</v>
      </c>
      <c r="D66" s="612"/>
      <c r="E66" s="613"/>
      <c r="F66" s="51">
        <v>960</v>
      </c>
      <c r="G66" s="49">
        <v>44406</v>
      </c>
      <c r="H66" s="50">
        <v>1319</v>
      </c>
      <c r="I66" s="51">
        <v>960</v>
      </c>
      <c r="J66" s="35">
        <f>I66-F66</f>
        <v>0</v>
      </c>
      <c r="K66" s="36">
        <v>28</v>
      </c>
      <c r="L66" s="748"/>
      <c r="M66" s="52"/>
      <c r="N66" s="38">
        <f>K66*I66</f>
        <v>26880</v>
      </c>
      <c r="O66" s="454" t="s">
        <v>224</v>
      </c>
      <c r="P66" s="737">
        <v>44434</v>
      </c>
      <c r="Q66" s="508"/>
      <c r="R66" s="40"/>
      <c r="S66" s="41"/>
      <c r="T66" s="42"/>
      <c r="U66" s="43"/>
      <c r="V66" s="44"/>
    </row>
    <row r="67" spans="1:22" ht="16.5" customHeight="1" x14ac:dyDescent="0.3">
      <c r="A67" s="53" t="s">
        <v>208</v>
      </c>
      <c r="B67" s="599" t="s">
        <v>33</v>
      </c>
      <c r="C67" s="610" t="s">
        <v>581</v>
      </c>
      <c r="D67" s="610"/>
      <c r="E67" s="609"/>
      <c r="F67" s="51">
        <v>300</v>
      </c>
      <c r="G67" s="49">
        <v>44406</v>
      </c>
      <c r="H67" s="393" t="s">
        <v>582</v>
      </c>
      <c r="I67" s="51">
        <v>300</v>
      </c>
      <c r="J67" s="35">
        <f>I67-F67</f>
        <v>0</v>
      </c>
      <c r="K67" s="56">
        <v>60</v>
      </c>
      <c r="L67" s="748"/>
      <c r="M67" s="52"/>
      <c r="N67" s="38">
        <f>K67*I67</f>
        <v>18000</v>
      </c>
      <c r="O67" s="508" t="s">
        <v>374</v>
      </c>
      <c r="P67" s="702">
        <v>44407</v>
      </c>
      <c r="Q67" s="508"/>
      <c r="R67" s="40"/>
      <c r="S67" s="41"/>
      <c r="T67" s="42"/>
      <c r="U67" s="43"/>
      <c r="V67" s="44"/>
    </row>
    <row r="68" spans="1:22" s="327" customFormat="1" ht="16.5" customHeight="1" x14ac:dyDescent="0.3">
      <c r="A68" s="277" t="s">
        <v>606</v>
      </c>
      <c r="B68" s="686" t="s">
        <v>634</v>
      </c>
      <c r="C68" s="595" t="s">
        <v>635</v>
      </c>
      <c r="D68" s="624"/>
      <c r="E68" s="625"/>
      <c r="F68" s="626">
        <v>2724</v>
      </c>
      <c r="G68" s="627">
        <v>44407</v>
      </c>
      <c r="H68" s="597" t="s">
        <v>636</v>
      </c>
      <c r="I68" s="626">
        <v>2724</v>
      </c>
      <c r="J68" s="35">
        <f t="shared" si="0"/>
        <v>0</v>
      </c>
      <c r="K68" s="581">
        <v>60</v>
      </c>
      <c r="L68" s="323"/>
      <c r="M68" s="323"/>
      <c r="N68" s="38">
        <f t="shared" si="1"/>
        <v>163440</v>
      </c>
      <c r="O68" s="454" t="s">
        <v>206</v>
      </c>
      <c r="P68" s="737">
        <v>44434</v>
      </c>
      <c r="Q68" s="508"/>
      <c r="R68" s="324"/>
      <c r="S68" s="41"/>
      <c r="T68" s="42"/>
      <c r="U68" s="325"/>
      <c r="V68" s="326"/>
    </row>
    <row r="69" spans="1:22" s="327" customFormat="1" ht="16.5" customHeight="1" x14ac:dyDescent="0.3">
      <c r="A69" s="279"/>
      <c r="B69" s="425"/>
      <c r="C69" s="629"/>
      <c r="D69" s="628"/>
      <c r="E69" s="613"/>
      <c r="F69" s="320"/>
      <c r="G69" s="276"/>
      <c r="H69" s="741"/>
      <c r="I69" s="320"/>
      <c r="J69" s="35">
        <f t="shared" si="0"/>
        <v>0</v>
      </c>
      <c r="K69" s="581"/>
      <c r="L69" s="323"/>
      <c r="M69" s="323"/>
      <c r="N69" s="38">
        <f t="shared" si="1"/>
        <v>0</v>
      </c>
      <c r="O69" s="508"/>
      <c r="P69" s="702"/>
      <c r="Q69" s="508"/>
      <c r="R69" s="324"/>
      <c r="S69" s="41"/>
      <c r="T69" s="42"/>
      <c r="U69" s="325"/>
      <c r="V69" s="326"/>
    </row>
    <row r="70" spans="1:22" s="327" customFormat="1" ht="16.5" customHeight="1" x14ac:dyDescent="0.3">
      <c r="A70" s="279"/>
      <c r="B70" s="425"/>
      <c r="C70" s="629"/>
      <c r="D70" s="628"/>
      <c r="E70" s="613"/>
      <c r="F70" s="320"/>
      <c r="G70" s="276"/>
      <c r="H70" s="741"/>
      <c r="I70" s="320"/>
      <c r="J70" s="35">
        <f t="shared" si="0"/>
        <v>0</v>
      </c>
      <c r="K70" s="581"/>
      <c r="L70" s="323"/>
      <c r="M70" s="323"/>
      <c r="N70" s="38">
        <f t="shared" si="1"/>
        <v>0</v>
      </c>
      <c r="O70" s="508"/>
      <c r="P70" s="702"/>
      <c r="Q70" s="508"/>
      <c r="R70" s="324"/>
      <c r="S70" s="41"/>
      <c r="T70" s="42"/>
      <c r="U70" s="325"/>
      <c r="V70" s="326"/>
    </row>
    <row r="71" spans="1:22" s="327" customFormat="1" ht="16.5" customHeight="1" x14ac:dyDescent="0.3">
      <c r="A71" s="279"/>
      <c r="B71" s="425"/>
      <c r="C71" s="629"/>
      <c r="D71" s="628"/>
      <c r="E71" s="613"/>
      <c r="F71" s="320"/>
      <c r="G71" s="276"/>
      <c r="H71" s="741"/>
      <c r="I71" s="320"/>
      <c r="J71" s="35">
        <f t="shared" si="0"/>
        <v>0</v>
      </c>
      <c r="K71" s="581"/>
      <c r="L71" s="323"/>
      <c r="M71" s="323"/>
      <c r="N71" s="38">
        <f t="shared" si="1"/>
        <v>0</v>
      </c>
      <c r="O71" s="508"/>
      <c r="P71" s="702"/>
      <c r="Q71" s="508"/>
      <c r="R71" s="324"/>
      <c r="S71" s="41"/>
      <c r="T71" s="42"/>
      <c r="U71" s="325"/>
      <c r="V71" s="326"/>
    </row>
    <row r="72" spans="1:22" ht="16.5" customHeight="1" x14ac:dyDescent="0.3">
      <c r="A72" s="58"/>
      <c r="B72" s="61"/>
      <c r="C72" s="181"/>
      <c r="D72" s="612"/>
      <c r="E72" s="613"/>
      <c r="F72" s="51"/>
      <c r="G72" s="49"/>
      <c r="H72" s="50"/>
      <c r="I72" s="51"/>
      <c r="J72" s="35">
        <f t="shared" si="0"/>
        <v>0</v>
      </c>
      <c r="K72" s="56"/>
      <c r="L72" s="323"/>
      <c r="M72" s="323"/>
      <c r="N72" s="38">
        <f t="shared" si="1"/>
        <v>0</v>
      </c>
      <c r="O72" s="508"/>
      <c r="P72" s="702"/>
      <c r="Q72" s="508"/>
      <c r="R72" s="40"/>
      <c r="S72" s="41"/>
      <c r="T72" s="42"/>
      <c r="U72" s="43"/>
      <c r="V72" s="44"/>
    </row>
    <row r="73" spans="1:22" ht="17.25" x14ac:dyDescent="0.3">
      <c r="A73" s="58"/>
      <c r="B73" s="61"/>
      <c r="C73" s="116"/>
      <c r="D73" s="612"/>
      <c r="E73" s="613"/>
      <c r="F73" s="51"/>
      <c r="G73" s="49"/>
      <c r="H73" s="55"/>
      <c r="I73" s="51"/>
      <c r="J73" s="35">
        <f t="shared" si="0"/>
        <v>0</v>
      </c>
      <c r="K73" s="56"/>
      <c r="L73" s="1018"/>
      <c r="M73" s="1019"/>
      <c r="N73" s="57">
        <f t="shared" si="1"/>
        <v>0</v>
      </c>
      <c r="O73" s="508"/>
      <c r="P73" s="702"/>
      <c r="Q73" s="508"/>
      <c r="R73" s="40"/>
      <c r="S73" s="41"/>
      <c r="T73" s="42"/>
      <c r="U73" s="43"/>
      <c r="V73" s="44"/>
    </row>
    <row r="74" spans="1:22" ht="17.25" x14ac:dyDescent="0.3">
      <c r="A74" s="58"/>
      <c r="B74" s="61"/>
      <c r="C74" s="116"/>
      <c r="D74" s="612"/>
      <c r="E74" s="613"/>
      <c r="F74" s="51"/>
      <c r="G74" s="49"/>
      <c r="H74" s="55"/>
      <c r="I74" s="51"/>
      <c r="J74" s="35">
        <f t="shared" si="0"/>
        <v>0</v>
      </c>
      <c r="K74" s="56"/>
      <c r="L74" s="1018"/>
      <c r="M74" s="1019"/>
      <c r="N74" s="57">
        <f t="shared" si="1"/>
        <v>0</v>
      </c>
      <c r="O74" s="508"/>
      <c r="P74" s="702"/>
      <c r="Q74" s="508"/>
      <c r="R74" s="40"/>
      <c r="S74" s="41"/>
      <c r="T74" s="42"/>
      <c r="U74" s="43"/>
      <c r="V74" s="44"/>
    </row>
    <row r="75" spans="1:22" ht="26.25" customHeight="1" x14ac:dyDescent="0.3">
      <c r="A75" s="683"/>
      <c r="B75" s="61"/>
      <c r="C75" s="92"/>
      <c r="D75" s="612"/>
      <c r="E75" s="613"/>
      <c r="F75" s="51"/>
      <c r="G75" s="49"/>
      <c r="H75" s="50"/>
      <c r="I75" s="51"/>
      <c r="J75" s="35">
        <f t="shared" si="0"/>
        <v>0</v>
      </c>
      <c r="K75" s="56"/>
      <c r="L75" s="685"/>
      <c r="M75" s="685"/>
      <c r="N75" s="57">
        <f t="shared" si="1"/>
        <v>0</v>
      </c>
      <c r="O75" s="508"/>
      <c r="P75" s="702"/>
      <c r="Q75" s="508"/>
      <c r="R75" s="40"/>
      <c r="S75" s="41"/>
      <c r="T75" s="42"/>
      <c r="U75" s="43"/>
      <c r="V75" s="44"/>
    </row>
    <row r="76" spans="1:22" ht="26.25" customHeight="1" x14ac:dyDescent="0.3">
      <c r="A76" s="683"/>
      <c r="B76" s="61"/>
      <c r="C76" s="92"/>
      <c r="D76" s="612"/>
      <c r="E76" s="613"/>
      <c r="F76" s="51"/>
      <c r="G76" s="49"/>
      <c r="H76" s="50"/>
      <c r="I76" s="51"/>
      <c r="J76" s="35">
        <f t="shared" si="0"/>
        <v>0</v>
      </c>
      <c r="K76" s="56"/>
      <c r="L76" s="685"/>
      <c r="M76" s="685"/>
      <c r="N76" s="57">
        <f t="shared" si="1"/>
        <v>0</v>
      </c>
      <c r="O76" s="508"/>
      <c r="P76" s="702"/>
      <c r="Q76" s="508"/>
      <c r="R76" s="40"/>
      <c r="S76" s="41"/>
      <c r="T76" s="42"/>
      <c r="U76" s="43"/>
      <c r="V76" s="44"/>
    </row>
    <row r="77" spans="1:22" ht="17.25" x14ac:dyDescent="0.3">
      <c r="A77" s="287"/>
      <c r="B77" s="61"/>
      <c r="C77" s="612"/>
      <c r="D77" s="612"/>
      <c r="E77" s="613"/>
      <c r="F77" s="51"/>
      <c r="G77" s="49"/>
      <c r="H77" s="50"/>
      <c r="I77" s="51"/>
      <c r="J77" s="35">
        <f t="shared" si="0"/>
        <v>0</v>
      </c>
      <c r="K77" s="56"/>
      <c r="L77" s="323"/>
      <c r="M77" s="323"/>
      <c r="N77" s="57">
        <f t="shared" si="1"/>
        <v>0</v>
      </c>
      <c r="O77" s="508"/>
      <c r="P77" s="702"/>
      <c r="Q77" s="508"/>
      <c r="R77" s="40"/>
      <c r="S77" s="41"/>
      <c r="T77" s="42"/>
      <c r="U77" s="43"/>
      <c r="V77" s="44"/>
    </row>
    <row r="78" spans="1:22" ht="17.25" x14ac:dyDescent="0.3">
      <c r="A78" s="287"/>
      <c r="B78" s="61"/>
      <c r="C78" s="612"/>
      <c r="D78" s="612"/>
      <c r="E78" s="613"/>
      <c r="F78" s="51"/>
      <c r="G78" s="49"/>
      <c r="H78" s="50"/>
      <c r="I78" s="51"/>
      <c r="J78" s="35">
        <f t="shared" si="0"/>
        <v>0</v>
      </c>
      <c r="K78" s="56"/>
      <c r="L78" s="323"/>
      <c r="M78" s="323"/>
      <c r="N78" s="57">
        <f t="shared" si="1"/>
        <v>0</v>
      </c>
      <c r="O78" s="508"/>
      <c r="P78" s="702"/>
      <c r="Q78" s="508"/>
      <c r="R78" s="40"/>
      <c r="S78" s="41"/>
      <c r="T78" s="42"/>
      <c r="U78" s="43"/>
      <c r="V78" s="44"/>
    </row>
    <row r="79" spans="1:22" ht="17.25" x14ac:dyDescent="0.3">
      <c r="A79" s="287"/>
      <c r="B79" s="61"/>
      <c r="C79" s="612"/>
      <c r="D79" s="612"/>
      <c r="E79" s="613"/>
      <c r="F79" s="51"/>
      <c r="G79" s="49"/>
      <c r="H79" s="50"/>
      <c r="I79" s="51"/>
      <c r="J79" s="35">
        <f t="shared" si="0"/>
        <v>0</v>
      </c>
      <c r="K79" s="56"/>
      <c r="L79" s="52"/>
      <c r="M79" s="52"/>
      <c r="N79" s="57">
        <f t="shared" si="1"/>
        <v>0</v>
      </c>
      <c r="O79" s="508"/>
      <c r="P79" s="702"/>
      <c r="Q79" s="508"/>
      <c r="R79" s="40"/>
      <c r="S79" s="41"/>
      <c r="T79" s="42"/>
      <c r="U79" s="43"/>
      <c r="V79" s="44"/>
    </row>
    <row r="80" spans="1:22" ht="17.25" x14ac:dyDescent="0.3">
      <c r="A80" s="287"/>
      <c r="B80" s="61"/>
      <c r="C80" s="612"/>
      <c r="D80" s="612"/>
      <c r="E80" s="613"/>
      <c r="F80" s="51"/>
      <c r="G80" s="49"/>
      <c r="H80" s="50"/>
      <c r="I80" s="51"/>
      <c r="J80" s="35">
        <f t="shared" si="0"/>
        <v>0</v>
      </c>
      <c r="K80" s="56"/>
      <c r="L80" s="52"/>
      <c r="M80" s="52"/>
      <c r="N80" s="57">
        <f t="shared" si="1"/>
        <v>0</v>
      </c>
      <c r="O80" s="508"/>
      <c r="P80" s="702"/>
      <c r="Q80" s="508"/>
      <c r="R80" s="40"/>
      <c r="S80" s="41"/>
      <c r="T80" s="42"/>
      <c r="U80" s="43"/>
      <c r="V80" s="44"/>
    </row>
    <row r="81" spans="1:22" ht="17.25" x14ac:dyDescent="0.3">
      <c r="A81" s="61"/>
      <c r="B81" s="61"/>
      <c r="C81" s="612"/>
      <c r="D81" s="612"/>
      <c r="E81" s="613"/>
      <c r="F81" s="51"/>
      <c r="G81" s="49"/>
      <c r="H81" s="50"/>
      <c r="I81" s="51"/>
      <c r="J81" s="35">
        <f t="shared" si="0"/>
        <v>0</v>
      </c>
      <c r="K81" s="56"/>
      <c r="L81" s="52"/>
      <c r="M81" s="52"/>
      <c r="N81" s="57">
        <f t="shared" si="1"/>
        <v>0</v>
      </c>
      <c r="O81" s="508"/>
      <c r="P81" s="702"/>
      <c r="Q81" s="508"/>
      <c r="R81" s="40"/>
      <c r="S81" s="41"/>
      <c r="T81" s="42"/>
      <c r="U81" s="43"/>
      <c r="V81" s="44"/>
    </row>
    <row r="82" spans="1:22" ht="17.25" x14ac:dyDescent="0.3">
      <c r="A82" s="61"/>
      <c r="B82" s="61"/>
      <c r="C82" s="612"/>
      <c r="D82" s="612"/>
      <c r="E82" s="613"/>
      <c r="F82" s="51"/>
      <c r="G82" s="49"/>
      <c r="H82" s="50"/>
      <c r="I82" s="51"/>
      <c r="J82" s="35">
        <f t="shared" si="0"/>
        <v>0</v>
      </c>
      <c r="K82" s="56"/>
      <c r="L82" s="52"/>
      <c r="M82" s="52"/>
      <c r="N82" s="57">
        <f t="shared" si="1"/>
        <v>0</v>
      </c>
      <c r="O82" s="508"/>
      <c r="P82" s="702"/>
      <c r="Q82" s="508"/>
      <c r="R82" s="40"/>
      <c r="S82" s="41"/>
      <c r="T82" s="42"/>
      <c r="U82" s="43"/>
      <c r="V82" s="44"/>
    </row>
    <row r="83" spans="1:22" ht="17.25" x14ac:dyDescent="0.3">
      <c r="A83" s="45"/>
      <c r="B83" s="61"/>
      <c r="C83" s="96"/>
      <c r="D83" s="96"/>
      <c r="E83" s="97"/>
      <c r="F83" s="51"/>
      <c r="G83" s="49"/>
      <c r="H83" s="50"/>
      <c r="I83" s="51"/>
      <c r="J83" s="35">
        <f t="shared" si="0"/>
        <v>0</v>
      </c>
      <c r="K83" s="56"/>
      <c r="L83" s="52"/>
      <c r="M83" s="52"/>
      <c r="N83" s="57">
        <f t="shared" si="1"/>
        <v>0</v>
      </c>
      <c r="O83" s="508"/>
      <c r="P83" s="702"/>
      <c r="Q83" s="508"/>
      <c r="R83" s="40"/>
      <c r="S83" s="41"/>
      <c r="T83" s="42"/>
      <c r="U83" s="43"/>
      <c r="V83" s="44"/>
    </row>
    <row r="84" spans="1:22" ht="17.25" x14ac:dyDescent="0.25">
      <c r="A84" s="102"/>
      <c r="B84" s="58"/>
      <c r="C84" s="91"/>
      <c r="D84" s="91"/>
      <c r="E84" s="93"/>
      <c r="F84" s="51"/>
      <c r="G84" s="49"/>
      <c r="H84" s="50"/>
      <c r="I84" s="51"/>
      <c r="J84" s="35">
        <f t="shared" si="0"/>
        <v>0</v>
      </c>
      <c r="K84" s="56"/>
      <c r="L84" s="52"/>
      <c r="M84" s="52"/>
      <c r="N84" s="57">
        <f t="shared" si="1"/>
        <v>0</v>
      </c>
      <c r="O84" s="508"/>
      <c r="P84" s="702"/>
      <c r="Q84" s="508"/>
      <c r="R84" s="40"/>
      <c r="S84" s="41"/>
      <c r="T84" s="42"/>
      <c r="U84" s="43"/>
      <c r="V84" s="44"/>
    </row>
    <row r="85" spans="1:22" ht="17.25" x14ac:dyDescent="0.25">
      <c r="A85" s="102"/>
      <c r="B85" s="58"/>
      <c r="C85" s="96"/>
      <c r="D85" s="96"/>
      <c r="E85" s="97"/>
      <c r="F85" s="51"/>
      <c r="G85" s="49"/>
      <c r="H85" s="50"/>
      <c r="I85" s="51"/>
      <c r="J85" s="35">
        <f t="shared" si="0"/>
        <v>0</v>
      </c>
      <c r="K85" s="56"/>
      <c r="L85" s="52"/>
      <c r="M85" s="52"/>
      <c r="N85" s="57">
        <f t="shared" si="1"/>
        <v>0</v>
      </c>
      <c r="O85" s="508"/>
      <c r="P85" s="702"/>
      <c r="Q85" s="508"/>
      <c r="R85" s="40"/>
      <c r="S85" s="41"/>
      <c r="T85" s="42"/>
      <c r="U85" s="43"/>
      <c r="V85" s="44"/>
    </row>
    <row r="86" spans="1:22" ht="17.25" x14ac:dyDescent="0.25">
      <c r="A86" s="102"/>
      <c r="B86" s="58"/>
      <c r="C86" s="96"/>
      <c r="D86" s="96"/>
      <c r="E86" s="97"/>
      <c r="F86" s="51"/>
      <c r="G86" s="49"/>
      <c r="H86" s="50"/>
      <c r="I86" s="51"/>
      <c r="J86" s="35">
        <f t="shared" si="0"/>
        <v>0</v>
      </c>
      <c r="K86" s="56"/>
      <c r="L86" s="52"/>
      <c r="M86" s="52"/>
      <c r="N86" s="57">
        <f t="shared" si="1"/>
        <v>0</v>
      </c>
      <c r="O86" s="508"/>
      <c r="P86" s="702"/>
      <c r="Q86" s="508"/>
      <c r="R86" s="40"/>
      <c r="S86" s="41"/>
      <c r="T86" s="42"/>
      <c r="U86" s="43"/>
      <c r="V86" s="44"/>
    </row>
    <row r="87" spans="1:22" ht="17.25" x14ac:dyDescent="0.3">
      <c r="A87" s="60"/>
      <c r="B87" s="61"/>
      <c r="C87" s="96"/>
      <c r="D87" s="96"/>
      <c r="E87" s="97"/>
      <c r="F87" s="51"/>
      <c r="G87" s="49"/>
      <c r="H87" s="50"/>
      <c r="I87" s="51"/>
      <c r="J87" s="35">
        <f t="shared" si="0"/>
        <v>0</v>
      </c>
      <c r="K87" s="56"/>
      <c r="L87" s="52"/>
      <c r="M87" s="52"/>
      <c r="N87" s="57">
        <f t="shared" si="1"/>
        <v>0</v>
      </c>
      <c r="O87" s="508"/>
      <c r="P87" s="702"/>
      <c r="Q87" s="508"/>
      <c r="R87" s="40"/>
      <c r="S87" s="41"/>
      <c r="T87" s="41"/>
      <c r="U87" s="43"/>
      <c r="V87" s="44"/>
    </row>
    <row r="88" spans="1:22" ht="17.25" x14ac:dyDescent="0.3">
      <c r="A88" s="60"/>
      <c r="B88" s="61"/>
      <c r="C88" s="96"/>
      <c r="D88" s="96"/>
      <c r="E88" s="97"/>
      <c r="F88" s="51"/>
      <c r="G88" s="49"/>
      <c r="H88" s="50"/>
      <c r="I88" s="51"/>
      <c r="J88" s="35">
        <f t="shared" si="0"/>
        <v>0</v>
      </c>
      <c r="K88" s="56"/>
      <c r="L88" s="52"/>
      <c r="M88" s="52"/>
      <c r="N88" s="57">
        <f t="shared" si="1"/>
        <v>0</v>
      </c>
      <c r="O88" s="508"/>
      <c r="P88" s="702"/>
      <c r="Q88" s="508"/>
      <c r="R88" s="40"/>
      <c r="S88" s="41"/>
      <c r="T88" s="41"/>
      <c r="U88" s="43"/>
      <c r="V88" s="44"/>
    </row>
    <row r="89" spans="1:22" ht="17.25" x14ac:dyDescent="0.3">
      <c r="A89" s="60"/>
      <c r="B89" s="61"/>
      <c r="C89" s="96"/>
      <c r="D89" s="96"/>
      <c r="E89" s="97"/>
      <c r="F89" s="51"/>
      <c r="G89" s="49"/>
      <c r="H89" s="50"/>
      <c r="I89" s="51"/>
      <c r="J89" s="35">
        <f t="shared" si="0"/>
        <v>0</v>
      </c>
      <c r="K89" s="56"/>
      <c r="L89" s="52"/>
      <c r="M89" s="52"/>
      <c r="N89" s="57">
        <f t="shared" si="1"/>
        <v>0</v>
      </c>
      <c r="O89" s="508"/>
      <c r="P89" s="702"/>
      <c r="Q89" s="508"/>
      <c r="R89" s="40"/>
      <c r="S89" s="41"/>
      <c r="T89" s="41"/>
      <c r="U89" s="43"/>
      <c r="V89" s="44"/>
    </row>
    <row r="90" spans="1:22" ht="18.75" x14ac:dyDescent="0.3">
      <c r="A90" s="61"/>
      <c r="B90" s="103"/>
      <c r="C90" s="96"/>
      <c r="D90" s="96"/>
      <c r="E90" s="97"/>
      <c r="F90" s="51"/>
      <c r="G90" s="49"/>
      <c r="H90" s="50"/>
      <c r="I90" s="51"/>
      <c r="J90" s="35">
        <f t="shared" si="0"/>
        <v>0</v>
      </c>
      <c r="K90" s="56"/>
      <c r="L90" s="52"/>
      <c r="M90" s="52"/>
      <c r="N90" s="57">
        <f t="shared" si="1"/>
        <v>0</v>
      </c>
      <c r="O90" s="508"/>
      <c r="P90" s="702"/>
      <c r="Q90" s="508"/>
      <c r="R90" s="40"/>
      <c r="S90" s="41"/>
      <c r="T90" s="42"/>
      <c r="U90" s="43"/>
      <c r="V90" s="44"/>
    </row>
    <row r="91" spans="1:22" ht="17.25" x14ac:dyDescent="0.3">
      <c r="A91" s="61"/>
      <c r="B91" s="61"/>
      <c r="C91" s="96"/>
      <c r="D91" s="96"/>
      <c r="E91" s="97"/>
      <c r="F91" s="51"/>
      <c r="G91" s="49"/>
      <c r="H91" s="50"/>
      <c r="I91" s="51"/>
      <c r="J91" s="35">
        <f t="shared" si="0"/>
        <v>0</v>
      </c>
      <c r="K91" s="56"/>
      <c r="L91" s="52"/>
      <c r="M91" s="52"/>
      <c r="N91" s="57">
        <f t="shared" si="1"/>
        <v>0</v>
      </c>
      <c r="O91" s="508"/>
      <c r="P91" s="702"/>
      <c r="Q91" s="508"/>
      <c r="R91" s="40"/>
      <c r="S91" s="41"/>
      <c r="T91" s="42"/>
      <c r="U91" s="43"/>
      <c r="V91" s="44"/>
    </row>
    <row r="92" spans="1:22" ht="17.25" x14ac:dyDescent="0.3">
      <c r="A92" s="61"/>
      <c r="B92" s="61"/>
      <c r="C92" s="96"/>
      <c r="D92" s="96"/>
      <c r="E92" s="97"/>
      <c r="F92" s="51"/>
      <c r="G92" s="49"/>
      <c r="H92" s="50"/>
      <c r="I92" s="51"/>
      <c r="J92" s="35">
        <f t="shared" si="0"/>
        <v>0</v>
      </c>
      <c r="K92" s="56"/>
      <c r="L92" s="52"/>
      <c r="M92" s="52"/>
      <c r="N92" s="57">
        <f t="shared" si="1"/>
        <v>0</v>
      </c>
      <c r="O92" s="508"/>
      <c r="P92" s="702"/>
      <c r="Q92" s="508"/>
      <c r="R92" s="40"/>
      <c r="S92" s="41"/>
      <c r="T92" s="42"/>
      <c r="U92" s="43"/>
      <c r="V92" s="44"/>
    </row>
    <row r="93" spans="1:22" ht="17.25" x14ac:dyDescent="0.3">
      <c r="A93" s="102"/>
      <c r="B93" s="61"/>
      <c r="C93" s="96"/>
      <c r="D93" s="96"/>
      <c r="E93" s="97"/>
      <c r="F93" s="51"/>
      <c r="G93" s="49"/>
      <c r="H93" s="50"/>
      <c r="I93" s="51"/>
      <c r="J93" s="35">
        <f t="shared" si="0"/>
        <v>0</v>
      </c>
      <c r="K93" s="56"/>
      <c r="L93" s="52"/>
      <c r="M93" s="52"/>
      <c r="N93" s="57">
        <f t="shared" si="1"/>
        <v>0</v>
      </c>
      <c r="O93" s="508"/>
      <c r="P93" s="702"/>
      <c r="Q93" s="508"/>
      <c r="R93" s="40"/>
      <c r="S93" s="41"/>
      <c r="T93" s="42"/>
      <c r="U93" s="43"/>
      <c r="V93" s="44"/>
    </row>
    <row r="94" spans="1:22" ht="17.25" x14ac:dyDescent="0.3">
      <c r="A94" s="61"/>
      <c r="B94" s="61"/>
      <c r="C94" s="96"/>
      <c r="D94" s="96"/>
      <c r="E94" s="97"/>
      <c r="F94" s="51"/>
      <c r="G94" s="49"/>
      <c r="H94" s="50"/>
      <c r="I94" s="51"/>
      <c r="J94" s="35">
        <f t="shared" si="0"/>
        <v>0</v>
      </c>
      <c r="K94" s="56"/>
      <c r="L94" s="52"/>
      <c r="M94" s="52"/>
      <c r="N94" s="57">
        <f t="shared" si="1"/>
        <v>0</v>
      </c>
      <c r="O94" s="508"/>
      <c r="P94" s="702"/>
      <c r="Q94" s="508"/>
      <c r="R94" s="40"/>
      <c r="S94" s="41"/>
      <c r="T94" s="42"/>
      <c r="U94" s="43"/>
      <c r="V94" s="44"/>
    </row>
    <row r="95" spans="1:22" ht="17.25" x14ac:dyDescent="0.3">
      <c r="A95" s="61"/>
      <c r="B95" s="61"/>
      <c r="C95" s="96"/>
      <c r="D95" s="96"/>
      <c r="E95" s="97"/>
      <c r="F95" s="51"/>
      <c r="G95" s="49"/>
      <c r="H95" s="50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508"/>
      <c r="P95" s="702"/>
      <c r="Q95" s="508"/>
      <c r="R95" s="40"/>
      <c r="S95" s="41"/>
      <c r="T95" s="42"/>
      <c r="U95" s="43"/>
      <c r="V95" s="44"/>
    </row>
    <row r="96" spans="1:22" ht="17.25" x14ac:dyDescent="0.3">
      <c r="A96" s="58"/>
      <c r="B96" s="61"/>
      <c r="C96" s="96"/>
      <c r="D96" s="96"/>
      <c r="E96" s="97"/>
      <c r="F96" s="51"/>
      <c r="G96" s="49"/>
      <c r="H96" s="50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508"/>
      <c r="P96" s="702"/>
      <c r="Q96" s="508"/>
      <c r="R96" s="40"/>
      <c r="S96" s="41"/>
      <c r="T96" s="42"/>
      <c r="U96" s="43"/>
      <c r="V96" s="44"/>
    </row>
    <row r="97" spans="1:22" ht="17.25" x14ac:dyDescent="0.3">
      <c r="A97" s="58"/>
      <c r="B97" s="61"/>
      <c r="C97" s="96"/>
      <c r="D97" s="96"/>
      <c r="E97" s="97"/>
      <c r="F97" s="51"/>
      <c r="G97" s="49"/>
      <c r="H97" s="50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508"/>
      <c r="P97" s="702"/>
      <c r="Q97" s="508"/>
      <c r="R97" s="40"/>
      <c r="S97" s="41"/>
      <c r="T97" s="42"/>
      <c r="U97" s="43"/>
      <c r="V97" s="44"/>
    </row>
    <row r="98" spans="1:22" ht="17.25" x14ac:dyDescent="0.3">
      <c r="A98" s="58"/>
      <c r="B98" s="61"/>
      <c r="C98" s="96"/>
      <c r="D98" s="96"/>
      <c r="E98" s="97"/>
      <c r="F98" s="51"/>
      <c r="G98" s="49"/>
      <c r="H98" s="50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508"/>
      <c r="P98" s="702"/>
      <c r="Q98" s="508"/>
      <c r="R98" s="40"/>
      <c r="S98" s="41"/>
      <c r="T98" s="42"/>
      <c r="U98" s="43"/>
      <c r="V98" s="44"/>
    </row>
    <row r="99" spans="1:22" ht="17.25" x14ac:dyDescent="0.3">
      <c r="A99" s="61"/>
      <c r="B99" s="61"/>
      <c r="C99" s="96"/>
      <c r="D99" s="96"/>
      <c r="E99" s="97"/>
      <c r="F99" s="51"/>
      <c r="G99" s="49"/>
      <c r="H99" s="50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508"/>
      <c r="P99" s="702"/>
      <c r="Q99" s="508"/>
      <c r="R99" s="40"/>
      <c r="S99" s="41"/>
      <c r="T99" s="42"/>
      <c r="U99" s="43"/>
      <c r="V99" s="44"/>
    </row>
    <row r="100" spans="1:22" ht="17.25" x14ac:dyDescent="0.3">
      <c r="A100" s="53"/>
      <c r="B100" s="61"/>
      <c r="C100" s="96"/>
      <c r="D100" s="96"/>
      <c r="E100" s="97"/>
      <c r="F100" s="51"/>
      <c r="G100" s="49"/>
      <c r="H100" s="50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508"/>
      <c r="P100" s="702"/>
      <c r="Q100" s="508"/>
      <c r="R100" s="40"/>
      <c r="S100" s="41"/>
      <c r="T100" s="42"/>
      <c r="U100" s="43"/>
      <c r="V100" s="44"/>
    </row>
    <row r="101" spans="1:22" ht="17.25" x14ac:dyDescent="0.3">
      <c r="A101" s="60"/>
      <c r="B101" s="61"/>
      <c r="C101" s="96"/>
      <c r="D101" s="96"/>
      <c r="E101" s="97"/>
      <c r="F101" s="51"/>
      <c r="G101" s="49"/>
      <c r="H101" s="50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508"/>
      <c r="P101" s="702"/>
      <c r="Q101" s="508"/>
      <c r="R101" s="40"/>
      <c r="S101" s="41"/>
      <c r="T101" s="42"/>
      <c r="U101" s="43"/>
      <c r="V101" s="44"/>
    </row>
    <row r="102" spans="1:22" ht="17.25" x14ac:dyDescent="0.3">
      <c r="A102" s="60"/>
      <c r="B102" s="61"/>
      <c r="C102" s="96"/>
      <c r="D102" s="96"/>
      <c r="E102" s="97"/>
      <c r="F102" s="51"/>
      <c r="G102" s="49"/>
      <c r="H102" s="50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508"/>
      <c r="P102" s="702"/>
      <c r="Q102" s="508"/>
      <c r="R102" s="40"/>
      <c r="S102" s="41"/>
      <c r="T102" s="42"/>
      <c r="U102" s="43"/>
      <c r="V102" s="44"/>
    </row>
    <row r="103" spans="1:22" ht="17.25" x14ac:dyDescent="0.3">
      <c r="A103" s="105"/>
      <c r="B103" s="61"/>
      <c r="C103" s="96"/>
      <c r="D103" s="96"/>
      <c r="E103" s="97"/>
      <c r="F103" s="51"/>
      <c r="G103" s="49"/>
      <c r="H103" s="50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508"/>
      <c r="P103" s="702"/>
      <c r="Q103" s="508"/>
      <c r="R103" s="40"/>
      <c r="S103" s="41"/>
      <c r="T103" s="42"/>
      <c r="U103" s="43"/>
      <c r="V103" s="44"/>
    </row>
    <row r="104" spans="1:22" ht="17.25" x14ac:dyDescent="0.3">
      <c r="A104" s="107"/>
      <c r="B104" s="61"/>
      <c r="C104" s="96"/>
      <c r="D104" s="96"/>
      <c r="E104" s="97"/>
      <c r="F104" s="51"/>
      <c r="G104" s="49"/>
      <c r="H104" s="50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508"/>
      <c r="P104" s="702"/>
      <c r="Q104" s="508"/>
      <c r="R104" s="40"/>
      <c r="S104" s="41"/>
      <c r="T104" s="42"/>
      <c r="U104" s="43"/>
      <c r="V104" s="44"/>
    </row>
    <row r="105" spans="1:22" ht="17.25" x14ac:dyDescent="0.3">
      <c r="A105" s="108"/>
      <c r="B105" s="61"/>
      <c r="C105" s="96"/>
      <c r="D105" s="96"/>
      <c r="E105" s="97"/>
      <c r="F105" s="51"/>
      <c r="G105" s="49"/>
      <c r="H105" s="5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508"/>
      <c r="P105" s="702"/>
      <c r="Q105" s="508"/>
      <c r="R105" s="40"/>
      <c r="S105" s="41"/>
      <c r="T105" s="42"/>
      <c r="U105" s="43"/>
      <c r="V105" s="44"/>
    </row>
    <row r="106" spans="1:22" ht="17.25" x14ac:dyDescent="0.3">
      <c r="A106" s="108"/>
      <c r="B106" s="61"/>
      <c r="C106" s="92"/>
      <c r="D106" s="92"/>
      <c r="E106" s="109"/>
      <c r="F106" s="51"/>
      <c r="G106" s="49"/>
      <c r="H106" s="5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508"/>
      <c r="P106" s="702"/>
      <c r="Q106" s="508"/>
      <c r="R106" s="40"/>
      <c r="S106" s="41"/>
      <c r="T106" s="42"/>
      <c r="U106" s="43"/>
      <c r="V106" s="44"/>
    </row>
    <row r="107" spans="1:22" ht="17.25" x14ac:dyDescent="0.3">
      <c r="A107" s="107"/>
      <c r="B107" s="61"/>
      <c r="C107" s="96"/>
      <c r="D107" s="96"/>
      <c r="E107" s="97"/>
      <c r="F107" s="51"/>
      <c r="G107" s="49"/>
      <c r="H107" s="11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508"/>
      <c r="P107" s="702"/>
      <c r="Q107" s="508"/>
      <c r="R107" s="40"/>
      <c r="S107" s="41"/>
      <c r="T107" s="42"/>
      <c r="U107" s="43"/>
      <c r="V107" s="44"/>
    </row>
    <row r="108" spans="1:22" ht="17.25" x14ac:dyDescent="0.3">
      <c r="A108" s="107"/>
      <c r="B108" s="61"/>
      <c r="C108" s="92"/>
      <c r="D108" s="92"/>
      <c r="E108" s="109"/>
      <c r="F108" s="51"/>
      <c r="G108" s="49"/>
      <c r="H108" s="11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508"/>
      <c r="P108" s="702"/>
      <c r="Q108" s="508"/>
      <c r="R108" s="40"/>
      <c r="S108" s="41"/>
      <c r="T108" s="42"/>
      <c r="U108" s="43"/>
      <c r="V108" s="44"/>
    </row>
    <row r="109" spans="1:22" ht="17.25" x14ac:dyDescent="0.3">
      <c r="A109" s="107"/>
      <c r="B109" s="61"/>
      <c r="C109" s="96"/>
      <c r="D109" s="96"/>
      <c r="E109" s="97"/>
      <c r="F109" s="51"/>
      <c r="G109" s="49"/>
      <c r="H109" s="110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508"/>
      <c r="P109" s="702"/>
      <c r="Q109" s="508"/>
      <c r="R109" s="40"/>
      <c r="S109" s="41"/>
      <c r="T109" s="42"/>
      <c r="U109" s="43"/>
      <c r="V109" s="44"/>
    </row>
    <row r="110" spans="1:22" ht="17.25" x14ac:dyDescent="0.3">
      <c r="A110" s="107"/>
      <c r="B110" s="61"/>
      <c r="C110" s="91"/>
      <c r="D110" s="91"/>
      <c r="E110" s="93"/>
      <c r="F110" s="51"/>
      <c r="G110" s="49"/>
      <c r="H110" s="110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508"/>
      <c r="P110" s="690"/>
      <c r="Q110" s="508"/>
      <c r="R110" s="40"/>
      <c r="S110" s="41"/>
      <c r="T110" s="42"/>
      <c r="U110" s="43"/>
      <c r="V110" s="44"/>
    </row>
    <row r="111" spans="1:22" ht="18.75" x14ac:dyDescent="0.3">
      <c r="A111" s="61"/>
      <c r="B111" s="61"/>
      <c r="C111" s="96"/>
      <c r="D111" s="96"/>
      <c r="E111" s="97"/>
      <c r="F111" s="51"/>
      <c r="G111" s="49"/>
      <c r="H111" s="119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508"/>
      <c r="P111" s="690"/>
      <c r="Q111" s="508"/>
      <c r="R111" s="112"/>
      <c r="S111" s="41"/>
      <c r="T111" s="42"/>
      <c r="U111" s="43"/>
      <c r="V111" s="44"/>
    </row>
    <row r="112" spans="1:22" ht="18.75" x14ac:dyDescent="0.3">
      <c r="A112" s="61"/>
      <c r="B112" s="61"/>
      <c r="C112" s="96"/>
      <c r="D112" s="96"/>
      <c r="E112" s="97"/>
      <c r="F112" s="51"/>
      <c r="G112" s="49"/>
      <c r="H112" s="119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508"/>
      <c r="P112" s="690"/>
      <c r="Q112" s="508"/>
      <c r="R112" s="112"/>
      <c r="S112" s="41"/>
      <c r="T112" s="42"/>
      <c r="U112" s="43"/>
      <c r="V112" s="44"/>
    </row>
    <row r="113" spans="1:22" ht="18.75" x14ac:dyDescent="0.3">
      <c r="A113" s="61"/>
      <c r="B113" s="61"/>
      <c r="C113" s="96"/>
      <c r="D113" s="96"/>
      <c r="E113" s="97"/>
      <c r="F113" s="51"/>
      <c r="G113" s="49"/>
      <c r="H113" s="119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508"/>
      <c r="P113" s="690"/>
      <c r="Q113" s="508"/>
      <c r="R113" s="112"/>
      <c r="S113" s="41"/>
      <c r="T113" s="42"/>
      <c r="U113" s="43"/>
      <c r="V113" s="44"/>
    </row>
    <row r="114" spans="1:22" ht="18.75" x14ac:dyDescent="0.3">
      <c r="A114" s="61"/>
      <c r="B114" s="61"/>
      <c r="C114" s="96"/>
      <c r="D114" s="96"/>
      <c r="E114" s="97"/>
      <c r="F114" s="51"/>
      <c r="G114" s="49"/>
      <c r="H114" s="119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508"/>
      <c r="P114" s="690"/>
      <c r="Q114" s="508"/>
      <c r="R114" s="112"/>
      <c r="S114" s="41"/>
      <c r="T114" s="42"/>
      <c r="U114" s="43"/>
      <c r="V114" s="44"/>
    </row>
    <row r="115" spans="1:22" ht="17.25" x14ac:dyDescent="0.3">
      <c r="A115" s="45"/>
      <c r="B115" s="61"/>
      <c r="C115" s="96"/>
      <c r="D115" s="96"/>
      <c r="E115" s="97"/>
      <c r="F115" s="51"/>
      <c r="G115" s="49"/>
      <c r="H115" s="110"/>
      <c r="I115" s="51"/>
      <c r="J115" s="35">
        <f t="shared" si="0"/>
        <v>0</v>
      </c>
      <c r="K115" s="56"/>
      <c r="L115" s="52"/>
      <c r="M115" s="52"/>
      <c r="N115" s="57">
        <f t="shared" si="1"/>
        <v>0</v>
      </c>
      <c r="O115" s="156"/>
      <c r="P115" s="312"/>
      <c r="Q115" s="64"/>
      <c r="R115" s="112"/>
      <c r="S115" s="41"/>
      <c r="T115" s="42"/>
      <c r="U115" s="43"/>
      <c r="V115" s="44"/>
    </row>
    <row r="116" spans="1:22" ht="17.25" x14ac:dyDescent="0.3">
      <c r="A116" s="61"/>
      <c r="B116" s="61"/>
      <c r="C116" s="96"/>
      <c r="D116" s="96"/>
      <c r="E116" s="97"/>
      <c r="F116" s="51"/>
      <c r="G116" s="49"/>
      <c r="H116" s="110"/>
      <c r="I116" s="51"/>
      <c r="J116" s="35">
        <f t="shared" si="0"/>
        <v>0</v>
      </c>
      <c r="K116" s="56"/>
      <c r="L116" s="52"/>
      <c r="M116" s="52"/>
      <c r="N116" s="57">
        <f t="shared" si="1"/>
        <v>0</v>
      </c>
      <c r="O116" s="156"/>
      <c r="P116" s="312"/>
      <c r="Q116" s="64"/>
      <c r="R116" s="112"/>
      <c r="S116" s="41"/>
      <c r="T116" s="42"/>
      <c r="U116" s="43"/>
      <c r="V116" s="44"/>
    </row>
    <row r="117" spans="1:22" ht="17.25" x14ac:dyDescent="0.3">
      <c r="A117" s="60"/>
      <c r="B117" s="61"/>
      <c r="C117" s="95"/>
      <c r="D117" s="95"/>
      <c r="E117" s="114"/>
      <c r="F117" s="51"/>
      <c r="G117" s="49"/>
      <c r="H117" s="110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156"/>
      <c r="P117" s="312"/>
      <c r="Q117" s="64"/>
      <c r="R117" s="112"/>
      <c r="S117" s="41"/>
      <c r="T117" s="42"/>
      <c r="U117" s="43"/>
      <c r="V117" s="44"/>
    </row>
    <row r="118" spans="1:22" ht="17.25" x14ac:dyDescent="0.3">
      <c r="A118" s="60"/>
      <c r="B118" s="61"/>
      <c r="C118" s="95"/>
      <c r="D118" s="95"/>
      <c r="E118" s="114"/>
      <c r="F118" s="51"/>
      <c r="G118" s="49"/>
      <c r="H118" s="110"/>
      <c r="I118" s="51"/>
      <c r="J118" s="35">
        <f t="shared" si="0"/>
        <v>0</v>
      </c>
      <c r="K118" s="56"/>
      <c r="L118" s="52"/>
      <c r="M118" s="52"/>
      <c r="N118" s="57">
        <f t="shared" si="1"/>
        <v>0</v>
      </c>
      <c r="O118" s="156"/>
      <c r="P118" s="312"/>
      <c r="Q118" s="64"/>
      <c r="R118" s="112"/>
      <c r="S118" s="41"/>
      <c r="T118" s="42"/>
      <c r="U118" s="43"/>
      <c r="V118" s="44"/>
    </row>
    <row r="119" spans="1:22" ht="17.25" x14ac:dyDescent="0.3">
      <c r="A119" s="60"/>
      <c r="B119" s="61"/>
      <c r="C119" s="95"/>
      <c r="D119" s="95"/>
      <c r="E119" s="114"/>
      <c r="F119" s="51"/>
      <c r="G119" s="49"/>
      <c r="H119" s="110"/>
      <c r="I119" s="51"/>
      <c r="J119" s="35">
        <f t="shared" si="0"/>
        <v>0</v>
      </c>
      <c r="K119" s="56"/>
      <c r="L119" s="52"/>
      <c r="M119" s="52"/>
      <c r="N119" s="57">
        <f t="shared" si="1"/>
        <v>0</v>
      </c>
      <c r="O119" s="156"/>
      <c r="P119" s="312"/>
      <c r="Q119" s="64"/>
      <c r="R119" s="112"/>
      <c r="S119" s="41"/>
      <c r="T119" s="42"/>
      <c r="U119" s="43"/>
      <c r="V119" s="44"/>
    </row>
    <row r="120" spans="1:22" ht="17.25" x14ac:dyDescent="0.3">
      <c r="A120" s="60"/>
      <c r="B120" s="61"/>
      <c r="C120" s="95"/>
      <c r="D120" s="95"/>
      <c r="E120" s="114"/>
      <c r="F120" s="51"/>
      <c r="G120" s="49"/>
      <c r="H120" s="110"/>
      <c r="I120" s="51"/>
      <c r="J120" s="35">
        <f t="shared" si="0"/>
        <v>0</v>
      </c>
      <c r="K120" s="56"/>
      <c r="L120" s="52"/>
      <c r="M120" s="52"/>
      <c r="N120" s="57">
        <f t="shared" si="1"/>
        <v>0</v>
      </c>
      <c r="O120" s="156"/>
      <c r="P120" s="312"/>
      <c r="Q120" s="64"/>
      <c r="R120" s="112"/>
      <c r="S120" s="41"/>
      <c r="T120" s="42"/>
      <c r="U120" s="43"/>
      <c r="V120" s="44"/>
    </row>
    <row r="121" spans="1:22" ht="17.25" x14ac:dyDescent="0.3">
      <c r="A121" s="60"/>
      <c r="B121" s="61"/>
      <c r="C121" s="95"/>
      <c r="D121" s="95"/>
      <c r="E121" s="114"/>
      <c r="F121" s="51"/>
      <c r="G121" s="49"/>
      <c r="H121" s="110"/>
      <c r="I121" s="51"/>
      <c r="J121" s="35">
        <f t="shared" si="0"/>
        <v>0</v>
      </c>
      <c r="K121" s="56"/>
      <c r="L121" s="52"/>
      <c r="M121" s="52"/>
      <c r="N121" s="57">
        <f t="shared" si="1"/>
        <v>0</v>
      </c>
      <c r="O121" s="156"/>
      <c r="P121" s="312"/>
      <c r="Q121" s="64"/>
      <c r="R121" s="112"/>
      <c r="S121" s="41"/>
      <c r="T121" s="42"/>
      <c r="U121" s="43"/>
      <c r="V121" s="44"/>
    </row>
    <row r="122" spans="1:22" ht="17.25" x14ac:dyDescent="0.3">
      <c r="A122" s="107"/>
      <c r="B122" s="61"/>
      <c r="C122" s="96"/>
      <c r="D122" s="96"/>
      <c r="E122" s="97"/>
      <c r="F122" s="51"/>
      <c r="G122" s="49"/>
      <c r="H122" s="110"/>
      <c r="I122" s="51"/>
      <c r="J122" s="35">
        <f t="shared" si="0"/>
        <v>0</v>
      </c>
      <c r="K122" s="56"/>
      <c r="L122" s="52"/>
      <c r="M122" s="52"/>
      <c r="N122" s="57">
        <f t="shared" si="1"/>
        <v>0</v>
      </c>
      <c r="O122" s="156"/>
      <c r="P122" s="312"/>
      <c r="Q122" s="64"/>
      <c r="R122" s="112"/>
      <c r="S122" s="41"/>
      <c r="T122" s="42"/>
      <c r="U122" s="43"/>
      <c r="V122" s="44"/>
    </row>
    <row r="123" spans="1:22" ht="17.25" x14ac:dyDescent="0.3">
      <c r="A123" s="115"/>
      <c r="B123" s="61"/>
      <c r="C123" s="116"/>
      <c r="D123" s="116"/>
      <c r="E123" s="117"/>
      <c r="F123" s="51"/>
      <c r="G123" s="49"/>
      <c r="H123" s="118"/>
      <c r="I123" s="51"/>
      <c r="J123" s="35">
        <f t="shared" si="0"/>
        <v>0</v>
      </c>
      <c r="K123" s="56"/>
      <c r="L123" s="52"/>
      <c r="M123" s="52"/>
      <c r="N123" s="57">
        <f t="shared" si="1"/>
        <v>0</v>
      </c>
      <c r="O123" s="156"/>
      <c r="P123" s="312"/>
      <c r="Q123" s="64"/>
      <c r="R123" s="112"/>
      <c r="S123" s="41"/>
      <c r="T123" s="42"/>
      <c r="U123" s="43"/>
      <c r="V123" s="44"/>
    </row>
    <row r="124" spans="1:22" ht="17.25" x14ac:dyDescent="0.3">
      <c r="A124" s="115"/>
      <c r="B124" s="61"/>
      <c r="C124" s="116"/>
      <c r="D124" s="116"/>
      <c r="E124" s="117"/>
      <c r="F124" s="51"/>
      <c r="G124" s="49"/>
      <c r="H124" s="118"/>
      <c r="I124" s="51"/>
      <c r="J124" s="35">
        <f t="shared" si="0"/>
        <v>0</v>
      </c>
      <c r="K124" s="56"/>
      <c r="L124" s="52"/>
      <c r="M124" s="52"/>
      <c r="N124" s="57">
        <f t="shared" si="1"/>
        <v>0</v>
      </c>
      <c r="O124" s="156"/>
      <c r="P124" s="312"/>
      <c r="Q124" s="104"/>
      <c r="R124" s="112"/>
      <c r="S124" s="41"/>
      <c r="T124" s="42"/>
      <c r="U124" s="43"/>
      <c r="V124" s="44"/>
    </row>
    <row r="125" spans="1:22" ht="17.25" x14ac:dyDescent="0.3">
      <c r="A125" s="115"/>
      <c r="B125" s="61"/>
      <c r="C125" s="116"/>
      <c r="D125" s="116"/>
      <c r="E125" s="117"/>
      <c r="F125" s="51"/>
      <c r="G125" s="49"/>
      <c r="H125" s="118"/>
      <c r="I125" s="51"/>
      <c r="J125" s="35">
        <f t="shared" si="0"/>
        <v>0</v>
      </c>
      <c r="K125" s="56"/>
      <c r="L125" s="52"/>
      <c r="M125" s="52"/>
      <c r="N125" s="57">
        <f t="shared" si="1"/>
        <v>0</v>
      </c>
      <c r="O125" s="156"/>
      <c r="P125" s="312"/>
      <c r="Q125" s="64"/>
      <c r="R125" s="112"/>
      <c r="S125" s="41"/>
      <c r="T125" s="42"/>
      <c r="U125" s="43"/>
      <c r="V125" s="44"/>
    </row>
    <row r="126" spans="1:22" ht="17.25" x14ac:dyDescent="0.3">
      <c r="A126" s="107"/>
      <c r="B126" s="61"/>
      <c r="C126" s="96"/>
      <c r="D126" s="96"/>
      <c r="E126" s="97"/>
      <c r="F126" s="51"/>
      <c r="G126" s="49"/>
      <c r="H126" s="110"/>
      <c r="I126" s="51"/>
      <c r="J126" s="35">
        <f t="shared" si="0"/>
        <v>0</v>
      </c>
      <c r="K126" s="56"/>
      <c r="L126" s="52"/>
      <c r="M126" s="52"/>
      <c r="N126" s="57">
        <f t="shared" si="1"/>
        <v>0</v>
      </c>
      <c r="O126" s="156"/>
      <c r="P126" s="59"/>
      <c r="Q126" s="64"/>
      <c r="R126" s="112"/>
      <c r="S126" s="41"/>
      <c r="T126" s="42"/>
      <c r="U126" s="43"/>
      <c r="V126" s="44"/>
    </row>
    <row r="127" spans="1:22" ht="18.75" x14ac:dyDescent="0.3">
      <c r="A127" s="107"/>
      <c r="B127" s="61"/>
      <c r="C127" s="96"/>
      <c r="D127" s="96"/>
      <c r="E127" s="97"/>
      <c r="F127" s="51"/>
      <c r="G127" s="49"/>
      <c r="H127" s="119"/>
      <c r="I127" s="51"/>
      <c r="J127" s="35">
        <f t="shared" si="0"/>
        <v>0</v>
      </c>
      <c r="K127" s="56"/>
      <c r="L127" s="52"/>
      <c r="M127" s="52"/>
      <c r="N127" s="57">
        <f t="shared" si="1"/>
        <v>0</v>
      </c>
      <c r="O127" s="156"/>
      <c r="P127" s="59"/>
      <c r="Q127" s="64"/>
      <c r="R127" s="112"/>
      <c r="S127" s="41"/>
      <c r="T127" s="42"/>
      <c r="U127" s="43"/>
      <c r="V127" s="44"/>
    </row>
    <row r="128" spans="1:22" ht="17.25" x14ac:dyDescent="0.3">
      <c r="A128" s="107"/>
      <c r="B128" s="61"/>
      <c r="C128" s="96"/>
      <c r="D128" s="96"/>
      <c r="E128" s="97"/>
      <c r="F128" s="51"/>
      <c r="G128" s="49"/>
      <c r="H128" s="120"/>
      <c r="I128" s="51"/>
      <c r="J128" s="35">
        <f t="shared" si="0"/>
        <v>0</v>
      </c>
      <c r="K128" s="56"/>
      <c r="L128" s="52"/>
      <c r="M128" s="52"/>
      <c r="N128" s="57">
        <f t="shared" si="1"/>
        <v>0</v>
      </c>
      <c r="O128" s="156"/>
      <c r="P128" s="59"/>
      <c r="Q128" s="64"/>
      <c r="R128" s="112"/>
      <c r="S128" s="41"/>
      <c r="T128" s="42"/>
      <c r="U128" s="43"/>
      <c r="V128" s="44"/>
    </row>
    <row r="129" spans="1:22" ht="17.25" x14ac:dyDescent="0.3">
      <c r="A129" s="107"/>
      <c r="B129" s="61"/>
      <c r="C129" s="96"/>
      <c r="D129" s="96"/>
      <c r="E129" s="97"/>
      <c r="F129" s="51"/>
      <c r="G129" s="49"/>
      <c r="H129" s="110"/>
      <c r="I129" s="51"/>
      <c r="J129" s="35">
        <f t="shared" si="0"/>
        <v>0</v>
      </c>
      <c r="K129" s="56"/>
      <c r="L129" s="52"/>
      <c r="M129" s="52"/>
      <c r="N129" s="57">
        <f t="shared" si="1"/>
        <v>0</v>
      </c>
      <c r="O129" s="156"/>
      <c r="P129" s="59"/>
      <c r="Q129" s="64"/>
      <c r="R129" s="112"/>
      <c r="S129" s="41"/>
      <c r="T129" s="42"/>
      <c r="U129" s="43"/>
      <c r="V129" s="44"/>
    </row>
    <row r="130" spans="1:22" ht="17.25" x14ac:dyDescent="0.3">
      <c r="A130" s="121"/>
      <c r="B130" s="61"/>
      <c r="C130" s="96"/>
      <c r="D130" s="96"/>
      <c r="E130" s="97"/>
      <c r="F130" s="51"/>
      <c r="G130" s="49"/>
      <c r="H130" s="122"/>
      <c r="I130" s="51"/>
      <c r="J130" s="35">
        <f t="shared" si="0"/>
        <v>0</v>
      </c>
      <c r="K130" s="56"/>
      <c r="L130" s="52"/>
      <c r="M130" s="52"/>
      <c r="N130" s="57">
        <f t="shared" si="1"/>
        <v>0</v>
      </c>
      <c r="O130" s="298"/>
      <c r="P130" s="314"/>
      <c r="Q130" s="123"/>
      <c r="R130" s="124"/>
      <c r="S130" s="41"/>
      <c r="T130" s="42"/>
      <c r="U130" s="43"/>
      <c r="V130" s="44"/>
    </row>
    <row r="131" spans="1:22" ht="17.25" x14ac:dyDescent="0.3">
      <c r="A131" s="66"/>
      <c r="B131" s="61"/>
      <c r="C131" s="96"/>
      <c r="D131" s="96"/>
      <c r="E131" s="97"/>
      <c r="F131" s="51"/>
      <c r="G131" s="125"/>
      <c r="H131" s="126"/>
      <c r="I131" s="51"/>
      <c r="J131" s="35">
        <f t="shared" si="0"/>
        <v>0</v>
      </c>
      <c r="K131" s="56"/>
      <c r="L131" s="52"/>
      <c r="M131" s="52"/>
      <c r="N131" s="57">
        <f t="shared" si="1"/>
        <v>0</v>
      </c>
      <c r="O131" s="299"/>
      <c r="P131" s="127"/>
      <c r="Q131" s="64"/>
      <c r="R131" s="112"/>
      <c r="S131" s="41"/>
      <c r="T131" s="42"/>
      <c r="U131" s="43"/>
      <c r="V131" s="44"/>
    </row>
    <row r="132" spans="1:22" ht="17.25" x14ac:dyDescent="0.3">
      <c r="A132" s="108"/>
      <c r="B132" s="61"/>
      <c r="C132" s="96"/>
      <c r="D132" s="96"/>
      <c r="E132" s="97"/>
      <c r="F132" s="51"/>
      <c r="G132" s="127"/>
      <c r="H132" s="122"/>
      <c r="I132" s="51"/>
      <c r="J132" s="35">
        <f t="shared" si="0"/>
        <v>0</v>
      </c>
      <c r="K132" s="56"/>
      <c r="L132" s="52"/>
      <c r="M132" s="52"/>
      <c r="N132" s="57">
        <f t="shared" si="1"/>
        <v>0</v>
      </c>
      <c r="O132" s="299"/>
      <c r="P132" s="127"/>
      <c r="Q132" s="64"/>
      <c r="R132" s="112"/>
      <c r="S132" s="41"/>
      <c r="T132" s="42"/>
      <c r="U132" s="43"/>
      <c r="V132" s="44"/>
    </row>
    <row r="133" spans="1:22" ht="17.25" x14ac:dyDescent="0.3">
      <c r="A133" s="108"/>
      <c r="B133" s="61"/>
      <c r="C133" s="96"/>
      <c r="D133" s="96"/>
      <c r="E133" s="97"/>
      <c r="F133" s="51"/>
      <c r="G133" s="127"/>
      <c r="H133" s="126"/>
      <c r="I133" s="51"/>
      <c r="J133" s="35">
        <f t="shared" si="0"/>
        <v>0</v>
      </c>
      <c r="K133" s="128"/>
      <c r="L133" s="52"/>
      <c r="M133" s="52" t="s">
        <v>18</v>
      </c>
      <c r="N133" s="57">
        <f t="shared" si="1"/>
        <v>0</v>
      </c>
      <c r="O133" s="298"/>
      <c r="P133" s="314"/>
      <c r="Q133" s="123"/>
      <c r="R133" s="124"/>
      <c r="S133" s="41"/>
      <c r="T133" s="42"/>
      <c r="U133" s="43"/>
      <c r="V133" s="44"/>
    </row>
    <row r="134" spans="1:22" ht="17.25" x14ac:dyDescent="0.3">
      <c r="A134" s="107"/>
      <c r="B134" s="61"/>
      <c r="C134" s="96"/>
      <c r="D134" s="96"/>
      <c r="E134" s="97"/>
      <c r="F134" s="51"/>
      <c r="G134" s="127"/>
      <c r="H134" s="126"/>
      <c r="I134" s="51"/>
      <c r="J134" s="35">
        <f t="shared" si="0"/>
        <v>0</v>
      </c>
      <c r="K134" s="128"/>
      <c r="L134" s="52"/>
      <c r="M134" s="52"/>
      <c r="N134" s="57">
        <f t="shared" si="1"/>
        <v>0</v>
      </c>
      <c r="O134" s="299"/>
      <c r="P134" s="127"/>
      <c r="Q134" s="64"/>
      <c r="R134" s="112"/>
      <c r="S134" s="41"/>
      <c r="T134" s="42"/>
      <c r="U134" s="43"/>
      <c r="V134" s="44"/>
    </row>
    <row r="135" spans="1:22" ht="17.25" x14ac:dyDescent="0.3">
      <c r="A135" s="115"/>
      <c r="B135" s="61"/>
      <c r="C135" s="129"/>
      <c r="D135" s="129"/>
      <c r="E135" s="130"/>
      <c r="F135" s="51"/>
      <c r="G135" s="127"/>
      <c r="H135" s="131"/>
      <c r="I135" s="51"/>
      <c r="J135" s="35">
        <f t="shared" si="0"/>
        <v>0</v>
      </c>
      <c r="K135" s="56"/>
      <c r="L135" s="52"/>
      <c r="M135" s="52"/>
      <c r="N135" s="57">
        <f t="shared" si="1"/>
        <v>0</v>
      </c>
      <c r="O135" s="300"/>
      <c r="P135" s="315"/>
      <c r="Q135" s="39"/>
      <c r="R135" s="40"/>
      <c r="S135" s="41"/>
      <c r="T135" s="42"/>
      <c r="U135" s="43"/>
      <c r="V135" s="44"/>
    </row>
    <row r="136" spans="1:22" ht="17.25" x14ac:dyDescent="0.3">
      <c r="A136" s="132"/>
      <c r="B136" s="61"/>
      <c r="C136" s="96"/>
      <c r="D136" s="96"/>
      <c r="E136" s="97"/>
      <c r="F136" s="51"/>
      <c r="G136" s="127"/>
      <c r="H136" s="110"/>
      <c r="I136" s="51"/>
      <c r="J136" s="35">
        <f t="shared" ref="J136:J199" si="4">I136-F136</f>
        <v>0</v>
      </c>
      <c r="K136" s="128"/>
      <c r="L136" s="133"/>
      <c r="M136" s="133"/>
      <c r="N136" s="57">
        <f t="shared" si="1"/>
        <v>0</v>
      </c>
      <c r="O136" s="300"/>
      <c r="P136" s="315"/>
      <c r="Q136" s="123"/>
      <c r="R136" s="124"/>
      <c r="S136" s="41"/>
      <c r="T136" s="42"/>
      <c r="U136" s="43"/>
      <c r="V136" s="44"/>
    </row>
    <row r="137" spans="1:22" ht="17.25" x14ac:dyDescent="0.3">
      <c r="A137" s="107"/>
      <c r="B137" s="61"/>
      <c r="C137" s="96"/>
      <c r="D137" s="96"/>
      <c r="E137" s="97"/>
      <c r="F137" s="51"/>
      <c r="G137" s="127"/>
      <c r="H137" s="110"/>
      <c r="I137" s="51"/>
      <c r="J137" s="35">
        <f t="shared" si="4"/>
        <v>0</v>
      </c>
      <c r="K137" s="128"/>
      <c r="L137" s="133"/>
      <c r="M137" s="133"/>
      <c r="N137" s="57">
        <f t="shared" si="1"/>
        <v>0</v>
      </c>
      <c r="O137" s="156"/>
      <c r="P137" s="312"/>
      <c r="Q137" s="123"/>
      <c r="R137" s="124"/>
      <c r="S137" s="41"/>
      <c r="T137" s="42"/>
      <c r="U137" s="43"/>
      <c r="V137" s="44"/>
    </row>
    <row r="138" spans="1:22" ht="17.25" x14ac:dyDescent="0.3">
      <c r="A138" s="108"/>
      <c r="B138" s="61"/>
      <c r="C138" s="96"/>
      <c r="D138" s="96"/>
      <c r="E138" s="97"/>
      <c r="F138" s="51"/>
      <c r="G138" s="127"/>
      <c r="H138" s="134"/>
      <c r="I138" s="51"/>
      <c r="J138" s="35">
        <f t="shared" si="4"/>
        <v>0</v>
      </c>
      <c r="K138" s="135"/>
      <c r="L138" s="133"/>
      <c r="M138" s="133"/>
      <c r="N138" s="136">
        <f t="shared" si="1"/>
        <v>0</v>
      </c>
      <c r="O138" s="299"/>
      <c r="P138" s="127"/>
      <c r="Q138" s="123"/>
      <c r="R138" s="124"/>
      <c r="S138" s="41"/>
      <c r="T138" s="42"/>
      <c r="U138" s="43"/>
      <c r="V138" s="44"/>
    </row>
    <row r="139" spans="1:22" ht="18.75" x14ac:dyDescent="0.3">
      <c r="A139" s="108"/>
      <c r="B139" s="61"/>
      <c r="C139" s="96"/>
      <c r="D139" s="96"/>
      <c r="E139" s="97"/>
      <c r="F139" s="51"/>
      <c r="G139" s="127"/>
      <c r="H139" s="110"/>
      <c r="I139" s="51"/>
      <c r="J139" s="35">
        <f t="shared" si="4"/>
        <v>0</v>
      </c>
      <c r="K139" s="137"/>
      <c r="L139" s="138"/>
      <c r="M139" s="138"/>
      <c r="N139" s="136">
        <f t="shared" si="1"/>
        <v>0</v>
      </c>
      <c r="O139" s="298"/>
      <c r="P139" s="314"/>
      <c r="Q139" s="123"/>
      <c r="R139" s="124"/>
      <c r="S139" s="41"/>
      <c r="T139" s="42"/>
      <c r="U139" s="43"/>
      <c r="V139" s="44"/>
    </row>
    <row r="140" spans="1:22" ht="17.25" x14ac:dyDescent="0.3">
      <c r="A140" s="139"/>
      <c r="B140" s="61"/>
      <c r="C140" s="96"/>
      <c r="D140" s="96"/>
      <c r="E140" s="97"/>
      <c r="F140" s="140"/>
      <c r="G140" s="127"/>
      <c r="H140" s="120"/>
      <c r="I140" s="51"/>
      <c r="J140" s="35">
        <f t="shared" si="4"/>
        <v>0</v>
      </c>
      <c r="K140" s="137"/>
      <c r="L140" s="141"/>
      <c r="M140" s="141"/>
      <c r="N140" s="136">
        <f>K140*I140</f>
        <v>0</v>
      </c>
      <c r="O140" s="299"/>
      <c r="P140" s="127"/>
      <c r="Q140" s="123"/>
      <c r="R140" s="124"/>
      <c r="S140" s="41"/>
      <c r="T140" s="42"/>
      <c r="U140" s="43"/>
      <c r="V140" s="44"/>
    </row>
    <row r="141" spans="1:22" ht="17.25" x14ac:dyDescent="0.3">
      <c r="A141" s="121"/>
      <c r="B141" s="61"/>
      <c r="C141" s="96"/>
      <c r="D141" s="96"/>
      <c r="E141" s="97"/>
      <c r="F141" s="51"/>
      <c r="G141" s="127"/>
      <c r="H141" s="110"/>
      <c r="I141" s="51"/>
      <c r="J141" s="35">
        <f t="shared" si="4"/>
        <v>0</v>
      </c>
      <c r="K141" s="137"/>
      <c r="L141" s="133"/>
      <c r="M141" s="133"/>
      <c r="N141" s="136">
        <f t="shared" ref="N141:N225" si="5">K141*I141</f>
        <v>0</v>
      </c>
      <c r="O141" s="298"/>
      <c r="P141" s="314"/>
      <c r="Q141" s="123"/>
      <c r="R141" s="124"/>
      <c r="S141" s="41"/>
      <c r="T141" s="42"/>
      <c r="U141" s="43"/>
      <c r="V141" s="44"/>
    </row>
    <row r="142" spans="1:22" ht="18.75" x14ac:dyDescent="0.3">
      <c r="A142" s="108"/>
      <c r="B142" s="61"/>
      <c r="C142" s="96"/>
      <c r="D142" s="96"/>
      <c r="E142" s="97"/>
      <c r="F142" s="51"/>
      <c r="G142" s="127"/>
      <c r="H142" s="142"/>
      <c r="I142" s="51"/>
      <c r="J142" s="35">
        <f t="shared" si="4"/>
        <v>0</v>
      </c>
      <c r="K142" s="56"/>
      <c r="L142" s="133"/>
      <c r="M142" s="133"/>
      <c r="N142" s="57">
        <f t="shared" si="5"/>
        <v>0</v>
      </c>
      <c r="O142" s="298"/>
      <c r="P142" s="314"/>
      <c r="Q142" s="123"/>
      <c r="R142" s="124"/>
      <c r="S142" s="41"/>
      <c r="T142" s="42"/>
      <c r="U142" s="43"/>
      <c r="V142" s="44"/>
    </row>
    <row r="143" spans="1:22" ht="17.25" x14ac:dyDescent="0.3">
      <c r="A143" s="108"/>
      <c r="B143" s="61"/>
      <c r="C143" s="96"/>
      <c r="D143" s="96"/>
      <c r="E143" s="97"/>
      <c r="F143" s="51"/>
      <c r="G143" s="127"/>
      <c r="H143" s="122"/>
      <c r="I143" s="51"/>
      <c r="J143" s="35">
        <f t="shared" si="4"/>
        <v>0</v>
      </c>
      <c r="K143" s="137"/>
      <c r="L143" s="133"/>
      <c r="M143" s="133"/>
      <c r="N143" s="136">
        <f t="shared" si="5"/>
        <v>0</v>
      </c>
      <c r="O143" s="298"/>
      <c r="P143" s="314"/>
      <c r="Q143" s="123"/>
      <c r="R143" s="124"/>
      <c r="S143" s="41"/>
      <c r="T143" s="42"/>
      <c r="U143" s="43"/>
      <c r="V143" s="44"/>
    </row>
    <row r="144" spans="1:22" ht="17.25" x14ac:dyDescent="0.3">
      <c r="A144" s="108"/>
      <c r="B144" s="61"/>
      <c r="C144" s="96"/>
      <c r="D144" s="96"/>
      <c r="E144" s="97"/>
      <c r="F144" s="51"/>
      <c r="G144" s="127"/>
      <c r="H144" s="143"/>
      <c r="I144" s="51"/>
      <c r="J144" s="35">
        <f t="shared" si="4"/>
        <v>0</v>
      </c>
      <c r="K144" s="137"/>
      <c r="L144" s="133"/>
      <c r="M144" s="133"/>
      <c r="N144" s="136">
        <f t="shared" si="5"/>
        <v>0</v>
      </c>
      <c r="O144" s="298"/>
      <c r="P144" s="314"/>
      <c r="Q144" s="123"/>
      <c r="R144" s="124"/>
      <c r="S144" s="41"/>
      <c r="T144" s="42"/>
      <c r="U144" s="43"/>
      <c r="V144" s="44"/>
    </row>
    <row r="145" spans="1:22" ht="17.25" x14ac:dyDescent="0.3">
      <c r="A145" s="108"/>
      <c r="B145" s="61"/>
      <c r="C145" s="96"/>
      <c r="D145" s="96"/>
      <c r="E145" s="97"/>
      <c r="F145" s="51"/>
      <c r="G145" s="127"/>
      <c r="H145" s="144"/>
      <c r="I145" s="51"/>
      <c r="J145" s="35">
        <f t="shared" si="4"/>
        <v>0</v>
      </c>
      <c r="K145" s="137"/>
      <c r="L145" s="145"/>
      <c r="M145" s="145"/>
      <c r="N145" s="136">
        <f t="shared" si="5"/>
        <v>0</v>
      </c>
      <c r="O145" s="298"/>
      <c r="P145" s="314"/>
      <c r="Q145" s="123"/>
      <c r="R145" s="124"/>
      <c r="S145" s="41"/>
      <c r="T145" s="42"/>
      <c r="U145" s="43"/>
      <c r="V145" s="44"/>
    </row>
    <row r="146" spans="1:22" ht="17.25" x14ac:dyDescent="0.3">
      <c r="A146" s="108"/>
      <c r="B146" s="61"/>
      <c r="C146" s="96"/>
      <c r="D146" s="96"/>
      <c r="E146" s="97"/>
      <c r="F146" s="51"/>
      <c r="G146" s="127"/>
      <c r="H146" s="143"/>
      <c r="I146" s="51"/>
      <c r="J146" s="35">
        <f t="shared" si="4"/>
        <v>0</v>
      </c>
      <c r="K146" s="137"/>
      <c r="L146" s="145"/>
      <c r="M146" s="145"/>
      <c r="N146" s="136">
        <f t="shared" si="5"/>
        <v>0</v>
      </c>
      <c r="O146" s="298"/>
      <c r="P146" s="314"/>
      <c r="Q146" s="123"/>
      <c r="R146" s="124"/>
      <c r="S146" s="41"/>
      <c r="T146" s="42"/>
      <c r="U146" s="43"/>
      <c r="V146" s="44"/>
    </row>
    <row r="147" spans="1:22" ht="17.25" x14ac:dyDescent="0.3">
      <c r="A147" s="108"/>
      <c r="B147" s="61"/>
      <c r="C147" s="96"/>
      <c r="D147" s="96"/>
      <c r="E147" s="97"/>
      <c r="F147" s="51"/>
      <c r="G147" s="127"/>
      <c r="H147" s="143"/>
      <c r="I147" s="51"/>
      <c r="J147" s="35">
        <f t="shared" si="4"/>
        <v>0</v>
      </c>
      <c r="K147" s="137"/>
      <c r="L147" s="145"/>
      <c r="M147" s="145"/>
      <c r="N147" s="136">
        <f t="shared" si="5"/>
        <v>0</v>
      </c>
      <c r="O147" s="298"/>
      <c r="P147" s="314"/>
      <c r="Q147" s="123"/>
      <c r="R147" s="124"/>
      <c r="S147" s="41"/>
      <c r="T147" s="42"/>
      <c r="U147" s="43"/>
      <c r="V147" s="44"/>
    </row>
    <row r="148" spans="1:22" ht="17.25" x14ac:dyDescent="0.3">
      <c r="A148" s="108"/>
      <c r="B148" s="61"/>
      <c r="C148" s="96"/>
      <c r="D148" s="96"/>
      <c r="E148" s="97"/>
      <c r="F148" s="51"/>
      <c r="G148" s="127"/>
      <c r="H148" s="143"/>
      <c r="I148" s="51"/>
      <c r="J148" s="35">
        <f t="shared" si="4"/>
        <v>0</v>
      </c>
      <c r="K148" s="56"/>
      <c r="L148" s="52"/>
      <c r="M148" s="52"/>
      <c r="N148" s="57">
        <f t="shared" si="5"/>
        <v>0</v>
      </c>
      <c r="O148" s="298"/>
      <c r="P148" s="314"/>
      <c r="Q148" s="123"/>
      <c r="R148" s="124"/>
      <c r="S148" s="41"/>
      <c r="T148" s="42"/>
      <c r="U148" s="43"/>
      <c r="V148" s="44"/>
    </row>
    <row r="149" spans="1:22" ht="17.25" x14ac:dyDescent="0.3">
      <c r="A149" s="108"/>
      <c r="B149" s="61"/>
      <c r="C149" s="146"/>
      <c r="D149" s="146"/>
      <c r="E149" s="147"/>
      <c r="F149" s="51"/>
      <c r="G149" s="127"/>
      <c r="H149" s="143"/>
      <c r="I149" s="51"/>
      <c r="J149" s="35">
        <f t="shared" si="4"/>
        <v>0</v>
      </c>
      <c r="K149" s="56"/>
      <c r="L149" s="52"/>
      <c r="M149" s="52"/>
      <c r="N149" s="57">
        <f t="shared" si="5"/>
        <v>0</v>
      </c>
      <c r="O149" s="299"/>
      <c r="P149" s="316"/>
      <c r="Q149" s="39"/>
      <c r="R149" s="40"/>
      <c r="S149" s="41"/>
      <c r="T149" s="42"/>
      <c r="U149" s="43"/>
      <c r="V149" s="44"/>
    </row>
    <row r="150" spans="1:22" ht="17.25" x14ac:dyDescent="0.3">
      <c r="A150" s="108"/>
      <c r="B150" s="61"/>
      <c r="C150" s="146"/>
      <c r="D150" s="146"/>
      <c r="E150" s="147"/>
      <c r="F150" s="51"/>
      <c r="G150" s="127"/>
      <c r="H150" s="143"/>
      <c r="I150" s="51"/>
      <c r="J150" s="35">
        <f t="shared" si="4"/>
        <v>0</v>
      </c>
      <c r="K150" s="56"/>
      <c r="L150" s="52"/>
      <c r="M150" s="52"/>
      <c r="N150" s="57">
        <f t="shared" si="5"/>
        <v>0</v>
      </c>
      <c r="O150" s="299"/>
      <c r="P150" s="316"/>
      <c r="Q150" s="39"/>
      <c r="R150" s="40"/>
      <c r="S150" s="41"/>
      <c r="T150" s="42"/>
      <c r="U150" s="43"/>
      <c r="V150" s="44"/>
    </row>
    <row r="151" spans="1:22" ht="17.25" x14ac:dyDescent="0.3">
      <c r="A151" s="60"/>
      <c r="B151" s="61"/>
      <c r="C151" s="129"/>
      <c r="D151" s="129"/>
      <c r="E151" s="130"/>
      <c r="F151" s="51"/>
      <c r="G151" s="127"/>
      <c r="H151" s="131"/>
      <c r="I151" s="51"/>
      <c r="J151" s="35">
        <f t="shared" si="4"/>
        <v>0</v>
      </c>
      <c r="K151" s="56"/>
      <c r="L151" s="52"/>
      <c r="M151" s="52"/>
      <c r="N151" s="57">
        <f t="shared" si="5"/>
        <v>0</v>
      </c>
      <c r="O151" s="156"/>
      <c r="P151" s="312"/>
      <c r="Q151" s="39"/>
      <c r="R151" s="40"/>
      <c r="S151" s="41"/>
      <c r="T151" s="42"/>
      <c r="U151" s="43"/>
      <c r="V151" s="44"/>
    </row>
    <row r="152" spans="1:22" ht="17.25" x14ac:dyDescent="0.3">
      <c r="A152" s="108"/>
      <c r="B152" s="61"/>
      <c r="C152" s="148"/>
      <c r="D152" s="148"/>
      <c r="E152" s="130"/>
      <c r="F152" s="51"/>
      <c r="G152" s="127"/>
      <c r="H152" s="50"/>
      <c r="I152" s="51"/>
      <c r="J152" s="35">
        <f t="shared" si="4"/>
        <v>0</v>
      </c>
      <c r="K152" s="56"/>
      <c r="L152" s="52"/>
      <c r="M152" s="52"/>
      <c r="N152" s="57">
        <f t="shared" si="5"/>
        <v>0</v>
      </c>
      <c r="O152" s="156"/>
      <c r="P152" s="312"/>
      <c r="Q152" s="39"/>
      <c r="R152" s="40"/>
      <c r="S152" s="41"/>
      <c r="T152" s="42"/>
      <c r="U152" s="43"/>
      <c r="V152" s="44"/>
    </row>
    <row r="153" spans="1:22" ht="17.25" x14ac:dyDescent="0.3">
      <c r="A153" s="115"/>
      <c r="B153" s="61"/>
      <c r="C153" s="129"/>
      <c r="D153" s="129"/>
      <c r="E153" s="130"/>
      <c r="F153" s="51"/>
      <c r="G153" s="127"/>
      <c r="H153" s="131"/>
      <c r="I153" s="51"/>
      <c r="J153" s="35">
        <f t="shared" si="4"/>
        <v>0</v>
      </c>
      <c r="K153" s="56"/>
      <c r="L153" s="52"/>
      <c r="M153" s="52"/>
      <c r="N153" s="57">
        <f t="shared" si="5"/>
        <v>0</v>
      </c>
      <c r="O153" s="156"/>
      <c r="P153" s="312"/>
      <c r="Q153" s="39"/>
      <c r="R153" s="40"/>
      <c r="S153" s="41"/>
      <c r="T153" s="42"/>
      <c r="U153" s="43"/>
      <c r="V153" s="44"/>
    </row>
    <row r="154" spans="1:22" ht="18.75" x14ac:dyDescent="0.3">
      <c r="A154" s="149"/>
      <c r="B154" s="150"/>
      <c r="C154" s="95"/>
      <c r="D154" s="95"/>
      <c r="E154" s="114"/>
      <c r="F154" s="51"/>
      <c r="G154" s="127"/>
      <c r="H154" s="131"/>
      <c r="I154" s="51"/>
      <c r="J154" s="35">
        <f t="shared" si="4"/>
        <v>0</v>
      </c>
      <c r="K154" s="56"/>
      <c r="L154" s="52"/>
      <c r="M154" s="52"/>
      <c r="N154" s="57">
        <f t="shared" si="5"/>
        <v>0</v>
      </c>
      <c r="O154" s="300"/>
      <c r="P154" s="315"/>
      <c r="Q154" s="39"/>
      <c r="R154" s="40"/>
      <c r="S154" s="41"/>
      <c r="T154" s="42"/>
      <c r="U154" s="43"/>
      <c r="V154" s="44"/>
    </row>
    <row r="155" spans="1:22" ht="17.25" x14ac:dyDescent="0.3">
      <c r="A155" s="115"/>
      <c r="B155" s="61"/>
      <c r="C155" s="151"/>
      <c r="D155" s="151"/>
      <c r="E155" s="152"/>
      <c r="F155" s="51"/>
      <c r="G155" s="127"/>
      <c r="H155" s="131"/>
      <c r="I155" s="51"/>
      <c r="J155" s="35">
        <f t="shared" si="4"/>
        <v>0</v>
      </c>
      <c r="K155" s="56"/>
      <c r="L155" s="52"/>
      <c r="M155" s="52"/>
      <c r="N155" s="57">
        <f t="shared" si="5"/>
        <v>0</v>
      </c>
      <c r="O155" s="156"/>
      <c r="P155" s="312"/>
      <c r="Q155" s="39"/>
      <c r="R155" s="40"/>
      <c r="S155" s="41"/>
      <c r="T155" s="42"/>
      <c r="U155" s="43"/>
      <c r="V155" s="44"/>
    </row>
    <row r="156" spans="1:22" ht="17.25" x14ac:dyDescent="0.3">
      <c r="A156" s="115"/>
      <c r="B156" s="61"/>
      <c r="C156" s="151"/>
      <c r="D156" s="151"/>
      <c r="E156" s="152"/>
      <c r="F156" s="51"/>
      <c r="G156" s="127"/>
      <c r="H156" s="131"/>
      <c r="I156" s="51"/>
      <c r="J156" s="35">
        <f t="shared" si="4"/>
        <v>0</v>
      </c>
      <c r="K156" s="56"/>
      <c r="L156" s="52"/>
      <c r="M156" s="52"/>
      <c r="N156" s="57">
        <f t="shared" si="5"/>
        <v>0</v>
      </c>
      <c r="O156" s="156"/>
      <c r="P156" s="312"/>
      <c r="Q156" s="39"/>
      <c r="R156" s="40"/>
      <c r="S156" s="41"/>
      <c r="T156" s="42"/>
      <c r="U156" s="43"/>
      <c r="V156" s="44"/>
    </row>
    <row r="157" spans="1:22" ht="17.25" x14ac:dyDescent="0.3">
      <c r="A157" s="153"/>
      <c r="B157" s="61"/>
      <c r="C157" s="154"/>
      <c r="D157" s="154"/>
      <c r="E157" s="155"/>
      <c r="F157" s="51"/>
      <c r="G157" s="127"/>
      <c r="H157" s="131"/>
      <c r="I157" s="51"/>
      <c r="J157" s="35">
        <f t="shared" si="4"/>
        <v>0</v>
      </c>
      <c r="K157" s="56"/>
      <c r="L157" s="52"/>
      <c r="M157" s="52"/>
      <c r="N157" s="57">
        <f t="shared" si="5"/>
        <v>0</v>
      </c>
      <c r="O157" s="156"/>
      <c r="P157" s="312"/>
      <c r="Q157" s="39"/>
      <c r="R157" s="40"/>
      <c r="S157" s="41"/>
      <c r="T157" s="42"/>
      <c r="U157" s="43"/>
      <c r="V157" s="44"/>
    </row>
    <row r="158" spans="1:22" ht="17.25" x14ac:dyDescent="0.3">
      <c r="A158" s="115"/>
      <c r="B158" s="61"/>
      <c r="C158" s="157"/>
      <c r="D158" s="157"/>
      <c r="E158" s="158"/>
      <c r="F158" s="51"/>
      <c r="G158" s="63"/>
      <c r="H158" s="131"/>
      <c r="I158" s="51"/>
      <c r="J158" s="35">
        <f t="shared" si="4"/>
        <v>0</v>
      </c>
      <c r="K158" s="56"/>
      <c r="L158" s="52"/>
      <c r="M158" s="52"/>
      <c r="N158" s="57">
        <f t="shared" si="5"/>
        <v>0</v>
      </c>
      <c r="O158" s="301"/>
      <c r="P158" s="317"/>
      <c r="Q158" s="39"/>
      <c r="R158" s="40"/>
      <c r="S158" s="41"/>
      <c r="T158" s="42"/>
      <c r="U158" s="43"/>
      <c r="V158" s="44"/>
    </row>
    <row r="159" spans="1:22" ht="17.25" x14ac:dyDescent="0.3">
      <c r="A159" s="115"/>
      <c r="B159" s="61"/>
      <c r="C159" s="157"/>
      <c r="D159" s="157"/>
      <c r="E159" s="158"/>
      <c r="F159" s="51"/>
      <c r="G159" s="49"/>
      <c r="H159" s="131"/>
      <c r="I159" s="51"/>
      <c r="J159" s="35">
        <f t="shared" si="4"/>
        <v>0</v>
      </c>
      <c r="K159" s="56"/>
      <c r="L159" s="52"/>
      <c r="M159" s="52"/>
      <c r="N159" s="57">
        <f t="shared" si="5"/>
        <v>0</v>
      </c>
      <c r="O159" s="301"/>
      <c r="P159" s="317"/>
      <c r="Q159" s="39"/>
      <c r="R159" s="40"/>
      <c r="S159" s="41"/>
      <c r="T159" s="42"/>
      <c r="U159" s="43"/>
      <c r="V159" s="44"/>
    </row>
    <row r="160" spans="1:22" x14ac:dyDescent="0.25">
      <c r="A160" s="115"/>
      <c r="B160" s="107"/>
      <c r="C160" s="159"/>
      <c r="D160" s="159"/>
      <c r="E160" s="160"/>
      <c r="F160" s="161"/>
      <c r="G160" s="127"/>
      <c r="H160" s="162"/>
      <c r="I160" s="161"/>
      <c r="J160" s="35">
        <f t="shared" si="4"/>
        <v>0</v>
      </c>
      <c r="N160" s="57">
        <f t="shared" si="5"/>
        <v>0</v>
      </c>
      <c r="O160" s="302"/>
      <c r="P160" s="316"/>
      <c r="Q160" s="163"/>
      <c r="R160" s="164"/>
      <c r="S160" s="165"/>
      <c r="T160" s="166"/>
      <c r="U160" s="167"/>
      <c r="V160" s="168"/>
    </row>
    <row r="161" spans="1:22" ht="17.25" x14ac:dyDescent="0.3">
      <c r="A161" s="115"/>
      <c r="B161" s="61"/>
      <c r="C161" s="154"/>
      <c r="D161" s="154"/>
      <c r="E161" s="155"/>
      <c r="F161" s="161"/>
      <c r="G161" s="127"/>
      <c r="H161" s="162"/>
      <c r="I161" s="161"/>
      <c r="J161" s="35">
        <f t="shared" si="4"/>
        <v>0</v>
      </c>
      <c r="N161" s="57">
        <f t="shared" si="5"/>
        <v>0</v>
      </c>
      <c r="O161" s="302"/>
      <c r="P161" s="316"/>
      <c r="Q161" s="163"/>
      <c r="R161" s="164"/>
      <c r="S161" s="165"/>
      <c r="T161" s="166"/>
      <c r="U161" s="167"/>
      <c r="V161" s="168"/>
    </row>
    <row r="162" spans="1:22" ht="17.25" x14ac:dyDescent="0.3">
      <c r="A162" s="115"/>
      <c r="B162" s="61"/>
      <c r="C162" s="154"/>
      <c r="D162" s="154"/>
      <c r="E162" s="155"/>
      <c r="F162" s="51"/>
      <c r="G162" s="127"/>
      <c r="H162" s="131"/>
      <c r="I162" s="51"/>
      <c r="J162" s="35">
        <f t="shared" si="4"/>
        <v>0</v>
      </c>
      <c r="K162" s="56"/>
      <c r="L162" s="52"/>
      <c r="M162" s="52"/>
      <c r="N162" s="57">
        <f t="shared" si="5"/>
        <v>0</v>
      </c>
      <c r="O162" s="156"/>
      <c r="P162" s="312"/>
      <c r="Q162" s="39"/>
      <c r="R162" s="40"/>
      <c r="S162" s="41"/>
      <c r="T162" s="42"/>
      <c r="U162" s="43"/>
      <c r="V162" s="44"/>
    </row>
    <row r="163" spans="1:22" ht="17.25" x14ac:dyDescent="0.3">
      <c r="A163" s="115"/>
      <c r="B163" s="61"/>
      <c r="C163" s="154"/>
      <c r="D163" s="154"/>
      <c r="E163" s="155"/>
      <c r="F163" s="51"/>
      <c r="G163" s="127"/>
      <c r="H163" s="131"/>
      <c r="I163" s="51"/>
      <c r="J163" s="35">
        <f t="shared" si="4"/>
        <v>0</v>
      </c>
      <c r="K163" s="56"/>
      <c r="L163" s="52"/>
      <c r="M163" s="52"/>
      <c r="N163" s="57">
        <f t="shared" si="5"/>
        <v>0</v>
      </c>
      <c r="O163" s="156"/>
      <c r="P163" s="312"/>
      <c r="Q163" s="39"/>
      <c r="R163" s="40"/>
      <c r="S163" s="41"/>
      <c r="T163" s="42"/>
      <c r="U163" s="43"/>
      <c r="V163" s="44"/>
    </row>
    <row r="164" spans="1:22" ht="17.25" x14ac:dyDescent="0.3">
      <c r="A164" s="115"/>
      <c r="B164" s="61"/>
      <c r="C164" s="169"/>
      <c r="D164" s="169"/>
      <c r="E164" s="114"/>
      <c r="F164" s="51"/>
      <c r="G164" s="63"/>
      <c r="H164" s="131"/>
      <c r="I164" s="51"/>
      <c r="J164" s="35">
        <f t="shared" si="4"/>
        <v>0</v>
      </c>
      <c r="K164" s="56"/>
      <c r="L164" s="52"/>
      <c r="M164" s="52"/>
      <c r="N164" s="57">
        <f t="shared" si="5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ht="17.25" x14ac:dyDescent="0.3">
      <c r="A165" s="115"/>
      <c r="B165" s="61"/>
      <c r="C165" s="169"/>
      <c r="D165" s="169"/>
      <c r="E165" s="114"/>
      <c r="F165" s="51"/>
      <c r="G165" s="63"/>
      <c r="H165" s="131"/>
      <c r="I165" s="51"/>
      <c r="J165" s="35">
        <f t="shared" si="4"/>
        <v>0</v>
      </c>
      <c r="K165" s="56"/>
      <c r="L165" s="52"/>
      <c r="M165" s="52"/>
      <c r="N165" s="57">
        <f t="shared" si="5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ht="17.25" x14ac:dyDescent="0.3">
      <c r="A166" s="115"/>
      <c r="B166" s="61"/>
      <c r="C166" s="169"/>
      <c r="D166" s="169"/>
      <c r="E166" s="114"/>
      <c r="F166" s="51"/>
      <c r="G166" s="63"/>
      <c r="H166" s="131"/>
      <c r="I166" s="51"/>
      <c r="J166" s="35">
        <f t="shared" si="4"/>
        <v>0</v>
      </c>
      <c r="K166" s="56"/>
      <c r="L166" s="52"/>
      <c r="M166" s="52"/>
      <c r="N166" s="57">
        <f t="shared" si="5"/>
        <v>0</v>
      </c>
      <c r="O166" s="156"/>
      <c r="P166" s="312"/>
      <c r="Q166" s="39"/>
      <c r="R166" s="40"/>
      <c r="S166" s="41"/>
      <c r="T166" s="42"/>
      <c r="U166" s="43"/>
      <c r="V166" s="44"/>
    </row>
    <row r="167" spans="1:22" ht="17.25" x14ac:dyDescent="0.25">
      <c r="A167" s="115"/>
      <c r="B167" s="107"/>
      <c r="C167" s="170"/>
      <c r="D167" s="170"/>
      <c r="E167" s="109"/>
      <c r="F167" s="51"/>
      <c r="G167" s="63"/>
      <c r="H167" s="131"/>
      <c r="I167" s="51"/>
      <c r="J167" s="35">
        <f t="shared" si="4"/>
        <v>0</v>
      </c>
      <c r="K167" s="56"/>
      <c r="L167" s="52"/>
      <c r="M167" s="52"/>
      <c r="N167" s="57">
        <f t="shared" si="5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ht="17.25" x14ac:dyDescent="0.3">
      <c r="A168" s="115"/>
      <c r="B168" s="61"/>
      <c r="C168" s="169"/>
      <c r="D168" s="169"/>
      <c r="E168" s="114"/>
      <c r="F168" s="51"/>
      <c r="G168" s="63"/>
      <c r="H168" s="131"/>
      <c r="I168" s="51"/>
      <c r="J168" s="35">
        <f t="shared" si="4"/>
        <v>0</v>
      </c>
      <c r="K168" s="56"/>
      <c r="L168" s="52"/>
      <c r="M168" s="52"/>
      <c r="N168" s="57">
        <f t="shared" si="5"/>
        <v>0</v>
      </c>
      <c r="O168" s="156"/>
      <c r="P168" s="312"/>
      <c r="Q168" s="39"/>
      <c r="R168" s="40"/>
      <c r="S168" s="41"/>
      <c r="T168" s="42"/>
      <c r="U168" s="43"/>
      <c r="V168" s="44"/>
    </row>
    <row r="169" spans="1:22" ht="17.25" x14ac:dyDescent="0.3">
      <c r="A169" s="115"/>
      <c r="B169" s="61"/>
      <c r="C169" s="148"/>
      <c r="D169" s="148"/>
      <c r="E169" s="130"/>
      <c r="F169" s="51"/>
      <c r="G169" s="127"/>
      <c r="H169" s="131"/>
      <c r="I169" s="51"/>
      <c r="J169" s="35">
        <f t="shared" si="4"/>
        <v>0</v>
      </c>
      <c r="K169" s="56"/>
      <c r="L169" s="52"/>
      <c r="M169" s="52"/>
      <c r="N169" s="57">
        <f t="shared" si="5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7.25" x14ac:dyDescent="0.3">
      <c r="A170" s="115"/>
      <c r="B170" s="61"/>
      <c r="C170" s="148"/>
      <c r="D170" s="148"/>
      <c r="E170" s="130"/>
      <c r="F170" s="51"/>
      <c r="G170" s="127"/>
      <c r="H170" s="131"/>
      <c r="I170" s="51"/>
      <c r="J170" s="35">
        <f t="shared" si="4"/>
        <v>0</v>
      </c>
      <c r="K170" s="56"/>
      <c r="L170" s="52"/>
      <c r="M170" s="52"/>
      <c r="N170" s="57">
        <f t="shared" si="5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ht="17.25" x14ac:dyDescent="0.3">
      <c r="A171" s="115"/>
      <c r="B171" s="61"/>
      <c r="C171" s="148"/>
      <c r="D171" s="148"/>
      <c r="E171" s="130"/>
      <c r="F171" s="51"/>
      <c r="G171" s="127"/>
      <c r="H171" s="131"/>
      <c r="I171" s="51"/>
      <c r="J171" s="35">
        <f t="shared" si="4"/>
        <v>0</v>
      </c>
      <c r="K171" s="56"/>
      <c r="L171" s="52"/>
      <c r="M171" s="52"/>
      <c r="N171" s="57">
        <f t="shared" si="5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3">
      <c r="A172" s="115"/>
      <c r="B172" s="61"/>
      <c r="C172" s="148"/>
      <c r="D172" s="148"/>
      <c r="E172" s="130"/>
      <c r="F172" s="51"/>
      <c r="G172" s="127"/>
      <c r="H172" s="131"/>
      <c r="I172" s="51"/>
      <c r="J172" s="35">
        <f t="shared" si="4"/>
        <v>0</v>
      </c>
      <c r="K172" s="56"/>
      <c r="L172" s="52"/>
      <c r="M172" s="52"/>
      <c r="N172" s="57">
        <f t="shared" si="5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x14ac:dyDescent="0.25">
      <c r="A173" s="153"/>
      <c r="B173" s="107"/>
      <c r="C173" s="154"/>
      <c r="D173" s="154"/>
      <c r="E173" s="155"/>
      <c r="F173" s="51"/>
      <c r="G173" s="127"/>
      <c r="H173" s="131"/>
      <c r="I173" s="51"/>
      <c r="J173" s="35">
        <f t="shared" si="4"/>
        <v>0</v>
      </c>
      <c r="K173" s="56"/>
      <c r="L173" s="52"/>
      <c r="M173" s="52"/>
      <c r="N173" s="57">
        <f t="shared" si="5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ht="17.25" x14ac:dyDescent="0.3">
      <c r="A174" s="171"/>
      <c r="B174" s="61"/>
      <c r="C174" s="157"/>
      <c r="D174" s="157"/>
      <c r="E174" s="158"/>
      <c r="F174" s="51"/>
      <c r="G174" s="49"/>
      <c r="H174" s="131"/>
      <c r="I174" s="51"/>
      <c r="J174" s="35">
        <f t="shared" si="4"/>
        <v>0</v>
      </c>
      <c r="K174" s="56"/>
      <c r="L174" s="52"/>
      <c r="M174" s="52"/>
      <c r="N174" s="57">
        <f>K174*I174</f>
        <v>0</v>
      </c>
      <c r="O174" s="301"/>
      <c r="P174" s="317"/>
      <c r="Q174" s="39"/>
      <c r="R174" s="40"/>
      <c r="S174" s="41"/>
      <c r="T174" s="42"/>
      <c r="U174" s="43"/>
      <c r="V174" s="44"/>
    </row>
    <row r="175" spans="1:22" ht="17.25" x14ac:dyDescent="0.25">
      <c r="A175" s="115"/>
      <c r="B175" s="107"/>
      <c r="C175" s="172"/>
      <c r="D175" s="172"/>
      <c r="E175" s="173"/>
      <c r="F175" s="51"/>
      <c r="G175" s="127"/>
      <c r="H175" s="131"/>
      <c r="I175" s="51"/>
      <c r="J175" s="35">
        <f t="shared" si="4"/>
        <v>0</v>
      </c>
      <c r="K175" s="56"/>
      <c r="L175" s="52"/>
      <c r="M175" s="52"/>
      <c r="N175" s="57">
        <f t="shared" si="5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ht="17.25" x14ac:dyDescent="0.25">
      <c r="A176" s="115"/>
      <c r="B176" s="107"/>
      <c r="C176" s="172"/>
      <c r="D176" s="172"/>
      <c r="E176" s="173"/>
      <c r="F176" s="51"/>
      <c r="G176" s="127"/>
      <c r="H176" s="131"/>
      <c r="I176" s="51"/>
      <c r="J176" s="35">
        <f t="shared" si="4"/>
        <v>0</v>
      </c>
      <c r="K176" s="56"/>
      <c r="L176" s="52"/>
      <c r="M176" s="52"/>
      <c r="N176" s="57">
        <f t="shared" si="5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x14ac:dyDescent="0.25">
      <c r="A177" s="115"/>
      <c r="B177" s="107"/>
      <c r="C177" s="172"/>
      <c r="D177" s="172"/>
      <c r="E177" s="173"/>
      <c r="F177" s="51"/>
      <c r="G177" s="127"/>
      <c r="H177" s="174"/>
      <c r="I177" s="51"/>
      <c r="J177" s="35">
        <f t="shared" si="4"/>
        <v>0</v>
      </c>
      <c r="K177" s="56"/>
      <c r="L177" s="52"/>
      <c r="M177" s="52"/>
      <c r="N177" s="57">
        <f t="shared" si="5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x14ac:dyDescent="0.25">
      <c r="A178" s="115"/>
      <c r="B178" s="107"/>
      <c r="C178" s="172"/>
      <c r="D178" s="172"/>
      <c r="E178" s="173"/>
      <c r="F178" s="175"/>
      <c r="G178" s="63"/>
      <c r="H178" s="174"/>
      <c r="I178" s="51"/>
      <c r="J178" s="35">
        <f t="shared" si="4"/>
        <v>0</v>
      </c>
      <c r="K178" s="56"/>
      <c r="L178" s="52"/>
      <c r="M178" s="52"/>
      <c r="N178" s="57">
        <f t="shared" si="5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25">
      <c r="A179" s="115"/>
      <c r="B179" s="107"/>
      <c r="C179" s="172"/>
      <c r="D179" s="172"/>
      <c r="E179" s="173"/>
      <c r="F179" s="175"/>
      <c r="G179" s="63"/>
      <c r="H179" s="131"/>
      <c r="I179" s="51"/>
      <c r="J179" s="35">
        <f t="shared" si="4"/>
        <v>0</v>
      </c>
      <c r="K179" s="56"/>
      <c r="L179" s="52"/>
      <c r="M179" s="52"/>
      <c r="N179" s="57">
        <f t="shared" si="5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25">
      <c r="A180" s="115"/>
      <c r="B180" s="107"/>
      <c r="C180" s="172"/>
      <c r="D180" s="172"/>
      <c r="E180" s="173"/>
      <c r="F180" s="175"/>
      <c r="G180" s="63"/>
      <c r="H180" s="131"/>
      <c r="I180" s="51"/>
      <c r="J180" s="35">
        <f t="shared" si="4"/>
        <v>0</v>
      </c>
      <c r="K180" s="56"/>
      <c r="L180" s="52"/>
      <c r="M180" s="52"/>
      <c r="N180" s="57">
        <f t="shared" si="5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25">
      <c r="A181" s="115"/>
      <c r="B181" s="107"/>
      <c r="C181" s="172"/>
      <c r="D181" s="172"/>
      <c r="E181" s="173"/>
      <c r="F181" s="175"/>
      <c r="G181" s="63"/>
      <c r="H181" s="131"/>
      <c r="I181" s="51"/>
      <c r="J181" s="35">
        <f t="shared" si="4"/>
        <v>0</v>
      </c>
      <c r="K181" s="56"/>
      <c r="L181" s="52"/>
      <c r="M181" s="52"/>
      <c r="N181" s="57">
        <f t="shared" si="5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x14ac:dyDescent="0.25">
      <c r="A182" s="115"/>
      <c r="B182" s="107"/>
      <c r="C182" s="172"/>
      <c r="D182" s="172"/>
      <c r="E182" s="173"/>
      <c r="F182" s="175"/>
      <c r="G182" s="63"/>
      <c r="H182" s="131"/>
      <c r="I182" s="51"/>
      <c r="J182" s="35">
        <f t="shared" si="4"/>
        <v>0</v>
      </c>
      <c r="K182" s="56"/>
      <c r="L182" s="52"/>
      <c r="M182" s="52"/>
      <c r="N182" s="57">
        <f t="shared" si="5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25">
      <c r="A183" s="115"/>
      <c r="B183" s="107"/>
      <c r="C183" s="172"/>
      <c r="D183" s="172"/>
      <c r="E183" s="173"/>
      <c r="F183" s="175"/>
      <c r="G183" s="63"/>
      <c r="H183" s="131"/>
      <c r="I183" s="51"/>
      <c r="J183" s="35">
        <f t="shared" si="4"/>
        <v>0</v>
      </c>
      <c r="K183" s="56"/>
      <c r="L183" s="52"/>
      <c r="M183" s="52"/>
      <c r="N183" s="57">
        <f t="shared" si="5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x14ac:dyDescent="0.25">
      <c r="A184" s="115"/>
      <c r="B184" s="107"/>
      <c r="C184" s="172"/>
      <c r="D184" s="172"/>
      <c r="E184" s="173"/>
      <c r="F184" s="175"/>
      <c r="G184" s="63"/>
      <c r="H184" s="131"/>
      <c r="I184" s="51"/>
      <c r="J184" s="35">
        <f t="shared" si="4"/>
        <v>0</v>
      </c>
      <c r="K184" s="56"/>
      <c r="L184" s="52"/>
      <c r="M184" s="52"/>
      <c r="N184" s="57">
        <f t="shared" si="5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25">
      <c r="A185" s="115"/>
      <c r="B185" s="107"/>
      <c r="C185" s="172"/>
      <c r="D185" s="172"/>
      <c r="E185" s="173"/>
      <c r="F185" s="51"/>
      <c r="G185" s="63"/>
      <c r="H185" s="131"/>
      <c r="I185" s="51"/>
      <c r="J185" s="35">
        <f t="shared" si="4"/>
        <v>0</v>
      </c>
      <c r="K185" s="56"/>
      <c r="L185" s="52"/>
      <c r="M185" s="52"/>
      <c r="N185" s="57">
        <f t="shared" si="5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x14ac:dyDescent="0.25">
      <c r="A186" s="115"/>
      <c r="B186" s="107"/>
      <c r="C186" s="148"/>
      <c r="D186" s="148"/>
      <c r="E186" s="130"/>
      <c r="F186" s="51"/>
      <c r="G186" s="127"/>
      <c r="H186" s="131"/>
      <c r="I186" s="51"/>
      <c r="J186" s="35">
        <f t="shared" si="4"/>
        <v>0</v>
      </c>
      <c r="K186" s="56"/>
      <c r="L186" s="52"/>
      <c r="M186" s="52"/>
      <c r="N186" s="57">
        <f t="shared" si="5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25">
      <c r="A187" s="115"/>
      <c r="B187" s="107"/>
      <c r="C187" s="148"/>
      <c r="D187" s="148"/>
      <c r="E187" s="130"/>
      <c r="F187" s="51"/>
      <c r="G187" s="127"/>
      <c r="H187" s="131"/>
      <c r="I187" s="51"/>
      <c r="J187" s="35">
        <f t="shared" si="4"/>
        <v>0</v>
      </c>
      <c r="K187" s="56"/>
      <c r="L187" s="52"/>
      <c r="M187" s="52"/>
      <c r="N187" s="57">
        <f t="shared" si="5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25">
      <c r="A188" s="115"/>
      <c r="B188" s="107"/>
      <c r="C188" s="148"/>
      <c r="D188" s="148"/>
      <c r="E188" s="130"/>
      <c r="F188" s="51"/>
      <c r="G188" s="127"/>
      <c r="H188" s="131"/>
      <c r="I188" s="51"/>
      <c r="J188" s="35">
        <f t="shared" si="4"/>
        <v>0</v>
      </c>
      <c r="K188" s="56"/>
      <c r="L188" s="52"/>
      <c r="M188" s="52"/>
      <c r="N188" s="57">
        <f t="shared" si="5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x14ac:dyDescent="0.25">
      <c r="A189" s="115"/>
      <c r="B189" s="107"/>
      <c r="C189" s="148"/>
      <c r="D189" s="148"/>
      <c r="E189" s="130"/>
      <c r="F189" s="51"/>
      <c r="G189" s="127"/>
      <c r="H189" s="131"/>
      <c r="I189" s="51"/>
      <c r="J189" s="35">
        <f t="shared" si="4"/>
        <v>0</v>
      </c>
      <c r="K189" s="56"/>
      <c r="L189" s="52"/>
      <c r="M189" s="52"/>
      <c r="N189" s="57">
        <f t="shared" si="5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25">
      <c r="A190" s="115"/>
      <c r="B190" s="107"/>
      <c r="C190" s="148"/>
      <c r="D190" s="148"/>
      <c r="E190" s="130"/>
      <c r="F190" s="51"/>
      <c r="G190" s="127"/>
      <c r="H190" s="131"/>
      <c r="I190" s="51"/>
      <c r="J190" s="35">
        <f t="shared" si="4"/>
        <v>0</v>
      </c>
      <c r="K190" s="56"/>
      <c r="L190" s="52"/>
      <c r="M190" s="52"/>
      <c r="N190" s="57">
        <f t="shared" si="5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x14ac:dyDescent="0.25">
      <c r="A191" s="115"/>
      <c r="B191" s="107"/>
      <c r="C191" s="148"/>
      <c r="D191" s="148"/>
      <c r="E191" s="130"/>
      <c r="F191" s="51"/>
      <c r="G191" s="127"/>
      <c r="H191" s="131"/>
      <c r="I191" s="51"/>
      <c r="J191" s="35">
        <f t="shared" si="4"/>
        <v>0</v>
      </c>
      <c r="K191" s="56"/>
      <c r="L191" s="52"/>
      <c r="M191" s="52"/>
      <c r="N191" s="57">
        <f t="shared" si="5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48"/>
      <c r="D192" s="148"/>
      <c r="E192" s="130"/>
      <c r="F192" s="51"/>
      <c r="G192" s="127"/>
      <c r="H192" s="131"/>
      <c r="I192" s="51"/>
      <c r="J192" s="35">
        <f t="shared" si="4"/>
        <v>0</v>
      </c>
      <c r="K192" s="56"/>
      <c r="L192" s="52"/>
      <c r="M192" s="52"/>
      <c r="N192" s="57">
        <f t="shared" si="5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x14ac:dyDescent="0.25">
      <c r="A193" s="115"/>
      <c r="B193" s="107"/>
      <c r="C193" s="148"/>
      <c r="D193" s="148"/>
      <c r="E193" s="130"/>
      <c r="F193" s="51"/>
      <c r="G193" s="127"/>
      <c r="H193" s="131"/>
      <c r="I193" s="51"/>
      <c r="J193" s="35">
        <f t="shared" si="4"/>
        <v>0</v>
      </c>
      <c r="K193" s="56"/>
      <c r="L193" s="52"/>
      <c r="M193" s="52"/>
      <c r="N193" s="57">
        <f t="shared" si="5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x14ac:dyDescent="0.25">
      <c r="A194" s="107"/>
      <c r="B194" s="159"/>
      <c r="C194" s="148"/>
      <c r="D194" s="148"/>
      <c r="E194" s="130"/>
      <c r="F194" s="51"/>
      <c r="G194" s="49"/>
      <c r="H194" s="50"/>
      <c r="I194" s="51"/>
      <c r="J194" s="35">
        <f t="shared" si="4"/>
        <v>0</v>
      </c>
      <c r="K194" s="56"/>
      <c r="L194" s="52"/>
      <c r="M194" s="52"/>
      <c r="N194" s="57">
        <f t="shared" si="5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71"/>
      <c r="B195" s="107"/>
      <c r="C195" s="148"/>
      <c r="D195" s="148"/>
      <c r="E195" s="130"/>
      <c r="F195" s="51"/>
      <c r="G195" s="127"/>
      <c r="H195" s="131"/>
      <c r="I195" s="51"/>
      <c r="J195" s="35">
        <f t="shared" si="4"/>
        <v>0</v>
      </c>
      <c r="K195" s="56"/>
      <c r="L195" s="52"/>
      <c r="M195" s="52"/>
      <c r="N195" s="57">
        <f t="shared" si="5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71"/>
      <c r="B196" s="107"/>
      <c r="C196" s="148"/>
      <c r="D196" s="148"/>
      <c r="E196" s="130"/>
      <c r="F196" s="51"/>
      <c r="G196" s="127"/>
      <c r="H196" s="131"/>
      <c r="I196" s="51"/>
      <c r="J196" s="35">
        <f t="shared" si="4"/>
        <v>0</v>
      </c>
      <c r="K196" s="56"/>
      <c r="L196" s="52"/>
      <c r="M196" s="52"/>
      <c r="N196" s="57">
        <f t="shared" si="5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71"/>
      <c r="B197" s="107"/>
      <c r="C197" s="148"/>
      <c r="D197" s="148"/>
      <c r="E197" s="130"/>
      <c r="F197" s="51"/>
      <c r="G197" s="127"/>
      <c r="H197" s="131"/>
      <c r="I197" s="51"/>
      <c r="J197" s="35">
        <f t="shared" si="4"/>
        <v>0</v>
      </c>
      <c r="K197" s="56"/>
      <c r="L197" s="52"/>
      <c r="M197" s="52"/>
      <c r="N197" s="57">
        <f t="shared" si="5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71"/>
      <c r="B198" s="107"/>
      <c r="C198" s="148"/>
      <c r="D198" s="148"/>
      <c r="E198" s="130"/>
      <c r="F198" s="51"/>
      <c r="G198" s="127"/>
      <c r="H198" s="131"/>
      <c r="I198" s="51"/>
      <c r="J198" s="35">
        <f t="shared" si="4"/>
        <v>0</v>
      </c>
      <c r="K198" s="56"/>
      <c r="L198" s="52"/>
      <c r="M198" s="52"/>
      <c r="N198" s="57">
        <f t="shared" si="5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76"/>
      <c r="B199" s="107"/>
      <c r="C199" s="148"/>
      <c r="D199" s="148"/>
      <c r="E199" s="130"/>
      <c r="F199" s="51"/>
      <c r="G199" s="127"/>
      <c r="H199" s="131"/>
      <c r="I199" s="51"/>
      <c r="J199" s="35">
        <f t="shared" si="4"/>
        <v>0</v>
      </c>
      <c r="K199" s="56"/>
      <c r="L199" s="52"/>
      <c r="M199" s="52"/>
      <c r="N199" s="57">
        <f t="shared" si="5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48"/>
      <c r="D200" s="148"/>
      <c r="E200" s="130"/>
      <c r="F200" s="51"/>
      <c r="G200" s="127"/>
      <c r="H200" s="131"/>
      <c r="I200" s="51"/>
      <c r="J200" s="35">
        <f t="shared" ref="J200:J243" si="6">I200-F200</f>
        <v>0</v>
      </c>
      <c r="K200" s="56"/>
      <c r="L200" s="52"/>
      <c r="M200" s="52"/>
      <c r="N200" s="57">
        <f t="shared" si="5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x14ac:dyDescent="0.25">
      <c r="A201" s="115"/>
      <c r="B201" s="107"/>
      <c r="C201" s="148"/>
      <c r="D201" s="148"/>
      <c r="E201" s="130"/>
      <c r="F201" s="51"/>
      <c r="G201" s="127"/>
      <c r="H201" s="131"/>
      <c r="I201" s="51"/>
      <c r="J201" s="35">
        <f t="shared" si="6"/>
        <v>0</v>
      </c>
      <c r="K201" s="56"/>
      <c r="L201" s="52"/>
      <c r="M201" s="52"/>
      <c r="N201" s="57">
        <f t="shared" si="5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15"/>
      <c r="B202" s="107"/>
      <c r="C202" s="148"/>
      <c r="D202" s="148"/>
      <c r="E202" s="130"/>
      <c r="F202" s="51"/>
      <c r="G202" s="127"/>
      <c r="H202" s="131"/>
      <c r="I202" s="51"/>
      <c r="J202" s="35">
        <f t="shared" si="6"/>
        <v>0</v>
      </c>
      <c r="K202" s="56"/>
      <c r="L202" s="52"/>
      <c r="M202" s="52"/>
      <c r="N202" s="57">
        <f t="shared" si="5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t="17.25" x14ac:dyDescent="0.25">
      <c r="A203" s="115"/>
      <c r="B203" s="107"/>
      <c r="C203" s="148"/>
      <c r="D203" s="148"/>
      <c r="E203" s="130"/>
      <c r="F203" s="51"/>
      <c r="G203" s="127"/>
      <c r="H203" s="131"/>
      <c r="I203" s="51"/>
      <c r="J203" s="35">
        <f t="shared" si="6"/>
        <v>0</v>
      </c>
      <c r="K203" s="56"/>
      <c r="L203" s="52"/>
      <c r="M203" s="52"/>
      <c r="N203" s="57">
        <f t="shared" si="5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15"/>
      <c r="B204" s="107"/>
      <c r="C204" s="148"/>
      <c r="D204" s="148"/>
      <c r="E204" s="130"/>
      <c r="F204" s="51"/>
      <c r="G204" s="127"/>
      <c r="H204" s="131"/>
      <c r="I204" s="51"/>
      <c r="J204" s="35">
        <f t="shared" si="6"/>
        <v>0</v>
      </c>
      <c r="K204" s="56"/>
      <c r="L204" s="52"/>
      <c r="M204" s="52"/>
      <c r="N204" s="57">
        <f t="shared" si="5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15"/>
      <c r="B205" s="107"/>
      <c r="C205" s="148"/>
      <c r="D205" s="148"/>
      <c r="E205" s="130"/>
      <c r="F205" s="51"/>
      <c r="G205" s="127"/>
      <c r="H205" s="131"/>
      <c r="I205" s="51"/>
      <c r="J205" s="35">
        <f t="shared" si="6"/>
        <v>0</v>
      </c>
      <c r="K205" s="56"/>
      <c r="L205" s="52"/>
      <c r="M205" s="52"/>
      <c r="N205" s="57">
        <f t="shared" si="5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15"/>
      <c r="B206" s="107"/>
      <c r="C206" s="148"/>
      <c r="D206" s="148"/>
      <c r="E206" s="130"/>
      <c r="F206" s="51"/>
      <c r="G206" s="127"/>
      <c r="H206" s="131"/>
      <c r="I206" s="51"/>
      <c r="J206" s="35">
        <f t="shared" si="6"/>
        <v>0</v>
      </c>
      <c r="K206" s="56"/>
      <c r="L206" s="52"/>
      <c r="M206" s="52"/>
      <c r="N206" s="57">
        <f t="shared" si="5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15"/>
      <c r="B207" s="107"/>
      <c r="C207" s="148"/>
      <c r="D207" s="148"/>
      <c r="E207" s="130"/>
      <c r="F207" s="51"/>
      <c r="G207" s="127"/>
      <c r="H207" s="131"/>
      <c r="I207" s="51"/>
      <c r="J207" s="35">
        <f t="shared" si="6"/>
        <v>0</v>
      </c>
      <c r="K207" s="56"/>
      <c r="L207" s="52"/>
      <c r="M207" s="52"/>
      <c r="N207" s="57">
        <f t="shared" si="5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ht="17.25" x14ac:dyDescent="0.25">
      <c r="A208" s="115"/>
      <c r="B208" s="107"/>
      <c r="C208" s="148"/>
      <c r="D208" s="148"/>
      <c r="E208" s="130"/>
      <c r="F208" s="51"/>
      <c r="G208" s="127"/>
      <c r="H208" s="131"/>
      <c r="I208" s="51"/>
      <c r="J208" s="35">
        <f t="shared" si="6"/>
        <v>0</v>
      </c>
      <c r="K208" s="56"/>
      <c r="L208" s="52"/>
      <c r="M208" s="52"/>
      <c r="N208" s="57">
        <f t="shared" si="5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15"/>
      <c r="B209" s="107"/>
      <c r="C209" s="177"/>
      <c r="D209" s="177"/>
      <c r="E209" s="97"/>
      <c r="F209" s="51"/>
      <c r="G209" s="127"/>
      <c r="H209" s="131"/>
      <c r="I209" s="51"/>
      <c r="J209" s="35">
        <f t="shared" si="6"/>
        <v>0</v>
      </c>
      <c r="K209" s="56"/>
      <c r="L209" s="52"/>
      <c r="M209" s="52"/>
      <c r="N209" s="57">
        <f t="shared" si="5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ht="17.25" x14ac:dyDescent="0.25">
      <c r="A210" s="115"/>
      <c r="B210" s="107"/>
      <c r="C210" s="148"/>
      <c r="D210" s="148"/>
      <c r="E210" s="130"/>
      <c r="F210" s="51"/>
      <c r="G210" s="127"/>
      <c r="H210" s="131"/>
      <c r="I210" s="51"/>
      <c r="J210" s="35">
        <f t="shared" si="6"/>
        <v>0</v>
      </c>
      <c r="K210" s="56"/>
      <c r="L210" s="52"/>
      <c r="M210" s="52"/>
      <c r="N210" s="57">
        <f t="shared" si="5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15"/>
      <c r="B211" s="107"/>
      <c r="C211" s="169"/>
      <c r="D211" s="169"/>
      <c r="E211" s="114"/>
      <c r="F211" s="51"/>
      <c r="G211" s="127"/>
      <c r="H211" s="131"/>
      <c r="I211" s="51"/>
      <c r="J211" s="35">
        <f t="shared" si="6"/>
        <v>0</v>
      </c>
      <c r="K211" s="56"/>
      <c r="L211" s="52"/>
      <c r="M211" s="52"/>
      <c r="N211" s="57">
        <f t="shared" si="5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15"/>
      <c r="B212" s="107"/>
      <c r="C212" s="170"/>
      <c r="D212" s="170"/>
      <c r="E212" s="109"/>
      <c r="F212" s="51"/>
      <c r="G212" s="127"/>
      <c r="H212" s="131"/>
      <c r="I212" s="51"/>
      <c r="J212" s="35">
        <f t="shared" si="6"/>
        <v>0</v>
      </c>
      <c r="K212" s="56"/>
      <c r="L212" s="52"/>
      <c r="M212" s="52"/>
      <c r="N212" s="57">
        <f t="shared" si="5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ht="17.25" x14ac:dyDescent="0.25">
      <c r="A213" s="115"/>
      <c r="B213" s="107"/>
      <c r="C213" s="170"/>
      <c r="D213" s="170"/>
      <c r="E213" s="109"/>
      <c r="F213" s="51"/>
      <c r="G213" s="127"/>
      <c r="H213" s="131"/>
      <c r="I213" s="51"/>
      <c r="J213" s="35">
        <f t="shared" si="6"/>
        <v>0</v>
      </c>
      <c r="K213" s="56"/>
      <c r="L213" s="52"/>
      <c r="M213" s="52"/>
      <c r="N213" s="57">
        <f t="shared" si="5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15"/>
      <c r="B214" s="107"/>
      <c r="C214" s="169"/>
      <c r="D214" s="169"/>
      <c r="E214" s="114"/>
      <c r="F214" s="51"/>
      <c r="G214" s="127"/>
      <c r="H214" s="131"/>
      <c r="I214" s="51"/>
      <c r="J214" s="35">
        <f t="shared" si="6"/>
        <v>0</v>
      </c>
      <c r="K214" s="56"/>
      <c r="L214" s="52"/>
      <c r="M214" s="52"/>
      <c r="N214" s="57">
        <f t="shared" si="5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15"/>
      <c r="B215" s="107"/>
      <c r="C215" s="154"/>
      <c r="D215" s="154"/>
      <c r="E215" s="155"/>
      <c r="F215" s="51"/>
      <c r="G215" s="127"/>
      <c r="H215" s="131"/>
      <c r="I215" s="51"/>
      <c r="J215" s="35">
        <f t="shared" si="6"/>
        <v>0</v>
      </c>
      <c r="K215" s="56"/>
      <c r="L215" s="52"/>
      <c r="M215" s="52"/>
      <c r="N215" s="57">
        <f t="shared" si="5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15"/>
      <c r="B216" s="107"/>
      <c r="C216" s="96"/>
      <c r="D216" s="96"/>
      <c r="E216" s="97"/>
      <c r="F216" s="51"/>
      <c r="G216" s="127"/>
      <c r="H216" s="131"/>
      <c r="I216" s="51"/>
      <c r="J216" s="35">
        <f t="shared" si="6"/>
        <v>0</v>
      </c>
      <c r="K216" s="56"/>
      <c r="L216" s="52"/>
      <c r="M216" s="52"/>
      <c r="N216" s="57">
        <f t="shared" si="5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ht="17.25" x14ac:dyDescent="0.25">
      <c r="A217" s="108"/>
      <c r="B217" s="107"/>
      <c r="C217" s="129"/>
      <c r="D217" s="129"/>
      <c r="E217" s="130"/>
      <c r="F217" s="51"/>
      <c r="G217" s="127"/>
      <c r="H217" s="131"/>
      <c r="I217" s="51"/>
      <c r="J217" s="35">
        <f t="shared" si="6"/>
        <v>0</v>
      </c>
      <c r="K217" s="56"/>
      <c r="L217" s="52"/>
      <c r="M217" s="52"/>
      <c r="N217" s="57">
        <f t="shared" si="5"/>
        <v>0</v>
      </c>
      <c r="O217" s="156"/>
      <c r="P217" s="312"/>
      <c r="Q217" s="39"/>
      <c r="R217" s="40"/>
      <c r="S217" s="41"/>
      <c r="T217" s="42"/>
      <c r="U217" s="43"/>
      <c r="V217" s="44"/>
    </row>
    <row r="218" spans="1:22" ht="17.25" x14ac:dyDescent="0.25">
      <c r="A218" s="115"/>
      <c r="B218" s="107"/>
      <c r="C218" s="129"/>
      <c r="D218" s="129"/>
      <c r="E218" s="130"/>
      <c r="F218" s="51"/>
      <c r="G218" s="127"/>
      <c r="H218" s="131"/>
      <c r="I218" s="51"/>
      <c r="J218" s="35">
        <f t="shared" si="6"/>
        <v>0</v>
      </c>
      <c r="K218" s="56"/>
      <c r="L218" s="52"/>
      <c r="M218" s="52"/>
      <c r="N218" s="57">
        <f t="shared" si="5"/>
        <v>0</v>
      </c>
      <c r="O218" s="156"/>
      <c r="P218" s="312"/>
      <c r="Q218" s="39"/>
      <c r="R218" s="40"/>
      <c r="S218" s="41"/>
      <c r="T218" s="42"/>
      <c r="U218" s="43"/>
      <c r="V218" s="44"/>
    </row>
    <row r="219" spans="1:22" ht="17.25" x14ac:dyDescent="0.25">
      <c r="A219" s="115"/>
      <c r="B219" s="107"/>
      <c r="C219" s="129"/>
      <c r="D219" s="129"/>
      <c r="E219" s="130"/>
      <c r="F219" s="51"/>
      <c r="G219" s="127"/>
      <c r="H219" s="131"/>
      <c r="I219" s="51"/>
      <c r="J219" s="35">
        <f t="shared" si="6"/>
        <v>0</v>
      </c>
      <c r="K219" s="56"/>
      <c r="L219" s="52"/>
      <c r="M219" s="52"/>
      <c r="N219" s="57">
        <f t="shared" si="5"/>
        <v>0</v>
      </c>
      <c r="O219" s="156"/>
      <c r="P219" s="312"/>
      <c r="Q219" s="39"/>
      <c r="R219" s="40"/>
      <c r="S219" s="41"/>
      <c r="T219" s="42"/>
      <c r="U219" s="43"/>
      <c r="V219" s="44"/>
    </row>
    <row r="220" spans="1:22" ht="17.25" x14ac:dyDescent="0.25">
      <c r="A220" s="178"/>
      <c r="B220" s="179"/>
      <c r="C220" s="129"/>
      <c r="D220" s="129"/>
      <c r="E220" s="130"/>
      <c r="F220" s="51"/>
      <c r="G220" s="127"/>
      <c r="H220" s="131"/>
      <c r="I220" s="51"/>
      <c r="J220" s="35">
        <f t="shared" si="6"/>
        <v>0</v>
      </c>
      <c r="K220" s="56"/>
      <c r="L220" s="52"/>
      <c r="M220" s="52"/>
      <c r="N220" s="57">
        <f t="shared" si="5"/>
        <v>0</v>
      </c>
      <c r="O220" s="156"/>
      <c r="P220" s="312"/>
      <c r="Q220" s="39"/>
      <c r="R220" s="40"/>
      <c r="S220" s="41"/>
      <c r="T220" s="42"/>
      <c r="U220" s="43"/>
      <c r="V220" s="44"/>
    </row>
    <row r="221" spans="1:22" x14ac:dyDescent="0.25">
      <c r="A221" s="108"/>
      <c r="B221" s="179"/>
      <c r="C221" s="129"/>
      <c r="D221" s="129"/>
      <c r="E221" s="130"/>
      <c r="F221" s="51"/>
      <c r="G221" s="127"/>
      <c r="H221" s="50"/>
      <c r="I221" s="51"/>
      <c r="J221" s="35">
        <f t="shared" si="6"/>
        <v>0</v>
      </c>
      <c r="K221" s="56"/>
      <c r="L221" s="52"/>
      <c r="M221" s="52"/>
      <c r="N221" s="57">
        <f t="shared" si="5"/>
        <v>0</v>
      </c>
      <c r="O221" s="156"/>
      <c r="P221" s="312"/>
      <c r="Q221" s="39"/>
      <c r="R221" s="40"/>
      <c r="S221" s="41"/>
      <c r="T221" s="42"/>
      <c r="U221" s="43"/>
      <c r="V221" s="44"/>
    </row>
    <row r="222" spans="1:22" ht="17.25" x14ac:dyDescent="0.25">
      <c r="A222" s="108"/>
      <c r="B222" s="179"/>
      <c r="C222" s="129"/>
      <c r="D222" s="129"/>
      <c r="E222" s="130"/>
      <c r="F222" s="51"/>
      <c r="G222" s="127"/>
      <c r="H222" s="131"/>
      <c r="I222" s="51"/>
      <c r="J222" s="35">
        <f t="shared" si="6"/>
        <v>0</v>
      </c>
      <c r="K222" s="56"/>
      <c r="L222" s="52"/>
      <c r="M222" s="52"/>
      <c r="N222" s="57">
        <f t="shared" si="5"/>
        <v>0</v>
      </c>
      <c r="O222" s="156"/>
      <c r="P222" s="312"/>
      <c r="Q222" s="39"/>
      <c r="R222" s="40"/>
      <c r="S222" s="41"/>
      <c r="T222" s="42"/>
      <c r="U222" s="43"/>
      <c r="V222" s="44"/>
    </row>
    <row r="223" spans="1:22" ht="17.25" x14ac:dyDescent="0.25">
      <c r="A223" s="115"/>
      <c r="B223" s="179"/>
      <c r="C223" s="95"/>
      <c r="D223" s="95"/>
      <c r="E223" s="114"/>
      <c r="F223" s="51"/>
      <c r="G223" s="127"/>
      <c r="H223" s="131"/>
      <c r="I223" s="51"/>
      <c r="J223" s="35">
        <f t="shared" si="6"/>
        <v>0</v>
      </c>
      <c r="K223" s="56"/>
      <c r="L223" s="52"/>
      <c r="M223" s="52"/>
      <c r="N223" s="57">
        <f t="shared" si="5"/>
        <v>0</v>
      </c>
      <c r="O223" s="156"/>
      <c r="P223" s="312"/>
      <c r="Q223" s="39"/>
      <c r="R223" s="40"/>
      <c r="S223" s="41"/>
      <c r="T223" s="42"/>
      <c r="U223" s="43"/>
      <c r="V223" s="44"/>
    </row>
    <row r="224" spans="1:22" ht="17.25" x14ac:dyDescent="0.25">
      <c r="A224" s="115"/>
      <c r="B224" s="179"/>
      <c r="C224" s="95"/>
      <c r="D224" s="95"/>
      <c r="E224" s="114"/>
      <c r="F224" s="51"/>
      <c r="G224" s="127"/>
      <c r="H224" s="131"/>
      <c r="I224" s="51"/>
      <c r="J224" s="35">
        <f t="shared" si="6"/>
        <v>0</v>
      </c>
      <c r="K224" s="56"/>
      <c r="L224" s="52"/>
      <c r="M224" s="52"/>
      <c r="N224" s="57">
        <f t="shared" si="5"/>
        <v>0</v>
      </c>
      <c r="O224" s="156"/>
      <c r="P224" s="312"/>
      <c r="Q224" s="39"/>
      <c r="R224" s="40"/>
      <c r="S224" s="41"/>
      <c r="T224" s="42"/>
      <c r="U224" s="43"/>
      <c r="V224" s="44"/>
    </row>
    <row r="225" spans="1:22" x14ac:dyDescent="0.25">
      <c r="A225" s="108"/>
      <c r="B225" s="179"/>
      <c r="C225" s="146"/>
      <c r="D225" s="146"/>
      <c r="E225" s="147"/>
      <c r="F225" s="51"/>
      <c r="G225" s="127"/>
      <c r="H225" s="143"/>
      <c r="I225" s="51"/>
      <c r="J225" s="35">
        <f t="shared" si="6"/>
        <v>0</v>
      </c>
      <c r="K225" s="56"/>
      <c r="L225" s="52"/>
      <c r="M225" s="52"/>
      <c r="N225" s="57">
        <f t="shared" si="5"/>
        <v>0</v>
      </c>
      <c r="O225" s="299"/>
      <c r="P225" s="316"/>
      <c r="Q225" s="39"/>
      <c r="R225" s="40"/>
      <c r="S225" s="41"/>
      <c r="T225" s="42"/>
      <c r="U225" s="43"/>
      <c r="V225" s="44"/>
    </row>
    <row r="226" spans="1:22" x14ac:dyDescent="0.25">
      <c r="A226" s="108"/>
      <c r="B226" s="179"/>
      <c r="C226" s="181"/>
      <c r="D226" s="181"/>
      <c r="E226" s="158"/>
      <c r="F226" s="51"/>
      <c r="G226" s="127"/>
      <c r="H226" s="143"/>
      <c r="I226" s="51"/>
      <c r="J226" s="35">
        <f t="shared" si="6"/>
        <v>0</v>
      </c>
      <c r="K226" s="56"/>
      <c r="L226" s="182"/>
      <c r="M226" s="183"/>
      <c r="N226" s="57">
        <f t="shared" ref="N226:N235" si="7">K226*I226-M226</f>
        <v>0</v>
      </c>
      <c r="O226" s="299"/>
      <c r="P226" s="316"/>
      <c r="Q226" s="39"/>
      <c r="R226" s="40"/>
      <c r="S226" s="41"/>
      <c r="T226" s="42"/>
      <c r="U226" s="43"/>
      <c r="V226" s="44"/>
    </row>
    <row r="227" spans="1:22" x14ac:dyDescent="0.25">
      <c r="A227" s="108"/>
      <c r="B227" s="184"/>
      <c r="C227" s="116"/>
      <c r="D227" s="116"/>
      <c r="E227" s="117"/>
      <c r="F227" s="116"/>
      <c r="G227" s="116"/>
      <c r="H227" s="731"/>
      <c r="I227" s="48"/>
      <c r="J227" s="35">
        <f t="shared" si="6"/>
        <v>0</v>
      </c>
      <c r="K227" s="56"/>
      <c r="L227" s="182"/>
      <c r="M227" s="183"/>
      <c r="N227" s="57">
        <f t="shared" si="7"/>
        <v>0</v>
      </c>
      <c r="O227" s="299"/>
      <c r="P227" s="316"/>
      <c r="Q227" s="39"/>
      <c r="R227" s="40"/>
      <c r="S227" s="41"/>
      <c r="T227" s="42"/>
      <c r="U227" s="43"/>
      <c r="V227" s="44"/>
    </row>
    <row r="228" spans="1:22" x14ac:dyDescent="0.25">
      <c r="A228" s="108"/>
      <c r="B228" s="184"/>
      <c r="C228" s="116"/>
      <c r="D228" s="116"/>
      <c r="E228" s="117"/>
      <c r="F228" s="116"/>
      <c r="G228" s="116"/>
      <c r="H228" s="731"/>
      <c r="I228" s="48"/>
      <c r="J228" s="35">
        <f t="shared" si="6"/>
        <v>0</v>
      </c>
      <c r="K228" s="56"/>
      <c r="L228" s="182"/>
      <c r="M228" s="183"/>
      <c r="N228" s="57">
        <f t="shared" si="7"/>
        <v>0</v>
      </c>
      <c r="O228" s="299"/>
      <c r="P228" s="316"/>
      <c r="Q228" s="39"/>
      <c r="R228" s="40"/>
      <c r="S228" s="41"/>
      <c r="T228" s="42"/>
      <c r="U228" s="43"/>
      <c r="V228" s="44"/>
    </row>
    <row r="229" spans="1:22" x14ac:dyDescent="0.25">
      <c r="A229" s="108"/>
      <c r="B229" s="185"/>
      <c r="C229" s="116"/>
      <c r="D229" s="116"/>
      <c r="E229" s="117"/>
      <c r="F229" s="116"/>
      <c r="G229" s="116"/>
      <c r="H229" s="731"/>
      <c r="I229" s="48"/>
      <c r="J229" s="35">
        <f t="shared" si="6"/>
        <v>0</v>
      </c>
      <c r="K229" s="56"/>
      <c r="L229" s="182"/>
      <c r="M229" s="183"/>
      <c r="N229" s="57">
        <f t="shared" si="7"/>
        <v>0</v>
      </c>
      <c r="O229" s="156"/>
      <c r="P229" s="59"/>
      <c r="Q229" s="39"/>
      <c r="R229" s="40"/>
      <c r="S229" s="41"/>
      <c r="T229" s="42"/>
      <c r="U229" s="43"/>
      <c r="V229" s="44"/>
    </row>
    <row r="230" spans="1:22" x14ac:dyDescent="0.25">
      <c r="A230" s="108"/>
      <c r="B230" s="185"/>
      <c r="C230" s="116"/>
      <c r="D230" s="116"/>
      <c r="E230" s="117"/>
      <c r="F230" s="116"/>
      <c r="G230" s="116"/>
      <c r="H230" s="731"/>
      <c r="I230" s="48"/>
      <c r="J230" s="35">
        <f t="shared" si="6"/>
        <v>0</v>
      </c>
      <c r="K230" s="56"/>
      <c r="L230" s="182"/>
      <c r="M230" s="183"/>
      <c r="N230" s="57">
        <f t="shared" si="7"/>
        <v>0</v>
      </c>
      <c r="O230" s="156"/>
      <c r="P230" s="59"/>
      <c r="Q230" s="39"/>
      <c r="R230" s="40"/>
      <c r="S230" s="41"/>
      <c r="T230" s="42"/>
      <c r="U230" s="43"/>
      <c r="V230" s="44"/>
    </row>
    <row r="231" spans="1:22" x14ac:dyDescent="0.25">
      <c r="A231" s="108"/>
      <c r="B231" s="185"/>
      <c r="C231" s="116"/>
      <c r="D231" s="116"/>
      <c r="E231" s="117"/>
      <c r="F231" s="116"/>
      <c r="G231" s="116"/>
      <c r="H231" s="731"/>
      <c r="I231" s="48"/>
      <c r="J231" s="35">
        <f t="shared" si="6"/>
        <v>0</v>
      </c>
      <c r="K231" s="56"/>
      <c r="L231" s="182"/>
      <c r="M231" s="183"/>
      <c r="N231" s="57">
        <f t="shared" si="7"/>
        <v>0</v>
      </c>
      <c r="O231" s="156"/>
      <c r="P231" s="59"/>
      <c r="Q231" s="39"/>
      <c r="R231" s="40"/>
      <c r="S231" s="41"/>
      <c r="T231" s="42"/>
      <c r="U231" s="43"/>
      <c r="V231" s="44"/>
    </row>
    <row r="232" spans="1:22" ht="18.75" x14ac:dyDescent="0.3">
      <c r="A232" s="108"/>
      <c r="B232" s="107"/>
      <c r="C232" s="186"/>
      <c r="D232" s="187"/>
      <c r="E232" s="188"/>
      <c r="F232" s="34"/>
      <c r="G232" s="189"/>
      <c r="H232" s="190"/>
      <c r="I232" s="51"/>
      <c r="J232" s="35">
        <f t="shared" si="6"/>
        <v>0</v>
      </c>
      <c r="K232" s="56"/>
      <c r="L232" s="182"/>
      <c r="M232" s="191"/>
      <c r="N232" s="57">
        <f t="shared" si="7"/>
        <v>0</v>
      </c>
      <c r="O232" s="299"/>
      <c r="P232" s="316"/>
      <c r="Q232" s="39"/>
      <c r="R232" s="40"/>
      <c r="S232" s="41"/>
      <c r="T232" s="42"/>
      <c r="U232" s="43"/>
      <c r="V232" s="44"/>
    </row>
    <row r="233" spans="1:22" ht="18.75" x14ac:dyDescent="0.3">
      <c r="A233" s="108"/>
      <c r="B233" s="107"/>
      <c r="C233" s="186"/>
      <c r="D233" s="186"/>
      <c r="E233" s="192"/>
      <c r="F233" s="51"/>
      <c r="G233" s="127"/>
      <c r="H233" s="143"/>
      <c r="I233" s="51"/>
      <c r="J233" s="35">
        <f t="shared" si="6"/>
        <v>0</v>
      </c>
      <c r="K233" s="56"/>
      <c r="L233" s="182"/>
      <c r="M233" s="191"/>
      <c r="N233" s="57">
        <f t="shared" si="7"/>
        <v>0</v>
      </c>
      <c r="O233" s="299"/>
      <c r="P233" s="316"/>
      <c r="Q233" s="39"/>
      <c r="R233" s="40"/>
      <c r="S233" s="41"/>
      <c r="T233" s="42"/>
      <c r="U233" s="43"/>
      <c r="V233" s="44"/>
    </row>
    <row r="234" spans="1:22" ht="18.75" x14ac:dyDescent="0.3">
      <c r="A234" s="108"/>
      <c r="B234" s="107"/>
      <c r="C234" s="186"/>
      <c r="D234" s="186"/>
      <c r="E234" s="192"/>
      <c r="F234" s="51"/>
      <c r="G234" s="127"/>
      <c r="H234" s="143"/>
      <c r="I234" s="51"/>
      <c r="J234" s="35">
        <f t="shared" si="6"/>
        <v>0</v>
      </c>
      <c r="K234" s="56"/>
      <c r="L234" s="182"/>
      <c r="M234" s="191"/>
      <c r="N234" s="57">
        <f t="shared" si="7"/>
        <v>0</v>
      </c>
      <c r="O234" s="299"/>
      <c r="P234" s="316"/>
      <c r="Q234" s="39"/>
      <c r="R234" s="40"/>
      <c r="S234" s="41"/>
      <c r="T234" s="42"/>
      <c r="U234" s="43"/>
      <c r="V234" s="44"/>
    </row>
    <row r="235" spans="1:22" ht="18.75" x14ac:dyDescent="0.3">
      <c r="A235" s="108"/>
      <c r="B235" s="107"/>
      <c r="C235" s="193"/>
      <c r="D235" s="193"/>
      <c r="E235" s="194"/>
      <c r="F235" s="51"/>
      <c r="G235" s="127"/>
      <c r="H235" s="143"/>
      <c r="I235" s="51"/>
      <c r="J235" s="35">
        <f t="shared" si="6"/>
        <v>0</v>
      </c>
      <c r="K235" s="56"/>
      <c r="L235" s="182"/>
      <c r="M235" s="191"/>
      <c r="N235" s="57">
        <f t="shared" si="7"/>
        <v>0</v>
      </c>
      <c r="O235" s="299"/>
      <c r="P235" s="316"/>
      <c r="Q235" s="39"/>
      <c r="R235" s="40"/>
      <c r="S235" s="41"/>
      <c r="T235" s="42"/>
      <c r="U235" s="43"/>
      <c r="V235" s="44"/>
    </row>
    <row r="236" spans="1:22" x14ac:dyDescent="0.25">
      <c r="A236" s="195"/>
      <c r="B236" s="107"/>
      <c r="C236" s="107"/>
      <c r="D236" s="107"/>
      <c r="E236" s="196"/>
      <c r="F236" s="161"/>
      <c r="G236" s="127"/>
      <c r="H236" s="162"/>
      <c r="I236" s="161">
        <v>0</v>
      </c>
      <c r="J236" s="35">
        <f t="shared" si="6"/>
        <v>0</v>
      </c>
      <c r="K236" s="198"/>
      <c r="L236" s="198"/>
      <c r="M236" s="198"/>
      <c r="N236" s="199">
        <f t="shared" ref="N236:N247" si="8">K236*I236</f>
        <v>0</v>
      </c>
      <c r="O236" s="303"/>
      <c r="P236" s="316"/>
      <c r="Q236" s="39"/>
      <c r="R236" s="200"/>
      <c r="S236" s="201"/>
      <c r="T236" s="202"/>
      <c r="U236" s="164"/>
      <c r="V236" s="168"/>
    </row>
    <row r="237" spans="1:22" x14ac:dyDescent="0.25">
      <c r="A237" s="195"/>
      <c r="B237" s="107"/>
      <c r="C237" s="107"/>
      <c r="D237" s="107"/>
      <c r="E237" s="196"/>
      <c r="F237" s="161"/>
      <c r="G237" s="127"/>
      <c r="H237" s="162"/>
      <c r="I237" s="161">
        <v>0</v>
      </c>
      <c r="J237" s="35">
        <f t="shared" si="6"/>
        <v>0</v>
      </c>
      <c r="K237" s="198"/>
      <c r="L237" s="198"/>
      <c r="M237" s="198"/>
      <c r="N237" s="199">
        <f t="shared" si="8"/>
        <v>0</v>
      </c>
      <c r="O237" s="303"/>
      <c r="P237" s="316"/>
      <c r="Q237" s="39"/>
      <c r="R237" s="200"/>
      <c r="S237" s="201"/>
      <c r="T237" s="202"/>
      <c r="U237" s="164"/>
      <c r="V237" s="168"/>
    </row>
    <row r="238" spans="1:22" x14ac:dyDescent="0.25">
      <c r="A238" s="195"/>
      <c r="B238" s="107"/>
      <c r="C238" s="107"/>
      <c r="D238" s="107"/>
      <c r="E238" s="196"/>
      <c r="F238" s="161"/>
      <c r="G238" s="127"/>
      <c r="H238" s="162"/>
      <c r="I238" s="161">
        <v>0</v>
      </c>
      <c r="J238" s="35">
        <f t="shared" si="6"/>
        <v>0</v>
      </c>
      <c r="K238" s="198"/>
      <c r="L238" s="198"/>
      <c r="M238" s="198"/>
      <c r="N238" s="199">
        <f t="shared" si="8"/>
        <v>0</v>
      </c>
      <c r="O238" s="303"/>
      <c r="P238" s="316"/>
      <c r="Q238" s="39"/>
      <c r="R238" s="200"/>
      <c r="S238" s="201"/>
      <c r="T238" s="202"/>
      <c r="U238" s="164"/>
      <c r="V238" s="168"/>
    </row>
    <row r="239" spans="1:22" x14ac:dyDescent="0.25">
      <c r="A239" s="195"/>
      <c r="B239" s="107"/>
      <c r="C239" s="107"/>
      <c r="D239" s="107"/>
      <c r="E239" s="196"/>
      <c r="F239" s="161"/>
      <c r="G239" s="127"/>
      <c r="H239" s="203"/>
      <c r="I239" s="161">
        <v>0</v>
      </c>
      <c r="J239" s="35">
        <f t="shared" si="6"/>
        <v>0</v>
      </c>
      <c r="K239" s="198"/>
      <c r="L239" s="198"/>
      <c r="M239" s="198"/>
      <c r="N239" s="199">
        <f t="shared" si="8"/>
        <v>0</v>
      </c>
      <c r="O239" s="303"/>
      <c r="P239" s="316"/>
      <c r="Q239" s="39"/>
      <c r="R239" s="200"/>
      <c r="S239" s="201"/>
      <c r="T239" s="202"/>
      <c r="U239" s="164"/>
      <c r="V239" s="168"/>
    </row>
    <row r="240" spans="1:22" x14ac:dyDescent="0.25">
      <c r="A240" s="204"/>
      <c r="B240" s="107"/>
      <c r="C240" s="107"/>
      <c r="D240" s="107"/>
      <c r="E240" s="196"/>
      <c r="F240" s="161"/>
      <c r="G240" s="127"/>
      <c r="H240" s="205"/>
      <c r="I240" s="161">
        <v>0</v>
      </c>
      <c r="J240" s="35">
        <f t="shared" si="6"/>
        <v>0</v>
      </c>
      <c r="K240" s="198"/>
      <c r="L240" s="198"/>
      <c r="M240" s="198"/>
      <c r="N240" s="199">
        <f t="shared" si="8"/>
        <v>0</v>
      </c>
      <c r="O240" s="303"/>
      <c r="P240" s="316"/>
      <c r="Q240" s="39"/>
      <c r="R240" s="200"/>
      <c r="S240" s="201"/>
      <c r="T240" s="202"/>
      <c r="U240" s="43"/>
      <c r="V240" s="44"/>
    </row>
    <row r="241" spans="1:22" x14ac:dyDescent="0.25">
      <c r="A241" s="206"/>
      <c r="B241" s="207"/>
      <c r="H241" s="212"/>
      <c r="I241" s="210">
        <v>0</v>
      </c>
      <c r="J241" s="35">
        <f t="shared" si="6"/>
        <v>0</v>
      </c>
      <c r="K241" s="213"/>
      <c r="L241" s="213"/>
      <c r="M241" s="213"/>
      <c r="N241" s="199">
        <f t="shared" si="8"/>
        <v>0</v>
      </c>
      <c r="O241" s="303"/>
      <c r="P241" s="316"/>
      <c r="Q241" s="163"/>
      <c r="R241" s="200"/>
      <c r="S241" s="201"/>
      <c r="T241" s="202"/>
      <c r="U241" s="43"/>
      <c r="V241" s="44"/>
    </row>
    <row r="242" spans="1:22" x14ac:dyDescent="0.25">
      <c r="A242" s="206"/>
      <c r="B242" s="207"/>
      <c r="I242" s="210">
        <v>0</v>
      </c>
      <c r="J242" s="35">
        <f t="shared" si="6"/>
        <v>0</v>
      </c>
      <c r="K242" s="213"/>
      <c r="L242" s="213"/>
      <c r="M242" s="213"/>
      <c r="N242" s="199">
        <f t="shared" si="8"/>
        <v>0</v>
      </c>
      <c r="O242" s="303"/>
      <c r="P242" s="316"/>
      <c r="Q242" s="163"/>
      <c r="R242" s="200"/>
      <c r="S242" s="201"/>
      <c r="T242" s="202"/>
      <c r="U242" s="43"/>
      <c r="V242" s="44"/>
    </row>
    <row r="243" spans="1:22" ht="16.5" thickBot="1" x14ac:dyDescent="0.3">
      <c r="A243" s="206"/>
      <c r="B243" s="207"/>
      <c r="I243" s="215">
        <v>0</v>
      </c>
      <c r="J243" s="35">
        <f t="shared" si="6"/>
        <v>0</v>
      </c>
      <c r="K243" s="213"/>
      <c r="L243" s="213"/>
      <c r="M243" s="213"/>
      <c r="N243" s="199">
        <f t="shared" si="8"/>
        <v>0</v>
      </c>
      <c r="O243" s="303"/>
      <c r="P243" s="316"/>
      <c r="Q243" s="163"/>
      <c r="R243" s="200"/>
      <c r="S243" s="201"/>
      <c r="T243" s="202"/>
      <c r="U243" s="43"/>
      <c r="V243" s="44"/>
    </row>
    <row r="244" spans="1:22" ht="19.5" thickTop="1" x14ac:dyDescent="0.3">
      <c r="A244" s="206"/>
      <c r="B244" s="207"/>
      <c r="F244" s="922" t="s">
        <v>19</v>
      </c>
      <c r="G244" s="922"/>
      <c r="H244" s="923"/>
      <c r="I244" s="216">
        <f>SUM(I4:I243)</f>
        <v>420227.62230000005</v>
      </c>
      <c r="J244" s="217"/>
      <c r="K244" s="213"/>
      <c r="L244" s="218"/>
      <c r="M244" s="213"/>
      <c r="N244" s="199">
        <f t="shared" si="8"/>
        <v>0</v>
      </c>
      <c r="O244" s="303"/>
      <c r="P244" s="316"/>
      <c r="Q244" s="163"/>
      <c r="R244" s="200"/>
      <c r="S244" s="219"/>
      <c r="T244" s="166"/>
      <c r="U244" s="167"/>
      <c r="V244" s="44"/>
    </row>
    <row r="245" spans="1:22" ht="19.5" thickBot="1" x14ac:dyDescent="0.3">
      <c r="A245" s="220"/>
      <c r="B245" s="207"/>
      <c r="I245" s="221"/>
      <c r="J245" s="217"/>
      <c r="K245" s="213"/>
      <c r="L245" s="218"/>
      <c r="M245" s="213"/>
      <c r="N245" s="199">
        <f t="shared" si="8"/>
        <v>0</v>
      </c>
      <c r="O245" s="304"/>
      <c r="Q245" s="10"/>
      <c r="R245" s="222"/>
      <c r="S245" s="223"/>
      <c r="T245" s="224"/>
      <c r="V245" s="15"/>
    </row>
    <row r="246" spans="1:22" ht="16.5" thickTop="1" x14ac:dyDescent="0.25">
      <c r="A246" s="206"/>
      <c r="B246" s="207"/>
      <c r="J246" s="210"/>
      <c r="K246" s="213"/>
      <c r="L246" s="213"/>
      <c r="M246" s="213"/>
      <c r="N246" s="199">
        <f t="shared" si="8"/>
        <v>0</v>
      </c>
      <c r="O246" s="304"/>
      <c r="Q246" s="10"/>
      <c r="R246" s="222"/>
      <c r="S246" s="223"/>
      <c r="T246" s="224"/>
      <c r="V246" s="15"/>
    </row>
    <row r="247" spans="1:22" ht="16.5" thickBot="1" x14ac:dyDescent="0.3">
      <c r="A247" s="206"/>
      <c r="B247" s="207"/>
      <c r="J247" s="210"/>
      <c r="K247" s="226"/>
      <c r="N247" s="199">
        <f t="shared" si="8"/>
        <v>0</v>
      </c>
      <c r="O247" s="305"/>
      <c r="Q247" s="10"/>
      <c r="R247" s="222"/>
      <c r="S247" s="223"/>
      <c r="T247" s="227"/>
      <c r="V247" s="15"/>
    </row>
    <row r="248" spans="1:22" ht="17.25" thickTop="1" thickBot="1" x14ac:dyDescent="0.3">
      <c r="A248" s="206"/>
      <c r="H248" s="228"/>
      <c r="I248" s="229" t="s">
        <v>20</v>
      </c>
      <c r="J248" s="230"/>
      <c r="K248" s="230"/>
      <c r="L248" s="231">
        <f>SUM(L236:L247)</f>
        <v>0</v>
      </c>
      <c r="M248" s="232"/>
      <c r="N248" s="233">
        <f>SUM(N4:N247)</f>
        <v>17270422.1228</v>
      </c>
      <c r="O248" s="306"/>
      <c r="Q248" s="234">
        <f>SUM(Q4:Q247)</f>
        <v>352340</v>
      </c>
      <c r="R248" s="9"/>
      <c r="S248" s="235">
        <f>SUM(S16:S247)</f>
        <v>0</v>
      </c>
      <c r="T248" s="236"/>
      <c r="U248" s="237"/>
      <c r="V248" s="238">
        <f>SUM(V236:V247)</f>
        <v>0</v>
      </c>
    </row>
    <row r="249" spans="1:22" x14ac:dyDescent="0.25">
      <c r="A249" s="206"/>
      <c r="H249" s="228"/>
      <c r="I249" s="239"/>
      <c r="J249" s="240"/>
      <c r="K249" s="241"/>
      <c r="L249" s="241"/>
      <c r="M249" s="241"/>
      <c r="N249" s="199"/>
      <c r="O249" s="306"/>
      <c r="R249" s="222"/>
      <c r="S249" s="243"/>
      <c r="U249" s="245"/>
      <c r="V249"/>
    </row>
    <row r="250" spans="1:22" ht="16.5" thickBot="1" x14ac:dyDescent="0.3">
      <c r="A250" s="206"/>
      <c r="H250" s="228"/>
      <c r="I250" s="239"/>
      <c r="J250" s="240"/>
      <c r="K250" s="241"/>
      <c r="L250" s="241"/>
      <c r="M250" s="241"/>
      <c r="N250" s="199"/>
      <c r="O250" s="306"/>
      <c r="R250" s="222"/>
      <c r="S250" s="243"/>
      <c r="U250" s="245"/>
      <c r="V250"/>
    </row>
    <row r="251" spans="1:22" ht="19.5" thickTop="1" x14ac:dyDescent="0.25">
      <c r="A251" s="206"/>
      <c r="I251" s="246" t="s">
        <v>21</v>
      </c>
      <c r="J251" s="247"/>
      <c r="K251" s="247"/>
      <c r="L251" s="248"/>
      <c r="M251" s="248"/>
      <c r="N251" s="249">
        <f>V248+S248+Q248+N248+L248</f>
        <v>17622762.1228</v>
      </c>
      <c r="O251" s="307"/>
      <c r="R251" s="222"/>
      <c r="S251" s="243"/>
      <c r="U251" s="245"/>
      <c r="V251"/>
    </row>
    <row r="252" spans="1:22" ht="19.5" thickBot="1" x14ac:dyDescent="0.3">
      <c r="A252" s="250"/>
      <c r="I252" s="251"/>
      <c r="J252" s="252"/>
      <c r="K252" s="252"/>
      <c r="L252" s="253"/>
      <c r="M252" s="253"/>
      <c r="N252" s="254"/>
      <c r="O252" s="308"/>
      <c r="R252" s="222"/>
      <c r="S252" s="243"/>
      <c r="U252" s="245"/>
      <c r="V252"/>
    </row>
    <row r="253" spans="1:22" ht="16.5" thickTop="1" x14ac:dyDescent="0.25">
      <c r="A253" s="250"/>
      <c r="I253" s="239"/>
      <c r="J253" s="240"/>
      <c r="K253" s="241"/>
      <c r="L253" s="241"/>
      <c r="M253" s="241"/>
      <c r="N253" s="199"/>
      <c r="O253" s="306"/>
      <c r="R253" s="222"/>
      <c r="S253" s="243"/>
      <c r="U253" s="245"/>
      <c r="V253"/>
    </row>
    <row r="254" spans="1:22" x14ac:dyDescent="0.25">
      <c r="A254" s="206"/>
      <c r="I254" s="239"/>
      <c r="J254" s="240"/>
      <c r="K254" s="241"/>
      <c r="L254" s="241"/>
      <c r="M254" s="241"/>
      <c r="N254" s="199"/>
      <c r="O254" s="306"/>
      <c r="R254" s="222"/>
      <c r="S254" s="243"/>
      <c r="U254" s="245"/>
      <c r="V254"/>
    </row>
    <row r="255" spans="1:22" x14ac:dyDescent="0.25">
      <c r="A255" s="206"/>
      <c r="I255" s="239"/>
      <c r="J255" s="255"/>
      <c r="K255" s="241"/>
      <c r="L255" s="241"/>
      <c r="M255" s="241"/>
      <c r="N255" s="199"/>
      <c r="O255" s="309"/>
      <c r="R255" s="222"/>
      <c r="S255" s="243"/>
      <c r="U255" s="245"/>
      <c r="V255"/>
    </row>
    <row r="256" spans="1:22" x14ac:dyDescent="0.25">
      <c r="A256" s="250"/>
      <c r="N256" s="199"/>
      <c r="O256" s="310"/>
      <c r="R256" s="222"/>
      <c r="S256" s="243"/>
      <c r="U256" s="245"/>
      <c r="V256"/>
    </row>
    <row r="257" spans="1:22" x14ac:dyDescent="0.25">
      <c r="A257" s="250"/>
      <c r="O257" s="310"/>
      <c r="S257" s="243"/>
      <c r="U257" s="245"/>
      <c r="V257"/>
    </row>
    <row r="258" spans="1:22" x14ac:dyDescent="0.25">
      <c r="A258" s="206"/>
      <c r="B258" s="207"/>
      <c r="N258" s="199"/>
      <c r="O258" s="306"/>
      <c r="S258" s="243"/>
      <c r="U258" s="245"/>
      <c r="V258"/>
    </row>
    <row r="259" spans="1:22" x14ac:dyDescent="0.25">
      <c r="A259" s="250"/>
      <c r="B259" s="207"/>
      <c r="N259" s="199"/>
      <c r="O259" s="306"/>
      <c r="S259" s="243"/>
      <c r="U259" s="245"/>
      <c r="V259"/>
    </row>
    <row r="260" spans="1:22" x14ac:dyDescent="0.25">
      <c r="A260" s="206"/>
      <c r="B260" s="207"/>
      <c r="I260" s="239"/>
      <c r="J260" s="240"/>
      <c r="K260" s="241"/>
      <c r="L260" s="241"/>
      <c r="M260" s="241"/>
      <c r="N260" s="199"/>
      <c r="O260" s="306"/>
      <c r="S260" s="243"/>
      <c r="U260" s="245"/>
      <c r="V260"/>
    </row>
    <row r="261" spans="1:22" x14ac:dyDescent="0.25">
      <c r="A261" s="250"/>
      <c r="B261" s="207"/>
      <c r="I261" s="239"/>
      <c r="J261" s="240"/>
      <c r="K261" s="241"/>
      <c r="L261" s="241"/>
      <c r="M261" s="241"/>
      <c r="N261" s="199"/>
      <c r="O261" s="306"/>
      <c r="S261" s="243"/>
      <c r="U261" s="245"/>
      <c r="V261"/>
    </row>
    <row r="262" spans="1:22" x14ac:dyDescent="0.25">
      <c r="A262" s="206"/>
      <c r="B262" s="207"/>
      <c r="I262" s="258"/>
      <c r="J262" s="237"/>
      <c r="K262" s="237"/>
      <c r="N262" s="199"/>
      <c r="O262" s="306"/>
      <c r="S262" s="243"/>
      <c r="U262" s="245"/>
      <c r="V262"/>
    </row>
    <row r="263" spans="1:22" x14ac:dyDescent="0.25">
      <c r="A263" s="250"/>
      <c r="S263" s="243"/>
      <c r="U263" s="245"/>
      <c r="V263"/>
    </row>
    <row r="264" spans="1:22" x14ac:dyDescent="0.25">
      <c r="A264" s="206"/>
      <c r="S264" s="243"/>
      <c r="U264" s="245"/>
      <c r="V264"/>
    </row>
    <row r="265" spans="1:22" x14ac:dyDescent="0.25">
      <c r="A265" s="206"/>
      <c r="B265" s="259"/>
      <c r="C265" s="259"/>
      <c r="D265" s="259"/>
      <c r="E265" s="260"/>
      <c r="F265" s="261"/>
      <c r="G265"/>
      <c r="H265" s="742"/>
      <c r="I265" s="263"/>
      <c r="J265"/>
      <c r="K265"/>
      <c r="L265"/>
      <c r="M265"/>
      <c r="P265" s="318"/>
      <c r="Q265" s="243"/>
      <c r="S265" s="243"/>
      <c r="U265" s="245"/>
      <c r="V265"/>
    </row>
    <row r="266" spans="1:22" x14ac:dyDescent="0.25">
      <c r="A266" s="250"/>
      <c r="B266" s="259"/>
      <c r="C266" s="259"/>
      <c r="D266" s="259"/>
      <c r="E266" s="260"/>
      <c r="F266" s="261"/>
      <c r="G266"/>
      <c r="H266" s="742"/>
      <c r="I266" s="263"/>
      <c r="J266"/>
      <c r="K266"/>
      <c r="L266"/>
      <c r="M266"/>
      <c r="P266" s="318"/>
      <c r="Q266" s="243"/>
      <c r="S266" s="243"/>
      <c r="U266" s="245"/>
      <c r="V266"/>
    </row>
    <row r="267" spans="1:22" x14ac:dyDescent="0.25">
      <c r="A267" s="250"/>
      <c r="B267" s="259"/>
      <c r="C267" s="259"/>
      <c r="D267" s="259"/>
      <c r="E267" s="260"/>
      <c r="F267" s="261"/>
      <c r="G267"/>
      <c r="H267" s="742"/>
      <c r="I267" s="263"/>
      <c r="J267"/>
      <c r="K267"/>
      <c r="L267"/>
      <c r="M267"/>
      <c r="P267" s="318"/>
      <c r="Q267" s="243"/>
      <c r="S267" s="243"/>
      <c r="U267" s="245"/>
      <c r="V267"/>
    </row>
    <row r="268" spans="1:22" x14ac:dyDescent="0.25">
      <c r="A268" s="250"/>
      <c r="B268" s="259"/>
      <c r="C268" s="259"/>
      <c r="D268" s="259"/>
      <c r="E268" s="260"/>
      <c r="F268" s="261"/>
      <c r="G268"/>
      <c r="H268" s="742"/>
      <c r="I268" s="263"/>
      <c r="J268"/>
      <c r="K268"/>
      <c r="L268"/>
      <c r="M268"/>
      <c r="P268" s="318"/>
      <c r="Q268" s="243"/>
      <c r="S268" s="243"/>
      <c r="U268" s="245"/>
      <c r="V268"/>
    </row>
    <row r="269" spans="1:22" x14ac:dyDescent="0.25">
      <c r="A269" s="264"/>
      <c r="B269" s="259"/>
      <c r="C269" s="259"/>
      <c r="D269" s="259"/>
      <c r="E269" s="260"/>
      <c r="F269" s="261"/>
      <c r="G269"/>
      <c r="H269" s="742"/>
      <c r="I269" s="263"/>
      <c r="J269"/>
      <c r="K269"/>
      <c r="L269"/>
      <c r="M269"/>
      <c r="P269" s="318"/>
      <c r="Q269" s="243"/>
      <c r="S269" s="243"/>
      <c r="U269" s="245"/>
      <c r="V269"/>
    </row>
    <row r="270" spans="1:22" x14ac:dyDescent="0.25">
      <c r="A270" s="220"/>
      <c r="B270" s="259"/>
      <c r="C270" s="259"/>
      <c r="D270" s="259"/>
      <c r="E270" s="260"/>
      <c r="F270" s="261"/>
      <c r="G270"/>
      <c r="H270" s="742"/>
      <c r="I270" s="263"/>
      <c r="J270"/>
      <c r="K270"/>
      <c r="L270"/>
      <c r="M270"/>
      <c r="P270" s="318"/>
      <c r="Q270" s="243"/>
      <c r="S270" s="243"/>
      <c r="U270" s="245"/>
      <c r="V270"/>
    </row>
    <row r="271" spans="1:22" x14ac:dyDescent="0.25">
      <c r="A271" s="206"/>
      <c r="B271" s="259"/>
      <c r="C271" s="259"/>
      <c r="D271" s="259"/>
      <c r="E271" s="260"/>
      <c r="F271" s="261"/>
      <c r="G271"/>
      <c r="H271" s="742"/>
      <c r="I271" s="263"/>
      <c r="J271"/>
      <c r="K271"/>
      <c r="L271"/>
      <c r="M271"/>
      <c r="P271" s="318"/>
      <c r="Q271" s="243"/>
      <c r="S271" s="243"/>
      <c r="U271" s="245"/>
      <c r="V271"/>
    </row>
    <row r="272" spans="1:22" x14ac:dyDescent="0.25">
      <c r="A272" s="206"/>
      <c r="B272" s="259"/>
      <c r="C272" s="259"/>
      <c r="D272" s="259"/>
      <c r="E272" s="260"/>
      <c r="F272" s="261"/>
      <c r="G272"/>
      <c r="H272" s="742"/>
      <c r="I272" s="263"/>
      <c r="J272"/>
      <c r="K272"/>
      <c r="L272"/>
      <c r="M272"/>
      <c r="P272" s="318"/>
      <c r="Q272" s="243"/>
      <c r="S272" s="243"/>
      <c r="U272" s="245"/>
      <c r="V272"/>
    </row>
    <row r="273" spans="1:22" x14ac:dyDescent="0.25">
      <c r="A273" s="206"/>
      <c r="B273" s="259"/>
      <c r="C273" s="259"/>
      <c r="D273" s="259"/>
      <c r="E273" s="260"/>
      <c r="F273" s="261"/>
      <c r="G273"/>
      <c r="H273" s="742"/>
      <c r="I273" s="263"/>
      <c r="J273"/>
      <c r="K273"/>
      <c r="L273"/>
      <c r="M273"/>
      <c r="P273" s="318"/>
      <c r="Q273" s="243"/>
      <c r="S273" s="243"/>
      <c r="U273" s="245"/>
      <c r="V273"/>
    </row>
    <row r="274" spans="1:22" x14ac:dyDescent="0.25">
      <c r="A274" s="206"/>
      <c r="B274" s="259"/>
      <c r="C274" s="259"/>
      <c r="D274" s="259"/>
      <c r="E274" s="260"/>
      <c r="F274" s="261"/>
      <c r="G274"/>
      <c r="H274" s="742"/>
      <c r="I274" s="263"/>
      <c r="J274"/>
      <c r="K274"/>
      <c r="L274"/>
      <c r="M274"/>
      <c r="P274" s="318"/>
      <c r="Q274" s="243"/>
      <c r="S274" s="243"/>
      <c r="U274" s="245"/>
      <c r="V274"/>
    </row>
    <row r="275" spans="1:22" x14ac:dyDescent="0.25">
      <c r="A275" s="206"/>
      <c r="B275" s="259"/>
      <c r="C275" s="259"/>
      <c r="D275" s="259"/>
      <c r="E275" s="260"/>
      <c r="F275" s="261"/>
      <c r="G275"/>
      <c r="H275" s="742"/>
      <c r="I275" s="263"/>
      <c r="J275"/>
      <c r="K275"/>
      <c r="L275"/>
      <c r="M275"/>
      <c r="P275" s="318"/>
      <c r="Q275" s="243"/>
      <c r="S275" s="243"/>
      <c r="U275" s="245"/>
      <c r="V275"/>
    </row>
    <row r="276" spans="1:22" x14ac:dyDescent="0.25">
      <c r="A276" s="206"/>
      <c r="B276" s="259"/>
      <c r="C276" s="259"/>
      <c r="D276" s="259"/>
      <c r="E276" s="260"/>
      <c r="F276" s="261"/>
      <c r="G276"/>
      <c r="H276" s="742"/>
      <c r="I276" s="263"/>
      <c r="J276"/>
      <c r="K276"/>
      <c r="L276"/>
      <c r="M276"/>
      <c r="P276" s="318"/>
      <c r="Q276" s="243"/>
      <c r="S276" s="243"/>
      <c r="U276" s="245"/>
      <c r="V276"/>
    </row>
    <row r="277" spans="1:22" x14ac:dyDescent="0.25">
      <c r="A277" s="206"/>
      <c r="B277" s="259"/>
      <c r="C277" s="259"/>
      <c r="D277" s="259"/>
      <c r="E277" s="260"/>
      <c r="F277" s="261"/>
      <c r="G277"/>
      <c r="H277" s="742"/>
      <c r="I277" s="263"/>
      <c r="J277"/>
      <c r="K277"/>
      <c r="L277"/>
      <c r="M277"/>
      <c r="P277" s="318"/>
      <c r="Q277" s="243"/>
      <c r="S277" s="243"/>
      <c r="U277" s="245"/>
      <c r="V277"/>
    </row>
  </sheetData>
  <sortState ref="A68:Q69">
    <sortCondition ref="L68:L69"/>
  </sortState>
  <mergeCells count="14">
    <mergeCell ref="F244:H244"/>
    <mergeCell ref="A1:J2"/>
    <mergeCell ref="W1:X1"/>
    <mergeCell ref="L73:M74"/>
    <mergeCell ref="A60:A61"/>
    <mergeCell ref="C60:C61"/>
    <mergeCell ref="G60:G61"/>
    <mergeCell ref="H60:H61"/>
    <mergeCell ref="O60:O61"/>
    <mergeCell ref="P60:P61"/>
    <mergeCell ref="A53:A54"/>
    <mergeCell ref="C53:C54"/>
    <mergeCell ref="H53:H54"/>
    <mergeCell ref="O53:O54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X293"/>
  <sheetViews>
    <sheetView workbookViewId="0">
      <pane xSplit="7" ySplit="3" topLeftCell="T10" activePane="bottomRight" state="frozen"/>
      <selection pane="topRight" activeCell="H1" sqref="H1"/>
      <selection pane="bottomLeft" activeCell="A4" sqref="A4"/>
      <selection pane="bottomRight" activeCell="V14" sqref="V14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hidden="1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3" width="11.425781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901" t="s">
        <v>598</v>
      </c>
      <c r="B1" s="901"/>
      <c r="C1" s="901"/>
      <c r="D1" s="901"/>
      <c r="E1" s="901"/>
      <c r="F1" s="901"/>
      <c r="G1" s="901"/>
      <c r="H1" s="901"/>
      <c r="I1" s="901"/>
      <c r="J1" s="901"/>
      <c r="K1" s="1"/>
      <c r="L1" s="1"/>
      <c r="M1" s="1"/>
      <c r="N1" s="1"/>
      <c r="O1" s="2">
        <v>1</v>
      </c>
      <c r="S1" s="5"/>
      <c r="T1" s="6"/>
      <c r="U1" s="7" t="s">
        <v>2</v>
      </c>
      <c r="V1" s="8" t="s">
        <v>3</v>
      </c>
      <c r="W1" s="899" t="s">
        <v>99</v>
      </c>
      <c r="X1" s="900"/>
    </row>
    <row r="2" spans="1:24" thickBot="1" x14ac:dyDescent="0.3">
      <c r="A2" s="901"/>
      <c r="B2" s="901"/>
      <c r="C2" s="901"/>
      <c r="D2" s="901"/>
      <c r="E2" s="901"/>
      <c r="F2" s="901"/>
      <c r="G2" s="901"/>
      <c r="H2" s="901"/>
      <c r="I2" s="901"/>
      <c r="J2" s="901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/>
      <c r="L3" s="26" t="s">
        <v>14</v>
      </c>
      <c r="M3" s="26"/>
      <c r="N3" s="505" t="s">
        <v>15</v>
      </c>
      <c r="O3" s="504" t="s">
        <v>16</v>
      </c>
      <c r="P3" s="503" t="s">
        <v>297</v>
      </c>
      <c r="Q3" s="587" t="s">
        <v>0</v>
      </c>
      <c r="R3" s="497" t="s">
        <v>296</v>
      </c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33" customHeight="1" thickTop="1" thickBot="1" x14ac:dyDescent="0.35">
      <c r="A4" s="719" t="s">
        <v>68</v>
      </c>
      <c r="B4" s="267" t="s">
        <v>25</v>
      </c>
      <c r="C4" s="268" t="s">
        <v>639</v>
      </c>
      <c r="D4" s="558">
        <v>53</v>
      </c>
      <c r="E4" s="559">
        <f>D4*F4</f>
        <v>832630</v>
      </c>
      <c r="F4" s="270">
        <v>15710</v>
      </c>
      <c r="G4" s="271">
        <v>44409</v>
      </c>
      <c r="H4" s="724" t="s">
        <v>628</v>
      </c>
      <c r="I4" s="34">
        <v>20335</v>
      </c>
      <c r="J4" s="35">
        <f t="shared" ref="J4:J151" si="0">I4-F4</f>
        <v>4625</v>
      </c>
      <c r="K4" s="322">
        <v>38.5</v>
      </c>
      <c r="L4" s="747" t="s">
        <v>565</v>
      </c>
      <c r="M4" s="747">
        <v>4175.45</v>
      </c>
      <c r="N4" s="38">
        <f t="shared" ref="N4:N155" si="1">K4*I4</f>
        <v>782897.5</v>
      </c>
      <c r="O4" s="510" t="s">
        <v>35</v>
      </c>
      <c r="P4" s="699">
        <v>44431</v>
      </c>
      <c r="Q4" s="643">
        <v>20140</v>
      </c>
      <c r="R4" s="644">
        <v>44414</v>
      </c>
      <c r="S4" s="483"/>
      <c r="T4" s="42"/>
      <c r="U4" s="803" t="s">
        <v>729</v>
      </c>
      <c r="V4" s="804">
        <v>6032</v>
      </c>
      <c r="W4" s="378" t="s">
        <v>665</v>
      </c>
      <c r="X4" s="379">
        <v>3960</v>
      </c>
    </row>
    <row r="5" spans="1:24" ht="30" customHeight="1" thickTop="1" thickBot="1" x14ac:dyDescent="0.35">
      <c r="A5" s="272" t="s">
        <v>68</v>
      </c>
      <c r="B5" s="273" t="s">
        <v>71</v>
      </c>
      <c r="C5" s="274" t="s">
        <v>640</v>
      </c>
      <c r="D5" s="93">
        <v>53</v>
      </c>
      <c r="E5" s="559">
        <f t="shared" ref="E5:E23" si="2">D5*F5</f>
        <v>862310</v>
      </c>
      <c r="F5" s="275">
        <v>16270</v>
      </c>
      <c r="G5" s="276">
        <v>44411</v>
      </c>
      <c r="H5" s="50" t="s">
        <v>693</v>
      </c>
      <c r="I5" s="51">
        <f>21130-105.65</f>
        <v>21024.35</v>
      </c>
      <c r="J5" s="35">
        <f t="shared" si="0"/>
        <v>4754.3499999999985</v>
      </c>
      <c r="K5" s="322">
        <v>38.5</v>
      </c>
      <c r="L5" s="733" t="s">
        <v>565</v>
      </c>
      <c r="M5" s="733">
        <v>3777.37</v>
      </c>
      <c r="N5" s="38">
        <f t="shared" si="1"/>
        <v>809437.47499999998</v>
      </c>
      <c r="O5" s="721" t="s">
        <v>35</v>
      </c>
      <c r="P5" s="722">
        <v>44432</v>
      </c>
      <c r="Q5" s="645">
        <v>20440</v>
      </c>
      <c r="R5" s="646">
        <v>44414</v>
      </c>
      <c r="S5" s="483"/>
      <c r="T5" s="42"/>
      <c r="U5" s="588" t="s">
        <v>59</v>
      </c>
      <c r="V5" s="589">
        <v>0</v>
      </c>
      <c r="W5" s="378" t="s">
        <v>665</v>
      </c>
      <c r="X5" s="379">
        <v>3960</v>
      </c>
    </row>
    <row r="6" spans="1:24" ht="30.75" customHeight="1" thickTop="1" thickBot="1" x14ac:dyDescent="0.35">
      <c r="A6" s="272" t="s">
        <v>131</v>
      </c>
      <c r="B6" s="273" t="s">
        <v>30</v>
      </c>
      <c r="C6" s="274" t="s">
        <v>641</v>
      </c>
      <c r="D6" s="93">
        <v>53</v>
      </c>
      <c r="E6" s="559">
        <f t="shared" si="2"/>
        <v>1096570</v>
      </c>
      <c r="F6" s="275">
        <v>20690</v>
      </c>
      <c r="G6" s="276">
        <v>44413</v>
      </c>
      <c r="H6" s="50" t="s">
        <v>694</v>
      </c>
      <c r="I6" s="51">
        <v>21625</v>
      </c>
      <c r="J6" s="35">
        <f t="shared" si="0"/>
        <v>935</v>
      </c>
      <c r="K6" s="322">
        <v>38.5</v>
      </c>
      <c r="L6" s="733" t="s">
        <v>565</v>
      </c>
      <c r="M6" s="733">
        <v>4440.33</v>
      </c>
      <c r="N6" s="38">
        <f t="shared" si="1"/>
        <v>832562.5</v>
      </c>
      <c r="O6" s="721" t="s">
        <v>206</v>
      </c>
      <c r="P6" s="722">
        <v>44435</v>
      </c>
      <c r="Q6" s="645">
        <v>25140</v>
      </c>
      <c r="R6" s="646">
        <v>44414</v>
      </c>
      <c r="S6" s="483"/>
      <c r="T6" s="42"/>
      <c r="U6" s="803" t="s">
        <v>729</v>
      </c>
      <c r="V6" s="804">
        <v>6032</v>
      </c>
      <c r="W6" s="43" t="s">
        <v>665</v>
      </c>
      <c r="X6" s="361">
        <v>3960</v>
      </c>
    </row>
    <row r="7" spans="1:24" ht="48.75" thickTop="1" thickBot="1" x14ac:dyDescent="0.35">
      <c r="A7" s="272" t="s">
        <v>362</v>
      </c>
      <c r="B7" s="273" t="s">
        <v>449</v>
      </c>
      <c r="C7" s="274" t="s">
        <v>641</v>
      </c>
      <c r="D7" s="93">
        <v>0</v>
      </c>
      <c r="E7" s="559">
        <f t="shared" si="2"/>
        <v>0</v>
      </c>
      <c r="F7" s="275">
        <v>0</v>
      </c>
      <c r="G7" s="276">
        <v>44413</v>
      </c>
      <c r="H7" s="50" t="s">
        <v>695</v>
      </c>
      <c r="I7" s="51">
        <f>5070-101.4</f>
        <v>4968.6000000000004</v>
      </c>
      <c r="J7" s="35">
        <f t="shared" si="0"/>
        <v>4968.6000000000004</v>
      </c>
      <c r="K7" s="322">
        <v>38.5</v>
      </c>
      <c r="L7" s="733" t="s">
        <v>565</v>
      </c>
      <c r="M7" s="733">
        <v>765.16</v>
      </c>
      <c r="N7" s="38">
        <f t="shared" si="1"/>
        <v>191291.1</v>
      </c>
      <c r="O7" s="721" t="s">
        <v>35</v>
      </c>
      <c r="P7" s="722">
        <v>44433</v>
      </c>
      <c r="Q7" s="645">
        <v>0</v>
      </c>
      <c r="R7" s="646">
        <v>44414</v>
      </c>
      <c r="S7" s="483"/>
      <c r="T7" s="42"/>
      <c r="U7" s="803" t="s">
        <v>729</v>
      </c>
      <c r="V7" s="804">
        <v>0</v>
      </c>
      <c r="W7" s="43" t="s">
        <v>665</v>
      </c>
      <c r="X7" s="361">
        <v>0</v>
      </c>
    </row>
    <row r="8" spans="1:24" ht="48.75" thickTop="1" thickBot="1" x14ac:dyDescent="0.35">
      <c r="A8" s="272" t="s">
        <v>282</v>
      </c>
      <c r="B8" s="273" t="s">
        <v>503</v>
      </c>
      <c r="C8" s="274" t="s">
        <v>642</v>
      </c>
      <c r="D8" s="93">
        <v>53</v>
      </c>
      <c r="E8" s="559">
        <f t="shared" si="2"/>
        <v>928560</v>
      </c>
      <c r="F8" s="275">
        <v>17520</v>
      </c>
      <c r="G8" s="276">
        <v>44415</v>
      </c>
      <c r="H8" s="50" t="s">
        <v>696</v>
      </c>
      <c r="I8" s="51">
        <f>22615-226.16</f>
        <v>22388.84</v>
      </c>
      <c r="J8" s="35">
        <f t="shared" si="0"/>
        <v>4868.84</v>
      </c>
      <c r="K8" s="322">
        <v>38.5</v>
      </c>
      <c r="L8" s="733" t="s">
        <v>565</v>
      </c>
      <c r="M8" s="733">
        <v>5171.82</v>
      </c>
      <c r="N8" s="38">
        <f t="shared" si="1"/>
        <v>861970.34</v>
      </c>
      <c r="O8" s="510" t="s">
        <v>35</v>
      </c>
      <c r="P8" s="699">
        <v>44438</v>
      </c>
      <c r="Q8" s="645">
        <v>20140</v>
      </c>
      <c r="R8" s="646">
        <v>44414</v>
      </c>
      <c r="S8" s="483"/>
      <c r="T8" s="42"/>
      <c r="U8" s="803" t="s">
        <v>729</v>
      </c>
      <c r="V8" s="804">
        <v>6032</v>
      </c>
      <c r="W8" s="43" t="s">
        <v>665</v>
      </c>
      <c r="X8" s="361">
        <v>3960</v>
      </c>
    </row>
    <row r="9" spans="1:24" ht="33" thickTop="1" thickBot="1" x14ac:dyDescent="0.35">
      <c r="A9" s="277" t="s">
        <v>363</v>
      </c>
      <c r="B9" s="273" t="s">
        <v>30</v>
      </c>
      <c r="C9" s="274" t="s">
        <v>643</v>
      </c>
      <c r="D9" s="93">
        <v>53</v>
      </c>
      <c r="E9" s="559">
        <f t="shared" si="2"/>
        <v>1023960</v>
      </c>
      <c r="F9" s="275">
        <v>19320</v>
      </c>
      <c r="G9" s="276">
        <v>44416</v>
      </c>
      <c r="H9" s="50" t="s">
        <v>697</v>
      </c>
      <c r="I9" s="51">
        <v>24240</v>
      </c>
      <c r="J9" s="35">
        <f t="shared" si="0"/>
        <v>4920</v>
      </c>
      <c r="K9" s="322">
        <v>38.5</v>
      </c>
      <c r="L9" s="733" t="s">
        <v>565</v>
      </c>
      <c r="M9" s="733">
        <v>4977.26</v>
      </c>
      <c r="N9" s="38">
        <f t="shared" si="1"/>
        <v>933240</v>
      </c>
      <c r="O9" s="510" t="s">
        <v>206</v>
      </c>
      <c r="P9" s="699">
        <v>44438</v>
      </c>
      <c r="Q9" s="645">
        <v>20140</v>
      </c>
      <c r="R9" s="646">
        <v>44421</v>
      </c>
      <c r="S9" s="483"/>
      <c r="T9" s="42"/>
      <c r="U9" s="803" t="s">
        <v>729</v>
      </c>
      <c r="V9" s="804">
        <v>6032</v>
      </c>
      <c r="W9" s="43" t="s">
        <v>665</v>
      </c>
      <c r="X9" s="361">
        <v>3960</v>
      </c>
    </row>
    <row r="10" spans="1:24" ht="48.75" thickTop="1" thickBot="1" x14ac:dyDescent="0.35">
      <c r="A10" s="277" t="s">
        <v>37</v>
      </c>
      <c r="B10" s="273" t="s">
        <v>599</v>
      </c>
      <c r="C10" s="274" t="s">
        <v>644</v>
      </c>
      <c r="D10" s="173">
        <v>53</v>
      </c>
      <c r="E10" s="559">
        <f t="shared" si="2"/>
        <v>926440</v>
      </c>
      <c r="F10" s="275">
        <v>17480</v>
      </c>
      <c r="G10" s="276">
        <v>44418</v>
      </c>
      <c r="H10" s="50" t="s">
        <v>698</v>
      </c>
      <c r="I10" s="51">
        <f>22835-342.54</f>
        <v>22492.46</v>
      </c>
      <c r="J10" s="35">
        <f t="shared" si="0"/>
        <v>5012.4599999999991</v>
      </c>
      <c r="K10" s="322">
        <v>38</v>
      </c>
      <c r="L10" s="733" t="s">
        <v>565</v>
      </c>
      <c r="M10" s="733">
        <v>3418.85</v>
      </c>
      <c r="N10" s="38">
        <f t="shared" si="1"/>
        <v>854713.48</v>
      </c>
      <c r="O10" s="510" t="s">
        <v>35</v>
      </c>
      <c r="P10" s="699">
        <v>44438</v>
      </c>
      <c r="Q10" s="645">
        <v>20040</v>
      </c>
      <c r="R10" s="646">
        <v>44421</v>
      </c>
      <c r="S10" s="483"/>
      <c r="T10" s="42"/>
      <c r="U10" s="803" t="s">
        <v>729</v>
      </c>
      <c r="V10" s="804">
        <v>6032</v>
      </c>
      <c r="W10" s="43" t="s">
        <v>665</v>
      </c>
      <c r="X10" s="361">
        <v>3960</v>
      </c>
    </row>
    <row r="11" spans="1:24" ht="33" thickTop="1" thickBot="1" x14ac:dyDescent="0.35">
      <c r="A11" s="277" t="s">
        <v>68</v>
      </c>
      <c r="B11" s="273" t="s">
        <v>600</v>
      </c>
      <c r="C11" s="274" t="s">
        <v>645</v>
      </c>
      <c r="D11" s="93">
        <v>53</v>
      </c>
      <c r="E11" s="559">
        <f t="shared" si="2"/>
        <v>876514</v>
      </c>
      <c r="F11" s="275">
        <v>16538</v>
      </c>
      <c r="G11" s="276">
        <v>44420</v>
      </c>
      <c r="H11" s="50" t="s">
        <v>699</v>
      </c>
      <c r="I11" s="51">
        <v>20985</v>
      </c>
      <c r="J11" s="35">
        <f t="shared" si="0"/>
        <v>4447</v>
      </c>
      <c r="K11" s="322">
        <v>38</v>
      </c>
      <c r="L11" s="733" t="s">
        <v>565</v>
      </c>
      <c r="M11" s="733">
        <v>1594.86</v>
      </c>
      <c r="N11" s="38">
        <f t="shared" si="1"/>
        <v>797430</v>
      </c>
      <c r="O11" s="510" t="s">
        <v>35</v>
      </c>
      <c r="P11" s="699">
        <v>44438</v>
      </c>
      <c r="Q11" s="645">
        <v>20140</v>
      </c>
      <c r="R11" s="646">
        <v>44421</v>
      </c>
      <c r="S11" s="483"/>
      <c r="T11" s="42"/>
      <c r="U11" s="803" t="s">
        <v>729</v>
      </c>
      <c r="V11" s="804">
        <v>6032</v>
      </c>
      <c r="W11" s="43" t="s">
        <v>665</v>
      </c>
      <c r="X11" s="361">
        <v>3960</v>
      </c>
    </row>
    <row r="12" spans="1:24" ht="48.75" thickTop="1" thickBot="1" x14ac:dyDescent="0.35">
      <c r="A12" s="277" t="s">
        <v>95</v>
      </c>
      <c r="B12" s="273" t="s">
        <v>503</v>
      </c>
      <c r="C12" s="274" t="s">
        <v>646</v>
      </c>
      <c r="D12" s="93">
        <v>53</v>
      </c>
      <c r="E12" s="559">
        <f t="shared" si="2"/>
        <v>927500</v>
      </c>
      <c r="F12" s="275">
        <v>17500</v>
      </c>
      <c r="G12" s="276">
        <v>44421</v>
      </c>
      <c r="H12" s="677" t="s">
        <v>700</v>
      </c>
      <c r="I12" s="51">
        <f>22675-226.76</f>
        <v>22448.240000000002</v>
      </c>
      <c r="J12" s="35">
        <f t="shared" si="0"/>
        <v>4948.2400000000016</v>
      </c>
      <c r="K12" s="322">
        <v>38</v>
      </c>
      <c r="L12" s="733" t="s">
        <v>565</v>
      </c>
      <c r="M12" s="733">
        <v>1706.07</v>
      </c>
      <c r="N12" s="38">
        <f t="shared" si="1"/>
        <v>853033.12000000011</v>
      </c>
      <c r="O12" s="510" t="s">
        <v>35</v>
      </c>
      <c r="P12" s="699">
        <v>44438</v>
      </c>
      <c r="Q12" s="645">
        <v>18840</v>
      </c>
      <c r="R12" s="646">
        <v>44421</v>
      </c>
      <c r="S12" s="483"/>
      <c r="T12" s="42"/>
      <c r="U12" s="803" t="s">
        <v>729</v>
      </c>
      <c r="V12" s="804">
        <v>6032</v>
      </c>
      <c r="W12" s="43" t="s">
        <v>665</v>
      </c>
      <c r="X12" s="361">
        <v>3960</v>
      </c>
    </row>
    <row r="13" spans="1:24" ht="33" thickTop="1" thickBot="1" x14ac:dyDescent="0.35">
      <c r="A13" s="277" t="s">
        <v>363</v>
      </c>
      <c r="B13" s="273" t="s">
        <v>39</v>
      </c>
      <c r="C13" s="274" t="s">
        <v>647</v>
      </c>
      <c r="D13" s="93">
        <v>53</v>
      </c>
      <c r="E13" s="559">
        <f t="shared" si="2"/>
        <v>968310</v>
      </c>
      <c r="F13" s="275">
        <v>18270</v>
      </c>
      <c r="G13" s="276">
        <v>44423</v>
      </c>
      <c r="H13" s="55" t="s">
        <v>651</v>
      </c>
      <c r="I13" s="51">
        <f>23730-118.65</f>
        <v>23611.35</v>
      </c>
      <c r="J13" s="35">
        <f t="shared" si="0"/>
        <v>5341.3499999999985</v>
      </c>
      <c r="K13" s="322">
        <v>37.5</v>
      </c>
      <c r="L13" s="52"/>
      <c r="M13" s="52"/>
      <c r="N13" s="38">
        <f t="shared" si="1"/>
        <v>885425.625</v>
      </c>
      <c r="O13" s="510" t="s">
        <v>35</v>
      </c>
      <c r="P13" s="699">
        <v>44438</v>
      </c>
      <c r="Q13" s="645">
        <v>20040</v>
      </c>
      <c r="R13" s="646">
        <v>44431</v>
      </c>
      <c r="S13" s="483"/>
      <c r="T13" s="42"/>
      <c r="U13" s="803" t="s">
        <v>729</v>
      </c>
      <c r="V13" s="804">
        <v>6032</v>
      </c>
      <c r="W13" s="43" t="s">
        <v>665</v>
      </c>
      <c r="X13" s="361">
        <v>3960</v>
      </c>
    </row>
    <row r="14" spans="1:24" ht="18.75" thickTop="1" thickBot="1" x14ac:dyDescent="0.35">
      <c r="A14" s="277" t="s">
        <v>363</v>
      </c>
      <c r="B14" s="273" t="s">
        <v>71</v>
      </c>
      <c r="C14" s="274" t="s">
        <v>648</v>
      </c>
      <c r="D14" s="93">
        <v>53</v>
      </c>
      <c r="E14" s="559">
        <f t="shared" si="2"/>
        <v>957180</v>
      </c>
      <c r="F14" s="275">
        <v>18060</v>
      </c>
      <c r="G14" s="276">
        <v>44426</v>
      </c>
      <c r="H14" s="55" t="s">
        <v>685</v>
      </c>
      <c r="I14" s="51">
        <v>23380</v>
      </c>
      <c r="J14" s="35">
        <f t="shared" si="0"/>
        <v>5320</v>
      </c>
      <c r="K14" s="322">
        <v>37.5</v>
      </c>
      <c r="L14" s="52"/>
      <c r="M14" s="52"/>
      <c r="N14" s="38">
        <f t="shared" si="1"/>
        <v>876750</v>
      </c>
      <c r="O14" s="765" t="s">
        <v>206</v>
      </c>
      <c r="P14" s="732">
        <v>44440</v>
      </c>
      <c r="Q14" s="645">
        <v>20040</v>
      </c>
      <c r="R14" s="646">
        <v>44431</v>
      </c>
      <c r="S14" s="483"/>
      <c r="T14" s="42"/>
      <c r="U14" s="805" t="s">
        <v>746</v>
      </c>
      <c r="V14" s="806">
        <v>6032</v>
      </c>
      <c r="W14" s="43" t="s">
        <v>665</v>
      </c>
      <c r="X14" s="361">
        <v>3960</v>
      </c>
    </row>
    <row r="15" spans="1:24" ht="33" thickTop="1" thickBot="1" x14ac:dyDescent="0.35">
      <c r="A15" s="277" t="s">
        <v>68</v>
      </c>
      <c r="B15" s="273" t="s">
        <v>298</v>
      </c>
      <c r="C15" s="679" t="s">
        <v>649</v>
      </c>
      <c r="D15" s="93">
        <v>53</v>
      </c>
      <c r="E15" s="559">
        <f t="shared" si="2"/>
        <v>944990</v>
      </c>
      <c r="F15" s="275">
        <v>17830</v>
      </c>
      <c r="G15" s="276">
        <v>44428</v>
      </c>
      <c r="H15" s="677" t="s">
        <v>684</v>
      </c>
      <c r="I15" s="51">
        <v>22875</v>
      </c>
      <c r="J15" s="35">
        <f t="shared" si="0"/>
        <v>5045</v>
      </c>
      <c r="K15" s="322">
        <v>37</v>
      </c>
      <c r="L15" s="52"/>
      <c r="M15" s="52"/>
      <c r="N15" s="38">
        <f t="shared" si="1"/>
        <v>846375</v>
      </c>
      <c r="O15" s="765" t="s">
        <v>206</v>
      </c>
      <c r="P15" s="732">
        <v>44442</v>
      </c>
      <c r="Q15" s="645">
        <v>20240</v>
      </c>
      <c r="R15" s="646">
        <v>44431</v>
      </c>
      <c r="S15" s="483"/>
      <c r="T15" s="42"/>
      <c r="U15" s="805" t="s">
        <v>746</v>
      </c>
      <c r="V15" s="806">
        <v>6032</v>
      </c>
      <c r="W15" s="43" t="s">
        <v>665</v>
      </c>
      <c r="X15" s="361">
        <v>3960</v>
      </c>
    </row>
    <row r="16" spans="1:24" ht="32.25" customHeight="1" thickTop="1" thickBot="1" x14ac:dyDescent="0.35">
      <c r="A16" s="285" t="s">
        <v>150</v>
      </c>
      <c r="B16" s="273" t="s">
        <v>30</v>
      </c>
      <c r="C16" s="274" t="s">
        <v>650</v>
      </c>
      <c r="D16" s="93">
        <v>53</v>
      </c>
      <c r="E16" s="559">
        <f t="shared" si="2"/>
        <v>1110880</v>
      </c>
      <c r="F16" s="275">
        <v>20960</v>
      </c>
      <c r="G16" s="276">
        <v>44430</v>
      </c>
      <c r="H16" s="677" t="s">
        <v>692</v>
      </c>
      <c r="I16" s="51">
        <v>21800</v>
      </c>
      <c r="J16" s="35">
        <f t="shared" si="0"/>
        <v>840</v>
      </c>
      <c r="K16" s="581">
        <v>37</v>
      </c>
      <c r="L16" s="52"/>
      <c r="M16" s="52"/>
      <c r="N16" s="57">
        <f t="shared" si="1"/>
        <v>806600</v>
      </c>
      <c r="O16" s="765" t="s">
        <v>206</v>
      </c>
      <c r="P16" s="732">
        <v>44445</v>
      </c>
      <c r="Q16" s="645">
        <v>25140</v>
      </c>
      <c r="R16" s="646">
        <v>44435</v>
      </c>
      <c r="S16" s="483"/>
      <c r="T16" s="42"/>
      <c r="U16" s="805" t="s">
        <v>746</v>
      </c>
      <c r="V16" s="806">
        <v>6032</v>
      </c>
      <c r="W16" s="43" t="s">
        <v>665</v>
      </c>
      <c r="X16" s="361">
        <v>3960</v>
      </c>
    </row>
    <row r="17" spans="1:24" ht="33" thickTop="1" thickBot="1" x14ac:dyDescent="0.35">
      <c r="A17" s="279" t="s">
        <v>468</v>
      </c>
      <c r="B17" s="273" t="s">
        <v>124</v>
      </c>
      <c r="C17" s="274" t="s">
        <v>650</v>
      </c>
      <c r="D17" s="93">
        <v>53</v>
      </c>
      <c r="E17" s="559">
        <f t="shared" si="2"/>
        <v>0</v>
      </c>
      <c r="F17" s="275">
        <v>0</v>
      </c>
      <c r="G17" s="276">
        <v>44430</v>
      </c>
      <c r="H17" s="677" t="s">
        <v>691</v>
      </c>
      <c r="I17" s="51">
        <v>5005</v>
      </c>
      <c r="J17" s="35">
        <f t="shared" si="0"/>
        <v>5005</v>
      </c>
      <c r="K17" s="581">
        <v>37</v>
      </c>
      <c r="L17" s="52"/>
      <c r="M17" s="52"/>
      <c r="N17" s="57">
        <f t="shared" si="1"/>
        <v>185185</v>
      </c>
      <c r="O17" s="765" t="s">
        <v>206</v>
      </c>
      <c r="P17" s="732">
        <v>44445</v>
      </c>
      <c r="Q17" s="645">
        <v>0</v>
      </c>
      <c r="R17" s="646">
        <v>44435</v>
      </c>
      <c r="S17" s="483"/>
      <c r="T17" s="42"/>
      <c r="U17" s="805" t="s">
        <v>746</v>
      </c>
      <c r="V17" s="806">
        <v>0</v>
      </c>
      <c r="W17" s="43" t="s">
        <v>665</v>
      </c>
      <c r="X17" s="361">
        <v>0</v>
      </c>
    </row>
    <row r="18" spans="1:24" ht="33" thickTop="1" thickBot="1" x14ac:dyDescent="0.35">
      <c r="A18" s="279" t="s">
        <v>37</v>
      </c>
      <c r="B18" s="273" t="s">
        <v>71</v>
      </c>
      <c r="C18" s="274" t="s">
        <v>654</v>
      </c>
      <c r="D18" s="93">
        <v>53</v>
      </c>
      <c r="E18" s="559">
        <f t="shared" si="2"/>
        <v>846940</v>
      </c>
      <c r="F18" s="275">
        <v>15980</v>
      </c>
      <c r="G18" s="276">
        <v>44433</v>
      </c>
      <c r="H18" s="677" t="s">
        <v>690</v>
      </c>
      <c r="I18" s="51">
        <v>20730</v>
      </c>
      <c r="J18" s="35">
        <f t="shared" si="0"/>
        <v>4750</v>
      </c>
      <c r="K18" s="581">
        <v>37</v>
      </c>
      <c r="L18" s="52"/>
      <c r="M18" s="52"/>
      <c r="N18" s="57">
        <f t="shared" si="1"/>
        <v>767010</v>
      </c>
      <c r="O18" s="765" t="s">
        <v>206</v>
      </c>
      <c r="P18" s="732">
        <v>44447</v>
      </c>
      <c r="Q18" s="647">
        <v>20040</v>
      </c>
      <c r="R18" s="646">
        <v>44435</v>
      </c>
      <c r="S18" s="483"/>
      <c r="T18" s="42"/>
      <c r="U18" s="805" t="s">
        <v>746</v>
      </c>
      <c r="V18" s="806">
        <v>6032</v>
      </c>
      <c r="W18" s="43" t="s">
        <v>665</v>
      </c>
      <c r="X18" s="361">
        <v>3960</v>
      </c>
    </row>
    <row r="19" spans="1:24" ht="33" thickTop="1" thickBot="1" x14ac:dyDescent="0.35">
      <c r="A19" s="715" t="s">
        <v>231</v>
      </c>
      <c r="B19" s="273" t="s">
        <v>30</v>
      </c>
      <c r="C19" s="274" t="s">
        <v>655</v>
      </c>
      <c r="D19" s="93">
        <v>53</v>
      </c>
      <c r="E19" s="559">
        <f t="shared" si="2"/>
        <v>1049930</v>
      </c>
      <c r="F19" s="275">
        <v>19810</v>
      </c>
      <c r="G19" s="276">
        <v>44435</v>
      </c>
      <c r="H19" s="677" t="s">
        <v>689</v>
      </c>
      <c r="I19" s="51">
        <v>20450</v>
      </c>
      <c r="J19" s="35">
        <f t="shared" si="0"/>
        <v>640</v>
      </c>
      <c r="K19" s="581">
        <v>36</v>
      </c>
      <c r="L19" s="52"/>
      <c r="M19" s="52"/>
      <c r="N19" s="57">
        <f t="shared" si="1"/>
        <v>736200</v>
      </c>
      <c r="O19" s="765" t="s">
        <v>206</v>
      </c>
      <c r="P19" s="732">
        <v>44448</v>
      </c>
      <c r="Q19" s="647">
        <v>25140</v>
      </c>
      <c r="R19" s="646">
        <v>44435</v>
      </c>
      <c r="S19" s="483"/>
      <c r="T19" s="42"/>
      <c r="U19" s="805" t="s">
        <v>746</v>
      </c>
      <c r="V19" s="806">
        <v>6032</v>
      </c>
      <c r="W19" s="43" t="s">
        <v>665</v>
      </c>
      <c r="X19" s="361">
        <v>3960</v>
      </c>
    </row>
    <row r="20" spans="1:24" ht="48.75" thickTop="1" thickBot="1" x14ac:dyDescent="0.35">
      <c r="A20" s="279" t="s">
        <v>362</v>
      </c>
      <c r="B20" s="273" t="s">
        <v>28</v>
      </c>
      <c r="C20" s="274" t="s">
        <v>655</v>
      </c>
      <c r="D20" s="93">
        <v>53</v>
      </c>
      <c r="E20" s="559">
        <f t="shared" si="2"/>
        <v>0</v>
      </c>
      <c r="F20" s="275">
        <v>0</v>
      </c>
      <c r="G20" s="276">
        <v>44435</v>
      </c>
      <c r="H20" s="677" t="s">
        <v>688</v>
      </c>
      <c r="I20" s="51">
        <f>5370-83.53</f>
        <v>5286.47</v>
      </c>
      <c r="J20" s="35">
        <f t="shared" si="0"/>
        <v>5286.47</v>
      </c>
      <c r="K20" s="581">
        <v>36</v>
      </c>
      <c r="L20" s="52"/>
      <c r="M20" s="52"/>
      <c r="N20" s="57">
        <f t="shared" si="1"/>
        <v>190312.92</v>
      </c>
      <c r="O20" s="783" t="s">
        <v>683</v>
      </c>
      <c r="P20" s="732">
        <v>44448</v>
      </c>
      <c r="Q20" s="647">
        <v>0</v>
      </c>
      <c r="R20" s="646">
        <v>44435</v>
      </c>
      <c r="S20" s="483"/>
      <c r="T20" s="42"/>
      <c r="U20" s="805" t="s">
        <v>746</v>
      </c>
      <c r="V20" s="806">
        <v>0</v>
      </c>
      <c r="W20" s="43" t="s">
        <v>665</v>
      </c>
      <c r="X20" s="361">
        <v>0</v>
      </c>
    </row>
    <row r="21" spans="1:24" ht="18.75" thickTop="1" thickBot="1" x14ac:dyDescent="0.35">
      <c r="A21" s="513" t="s">
        <v>24</v>
      </c>
      <c r="B21" s="273" t="s">
        <v>710</v>
      </c>
      <c r="C21" s="274" t="s">
        <v>711</v>
      </c>
      <c r="D21" s="93"/>
      <c r="E21" s="559"/>
      <c r="F21" s="275">
        <v>2368</v>
      </c>
      <c r="G21" s="276">
        <v>44436</v>
      </c>
      <c r="H21" s="50">
        <v>34492</v>
      </c>
      <c r="I21" s="51">
        <v>2368</v>
      </c>
      <c r="J21" s="35">
        <f t="shared" si="0"/>
        <v>0</v>
      </c>
      <c r="K21" s="581">
        <v>48.5</v>
      </c>
      <c r="L21" s="52"/>
      <c r="M21" s="52"/>
      <c r="N21" s="57">
        <f t="shared" si="1"/>
        <v>114848</v>
      </c>
      <c r="O21" s="783" t="s">
        <v>35</v>
      </c>
      <c r="P21" s="732">
        <v>44452</v>
      </c>
      <c r="Q21" s="647"/>
      <c r="R21" s="646"/>
      <c r="S21" s="483"/>
      <c r="T21" s="42"/>
      <c r="U21" s="805" t="s">
        <v>59</v>
      </c>
      <c r="V21" s="806">
        <v>0</v>
      </c>
      <c r="W21" s="43"/>
      <c r="X21" s="361"/>
    </row>
    <row r="22" spans="1:24" ht="31.5" customHeight="1" thickTop="1" thickBot="1" x14ac:dyDescent="0.35">
      <c r="A22" s="280" t="s">
        <v>231</v>
      </c>
      <c r="B22" s="273" t="s">
        <v>30</v>
      </c>
      <c r="C22" s="274" t="s">
        <v>656</v>
      </c>
      <c r="D22" s="93">
        <v>53</v>
      </c>
      <c r="E22" s="559">
        <f t="shared" si="2"/>
        <v>1045160</v>
      </c>
      <c r="F22" s="275">
        <v>19720</v>
      </c>
      <c r="G22" s="276">
        <v>44437</v>
      </c>
      <c r="H22" s="50" t="s">
        <v>719</v>
      </c>
      <c r="I22" s="51">
        <v>20820</v>
      </c>
      <c r="J22" s="35">
        <f t="shared" si="0"/>
        <v>1100</v>
      </c>
      <c r="K22" s="581">
        <v>36</v>
      </c>
      <c r="L22" s="52"/>
      <c r="M22" s="52"/>
      <c r="N22" s="57">
        <f t="shared" si="1"/>
        <v>749520</v>
      </c>
      <c r="O22" s="783" t="s">
        <v>206</v>
      </c>
      <c r="P22" s="732">
        <v>44452</v>
      </c>
      <c r="Q22" s="772">
        <v>25140</v>
      </c>
      <c r="R22" s="773">
        <v>44442</v>
      </c>
      <c r="S22" s="483"/>
      <c r="T22" s="42"/>
      <c r="U22" s="805" t="s">
        <v>746</v>
      </c>
      <c r="V22" s="806">
        <v>6032</v>
      </c>
      <c r="W22" s="43" t="s">
        <v>665</v>
      </c>
      <c r="X22" s="361">
        <v>3960</v>
      </c>
    </row>
    <row r="23" spans="1:24" ht="18" thickTop="1" x14ac:dyDescent="0.3">
      <c r="A23" s="281" t="s">
        <v>362</v>
      </c>
      <c r="B23" s="273" t="s">
        <v>28</v>
      </c>
      <c r="C23" s="274" t="s">
        <v>656</v>
      </c>
      <c r="D23" s="93">
        <v>53</v>
      </c>
      <c r="E23" s="559">
        <f t="shared" si="2"/>
        <v>0</v>
      </c>
      <c r="F23" s="275">
        <v>0</v>
      </c>
      <c r="G23" s="276">
        <v>44437</v>
      </c>
      <c r="H23" s="50" t="s">
        <v>720</v>
      </c>
      <c r="I23" s="51">
        <v>5015</v>
      </c>
      <c r="J23" s="35">
        <f t="shared" si="0"/>
        <v>5015</v>
      </c>
      <c r="K23" s="581">
        <v>36</v>
      </c>
      <c r="L23" s="52"/>
      <c r="M23" s="52"/>
      <c r="N23" s="57">
        <f t="shared" si="1"/>
        <v>180540</v>
      </c>
      <c r="O23" s="783" t="s">
        <v>206</v>
      </c>
      <c r="P23" s="732">
        <v>44452</v>
      </c>
      <c r="Q23" s="772">
        <v>0</v>
      </c>
      <c r="R23" s="773">
        <v>44442</v>
      </c>
      <c r="S23" s="483"/>
      <c r="T23" s="42"/>
      <c r="U23" s="805"/>
      <c r="V23" s="806"/>
      <c r="W23" s="43" t="s">
        <v>665</v>
      </c>
      <c r="X23" s="361">
        <v>0</v>
      </c>
    </row>
    <row r="24" spans="1:24" ht="17.25" x14ac:dyDescent="0.3">
      <c r="A24" s="417"/>
      <c r="B24" s="273"/>
      <c r="C24" s="274"/>
      <c r="D24" s="93"/>
      <c r="E24" s="93"/>
      <c r="F24" s="275"/>
      <c r="G24" s="276"/>
      <c r="H24" s="50"/>
      <c r="I24" s="51"/>
      <c r="J24" s="35">
        <f t="shared" si="0"/>
        <v>0</v>
      </c>
      <c r="K24" s="581"/>
      <c r="L24" s="52"/>
      <c r="M24" s="52"/>
      <c r="N24" s="57">
        <f t="shared" si="1"/>
        <v>0</v>
      </c>
      <c r="O24" s="584"/>
      <c r="P24" s="699"/>
      <c r="Q24" s="647"/>
      <c r="R24" s="646"/>
      <c r="S24" s="484"/>
      <c r="T24" s="65"/>
      <c r="U24" s="43"/>
      <c r="V24" s="44"/>
      <c r="W24" s="43"/>
      <c r="X24" s="361">
        <f>SUM(X4:X23)</f>
        <v>59400</v>
      </c>
    </row>
    <row r="25" spans="1:24" ht="17.25" x14ac:dyDescent="0.3">
      <c r="A25" s="278"/>
      <c r="B25" s="273"/>
      <c r="C25" s="274"/>
      <c r="D25" s="93"/>
      <c r="E25" s="93"/>
      <c r="F25" s="275"/>
      <c r="G25" s="276"/>
      <c r="H25" s="50"/>
      <c r="I25" s="51"/>
      <c r="J25" s="35">
        <f t="shared" si="0"/>
        <v>0</v>
      </c>
      <c r="K25" s="581"/>
      <c r="L25" s="52"/>
      <c r="M25" s="52"/>
      <c r="N25" s="57">
        <f t="shared" si="1"/>
        <v>0</v>
      </c>
      <c r="O25" s="510"/>
      <c r="P25" s="699"/>
      <c r="Q25" s="647"/>
      <c r="R25" s="646"/>
      <c r="S25" s="483"/>
      <c r="T25" s="42"/>
      <c r="U25" s="43"/>
      <c r="V25" s="44"/>
      <c r="W25" s="43"/>
      <c r="X25" s="361"/>
    </row>
    <row r="26" spans="1:24" ht="17.25" x14ac:dyDescent="0.3">
      <c r="A26" s="281"/>
      <c r="B26" s="273"/>
      <c r="C26" s="274"/>
      <c r="D26" s="93"/>
      <c r="E26" s="93"/>
      <c r="F26" s="275"/>
      <c r="G26" s="276"/>
      <c r="H26" s="50"/>
      <c r="I26" s="51"/>
      <c r="J26" s="35">
        <f t="shared" si="0"/>
        <v>0</v>
      </c>
      <c r="K26" s="581"/>
      <c r="L26" s="52"/>
      <c r="M26" s="52"/>
      <c r="N26" s="57">
        <f t="shared" si="1"/>
        <v>0</v>
      </c>
      <c r="O26" s="510"/>
      <c r="P26" s="699"/>
      <c r="Q26" s="647"/>
      <c r="R26" s="646"/>
      <c r="S26" s="483"/>
      <c r="T26" s="42"/>
      <c r="U26" s="43"/>
      <c r="V26" s="44"/>
      <c r="W26" s="43"/>
      <c r="X26" s="361"/>
    </row>
    <row r="27" spans="1:24" ht="17.25" x14ac:dyDescent="0.3">
      <c r="A27" s="281"/>
      <c r="B27" s="273"/>
      <c r="C27" s="274"/>
      <c r="D27" s="93"/>
      <c r="E27" s="93"/>
      <c r="F27" s="275"/>
      <c r="G27" s="276"/>
      <c r="H27" s="50"/>
      <c r="I27" s="51"/>
      <c r="J27" s="35">
        <f t="shared" si="0"/>
        <v>0</v>
      </c>
      <c r="K27" s="581"/>
      <c r="L27" s="52"/>
      <c r="M27" s="52"/>
      <c r="N27" s="57">
        <f t="shared" si="1"/>
        <v>0</v>
      </c>
      <c r="O27" s="510"/>
      <c r="P27" s="699"/>
      <c r="Q27" s="647"/>
      <c r="R27" s="646"/>
      <c r="S27" s="485"/>
      <c r="T27" s="67"/>
      <c r="U27" s="43"/>
      <c r="V27" s="44"/>
      <c r="W27" s="43"/>
      <c r="X27" s="361"/>
    </row>
    <row r="28" spans="1:24" ht="17.25" x14ac:dyDescent="0.3">
      <c r="A28" s="281"/>
      <c r="B28" s="273"/>
      <c r="C28" s="274"/>
      <c r="D28" s="93"/>
      <c r="E28" s="93"/>
      <c r="F28" s="275"/>
      <c r="G28" s="276"/>
      <c r="H28" s="50"/>
      <c r="I28" s="51"/>
      <c r="J28" s="35">
        <f t="shared" si="0"/>
        <v>0</v>
      </c>
      <c r="K28" s="581"/>
      <c r="L28" s="52"/>
      <c r="M28" s="52"/>
      <c r="N28" s="57">
        <f t="shared" si="1"/>
        <v>0</v>
      </c>
      <c r="O28" s="510"/>
      <c r="P28" s="699"/>
      <c r="Q28" s="645"/>
      <c r="R28" s="646"/>
      <c r="S28" s="485"/>
      <c r="T28" s="67"/>
      <c r="U28" s="43"/>
      <c r="V28" s="44"/>
      <c r="W28" s="43"/>
      <c r="X28" s="361"/>
    </row>
    <row r="29" spans="1:24" ht="17.25" x14ac:dyDescent="0.3">
      <c r="A29" s="272"/>
      <c r="B29" s="283"/>
      <c r="C29" s="274"/>
      <c r="D29" s="93"/>
      <c r="E29" s="93"/>
      <c r="F29" s="275"/>
      <c r="G29" s="276"/>
      <c r="H29" s="50"/>
      <c r="I29" s="51"/>
      <c r="J29" s="35">
        <f t="shared" si="0"/>
        <v>0</v>
      </c>
      <c r="K29" s="581"/>
      <c r="L29" s="52"/>
      <c r="M29" s="52"/>
      <c r="N29" s="57">
        <f t="shared" si="1"/>
        <v>0</v>
      </c>
      <c r="O29" s="510"/>
      <c r="P29" s="699"/>
      <c r="Q29" s="492"/>
      <c r="R29" s="493"/>
      <c r="S29" s="485"/>
      <c r="T29" s="67"/>
      <c r="U29" s="43"/>
      <c r="V29" s="44"/>
      <c r="W29" s="43"/>
      <c r="X29" s="361"/>
    </row>
    <row r="30" spans="1:24" ht="17.25" x14ac:dyDescent="0.3">
      <c r="A30" s="467"/>
      <c r="B30" s="283"/>
      <c r="C30" s="274"/>
      <c r="D30" s="93"/>
      <c r="E30" s="93">
        <f t="shared" ref="E30:E31" si="3">F30*D30</f>
        <v>0</v>
      </c>
      <c r="F30" s="275"/>
      <c r="G30" s="276"/>
      <c r="H30" s="50"/>
      <c r="I30" s="51"/>
      <c r="J30" s="35">
        <f t="shared" si="0"/>
        <v>0</v>
      </c>
      <c r="K30" s="581"/>
      <c r="L30" s="52"/>
      <c r="M30" s="52"/>
      <c r="N30" s="57">
        <f t="shared" si="1"/>
        <v>0</v>
      </c>
      <c r="O30" s="510"/>
      <c r="P30" s="699"/>
      <c r="Q30" s="492"/>
      <c r="R30" s="493"/>
      <c r="S30" s="485"/>
      <c r="T30" s="67"/>
      <c r="U30" s="43"/>
      <c r="V30" s="44"/>
      <c r="W30" s="43"/>
      <c r="X30" s="361"/>
    </row>
    <row r="31" spans="1:24" ht="17.25" x14ac:dyDescent="0.3">
      <c r="A31" s="277"/>
      <c r="B31" s="283"/>
      <c r="C31" s="274"/>
      <c r="D31" s="93"/>
      <c r="E31" s="93">
        <f t="shared" si="3"/>
        <v>0</v>
      </c>
      <c r="F31" s="275"/>
      <c r="G31" s="276"/>
      <c r="H31" s="50"/>
      <c r="I31" s="51"/>
      <c r="J31" s="35">
        <f t="shared" si="0"/>
        <v>0</v>
      </c>
      <c r="K31" s="581"/>
      <c r="L31" s="52"/>
      <c r="M31" s="52"/>
      <c r="N31" s="57">
        <f t="shared" si="1"/>
        <v>0</v>
      </c>
      <c r="O31" s="510"/>
      <c r="P31" s="699"/>
      <c r="Q31" s="492"/>
      <c r="R31" s="493"/>
      <c r="S31" s="485"/>
      <c r="T31" s="67"/>
      <c r="U31" s="43"/>
      <c r="V31" s="44"/>
      <c r="W31" s="43"/>
      <c r="X31" s="361"/>
    </row>
    <row r="32" spans="1:24" ht="17.25" x14ac:dyDescent="0.3">
      <c r="A32" s="277"/>
      <c r="B32" s="283"/>
      <c r="C32" s="274"/>
      <c r="D32" s="93"/>
      <c r="E32" s="560">
        <f t="shared" ref="E32:E47" si="4">D32*F32</f>
        <v>0</v>
      </c>
      <c r="F32" s="275"/>
      <c r="G32" s="276"/>
      <c r="H32" s="50"/>
      <c r="I32" s="51"/>
      <c r="J32" s="35">
        <f t="shared" si="0"/>
        <v>0</v>
      </c>
      <c r="K32" s="581"/>
      <c r="L32" s="52"/>
      <c r="M32" s="52"/>
      <c r="N32" s="57">
        <f t="shared" si="1"/>
        <v>0</v>
      </c>
      <c r="O32" s="156"/>
      <c r="P32" s="699"/>
      <c r="Q32" s="492"/>
      <c r="R32" s="493"/>
      <c r="S32" s="485"/>
      <c r="T32" s="67"/>
      <c r="U32" s="43"/>
      <c r="V32" s="44"/>
      <c r="W32" s="43"/>
      <c r="X32" s="361"/>
    </row>
    <row r="33" spans="1:24" ht="17.25" x14ac:dyDescent="0.3">
      <c r="A33" s="468"/>
      <c r="B33" s="283"/>
      <c r="C33" s="274"/>
      <c r="D33" s="93"/>
      <c r="E33" s="560">
        <f t="shared" si="4"/>
        <v>0</v>
      </c>
      <c r="F33" s="275"/>
      <c r="G33" s="276"/>
      <c r="H33" s="50"/>
      <c r="I33" s="51"/>
      <c r="J33" s="35">
        <f t="shared" si="0"/>
        <v>0</v>
      </c>
      <c r="K33" s="581"/>
      <c r="L33" s="52"/>
      <c r="M33" s="52"/>
      <c r="N33" s="57">
        <f t="shared" si="1"/>
        <v>0</v>
      </c>
      <c r="O33" s="156"/>
      <c r="P33" s="699"/>
      <c r="Q33" s="492"/>
      <c r="R33" s="493"/>
      <c r="S33" s="485"/>
      <c r="T33" s="67"/>
      <c r="U33" s="43"/>
      <c r="V33" s="44"/>
      <c r="W33" s="43"/>
      <c r="X33" s="361"/>
    </row>
    <row r="34" spans="1:24" ht="17.25" x14ac:dyDescent="0.3">
      <c r="A34" s="281"/>
      <c r="B34" s="283"/>
      <c r="C34" s="274"/>
      <c r="D34" s="93"/>
      <c r="E34" s="560">
        <f t="shared" si="4"/>
        <v>0</v>
      </c>
      <c r="F34" s="275"/>
      <c r="G34" s="276"/>
      <c r="H34" s="50"/>
      <c r="I34" s="51"/>
      <c r="J34" s="35">
        <f t="shared" si="0"/>
        <v>0</v>
      </c>
      <c r="K34" s="581"/>
      <c r="L34" s="52"/>
      <c r="M34" s="52"/>
      <c r="N34" s="57">
        <f t="shared" si="1"/>
        <v>0</v>
      </c>
      <c r="O34" s="156"/>
      <c r="P34" s="699"/>
      <c r="Q34" s="492"/>
      <c r="R34" s="493"/>
      <c r="S34" s="485"/>
      <c r="T34" s="67"/>
      <c r="U34" s="43"/>
      <c r="V34" s="44"/>
      <c r="W34" s="43"/>
      <c r="X34" s="361"/>
    </row>
    <row r="35" spans="1:24" ht="17.25" x14ac:dyDescent="0.3">
      <c r="A35" s="281"/>
      <c r="B35" s="283"/>
      <c r="C35" s="274"/>
      <c r="D35" s="93"/>
      <c r="E35" s="560">
        <f t="shared" si="4"/>
        <v>0</v>
      </c>
      <c r="F35" s="275"/>
      <c r="G35" s="276"/>
      <c r="H35" s="50"/>
      <c r="I35" s="51"/>
      <c r="J35" s="35">
        <f t="shared" si="0"/>
        <v>0</v>
      </c>
      <c r="K35" s="56"/>
      <c r="L35" s="52"/>
      <c r="M35" s="52"/>
      <c r="N35" s="57">
        <f t="shared" si="1"/>
        <v>0</v>
      </c>
      <c r="O35" s="156"/>
      <c r="P35" s="699"/>
      <c r="Q35" s="492"/>
      <c r="R35" s="493"/>
      <c r="S35" s="485"/>
      <c r="T35" s="67"/>
      <c r="U35" s="43"/>
      <c r="V35" s="44"/>
      <c r="W35" s="43"/>
      <c r="X35" s="361"/>
    </row>
    <row r="36" spans="1:24" ht="17.25" x14ac:dyDescent="0.3">
      <c r="A36" s="272"/>
      <c r="B36" s="283"/>
      <c r="C36" s="274"/>
      <c r="D36" s="93"/>
      <c r="E36" s="560">
        <f t="shared" si="4"/>
        <v>0</v>
      </c>
      <c r="F36" s="275"/>
      <c r="G36" s="276"/>
      <c r="H36" s="50"/>
      <c r="I36" s="51"/>
      <c r="J36" s="35">
        <f t="shared" si="0"/>
        <v>0</v>
      </c>
      <c r="K36" s="56"/>
      <c r="L36" s="52"/>
      <c r="M36" s="52"/>
      <c r="N36" s="57">
        <f t="shared" si="1"/>
        <v>0</v>
      </c>
      <c r="O36" s="156"/>
      <c r="P36" s="699"/>
      <c r="Q36" s="492"/>
      <c r="R36" s="493"/>
      <c r="S36" s="485"/>
      <c r="T36" s="67"/>
      <c r="U36" s="43"/>
      <c r="V36" s="44"/>
      <c r="W36" s="43"/>
      <c r="X36" s="361"/>
    </row>
    <row r="37" spans="1:24" ht="17.25" x14ac:dyDescent="0.3">
      <c r="A37" s="277"/>
      <c r="B37" s="283"/>
      <c r="C37" s="274"/>
      <c r="D37" s="93"/>
      <c r="E37" s="560">
        <f t="shared" si="4"/>
        <v>0</v>
      </c>
      <c r="F37" s="275"/>
      <c r="G37" s="276"/>
      <c r="H37" s="50"/>
      <c r="I37" s="51"/>
      <c r="J37" s="35">
        <f t="shared" si="0"/>
        <v>0</v>
      </c>
      <c r="K37" s="56"/>
      <c r="L37" s="52"/>
      <c r="M37" s="52"/>
      <c r="N37" s="57">
        <f t="shared" si="1"/>
        <v>0</v>
      </c>
      <c r="O37" s="156"/>
      <c r="P37" s="699"/>
      <c r="Q37" s="492"/>
      <c r="R37" s="493"/>
      <c r="S37" s="485"/>
      <c r="T37" s="67"/>
      <c r="U37" s="43"/>
      <c r="V37" s="44"/>
      <c r="W37" s="43"/>
      <c r="X37" s="361"/>
    </row>
    <row r="38" spans="1:24" ht="17.25" x14ac:dyDescent="0.3">
      <c r="A38" s="277"/>
      <c r="B38" s="283"/>
      <c r="C38" s="274"/>
      <c r="D38" s="93"/>
      <c r="E38" s="560">
        <f t="shared" si="4"/>
        <v>0</v>
      </c>
      <c r="F38" s="275"/>
      <c r="G38" s="276"/>
      <c r="H38" s="50"/>
      <c r="I38" s="51"/>
      <c r="J38" s="35">
        <f t="shared" si="0"/>
        <v>0</v>
      </c>
      <c r="K38" s="56"/>
      <c r="L38" s="52"/>
      <c r="M38" s="52"/>
      <c r="N38" s="57">
        <f t="shared" si="1"/>
        <v>0</v>
      </c>
      <c r="O38" s="156"/>
      <c r="P38" s="699"/>
      <c r="Q38" s="492"/>
      <c r="R38" s="493"/>
      <c r="S38" s="485"/>
      <c r="T38" s="67"/>
      <c r="U38" s="43"/>
      <c r="V38" s="44"/>
      <c r="W38" s="43"/>
      <c r="X38" s="361"/>
    </row>
    <row r="39" spans="1:24" ht="17.25" x14ac:dyDescent="0.3">
      <c r="A39" s="277"/>
      <c r="B39" s="283"/>
      <c r="C39" s="274"/>
      <c r="D39" s="93"/>
      <c r="E39" s="560">
        <f t="shared" si="4"/>
        <v>0</v>
      </c>
      <c r="F39" s="275"/>
      <c r="G39" s="276"/>
      <c r="H39" s="55"/>
      <c r="I39" s="51"/>
      <c r="J39" s="35">
        <f t="shared" si="0"/>
        <v>0</v>
      </c>
      <c r="K39" s="56"/>
      <c r="L39" s="52"/>
      <c r="M39" s="52"/>
      <c r="N39" s="57">
        <f t="shared" si="1"/>
        <v>0</v>
      </c>
      <c r="O39" s="156"/>
      <c r="P39" s="699"/>
      <c r="Q39" s="492"/>
      <c r="R39" s="493"/>
      <c r="S39" s="485"/>
      <c r="T39" s="67"/>
      <c r="U39" s="43"/>
      <c r="V39" s="44"/>
      <c r="W39" s="43"/>
      <c r="X39" s="361"/>
    </row>
    <row r="40" spans="1:24" ht="17.25" x14ac:dyDescent="0.3">
      <c r="A40" s="281"/>
      <c r="B40" s="283"/>
      <c r="C40" s="274"/>
      <c r="D40" s="93"/>
      <c r="E40" s="560">
        <f t="shared" si="4"/>
        <v>0</v>
      </c>
      <c r="F40" s="275"/>
      <c r="G40" s="276"/>
      <c r="H40" s="50"/>
      <c r="I40" s="51"/>
      <c r="J40" s="35">
        <f t="shared" si="0"/>
        <v>0</v>
      </c>
      <c r="K40" s="56"/>
      <c r="L40" s="52"/>
      <c r="M40" s="52"/>
      <c r="N40" s="57">
        <f t="shared" si="1"/>
        <v>0</v>
      </c>
      <c r="O40" s="156"/>
      <c r="P40" s="699"/>
      <c r="Q40" s="492"/>
      <c r="R40" s="493"/>
      <c r="S40" s="485"/>
      <c r="T40" s="67"/>
      <c r="U40" s="43"/>
      <c r="V40" s="44"/>
      <c r="W40" s="43"/>
      <c r="X40" s="361"/>
    </row>
    <row r="41" spans="1:24" ht="17.25" x14ac:dyDescent="0.3">
      <c r="A41" s="279"/>
      <c r="B41" s="283"/>
      <c r="C41" s="274"/>
      <c r="D41" s="93"/>
      <c r="E41" s="560">
        <f t="shared" si="4"/>
        <v>0</v>
      </c>
      <c r="F41" s="275"/>
      <c r="G41" s="276"/>
      <c r="H41" s="50"/>
      <c r="I41" s="51"/>
      <c r="J41" s="35">
        <f t="shared" si="0"/>
        <v>0</v>
      </c>
      <c r="K41" s="56"/>
      <c r="L41" s="52"/>
      <c r="M41" s="52"/>
      <c r="N41" s="57">
        <f t="shared" si="1"/>
        <v>0</v>
      </c>
      <c r="O41" s="156"/>
      <c r="P41" s="699"/>
      <c r="Q41" s="492"/>
      <c r="R41" s="493"/>
      <c r="S41" s="485"/>
      <c r="T41" s="67"/>
      <c r="U41" s="43"/>
      <c r="V41" s="44"/>
      <c r="W41" s="362"/>
      <c r="X41" s="363"/>
    </row>
    <row r="42" spans="1:24" ht="17.25" x14ac:dyDescent="0.3">
      <c r="A42" s="469"/>
      <c r="B42" s="283"/>
      <c r="C42" s="466"/>
      <c r="D42" s="47"/>
      <c r="E42" s="462">
        <f t="shared" si="4"/>
        <v>0</v>
      </c>
      <c r="F42" s="275"/>
      <c r="G42" s="276"/>
      <c r="H42" s="50"/>
      <c r="I42" s="51"/>
      <c r="J42" s="35">
        <f t="shared" si="0"/>
        <v>0</v>
      </c>
      <c r="K42" s="56"/>
      <c r="L42" s="52"/>
      <c r="M42" s="52"/>
      <c r="N42" s="57">
        <f t="shared" si="1"/>
        <v>0</v>
      </c>
      <c r="O42" s="156"/>
      <c r="P42" s="699"/>
      <c r="Q42" s="488"/>
      <c r="R42" s="494"/>
      <c r="S42" s="485"/>
      <c r="T42" s="67"/>
      <c r="U42" s="43"/>
      <c r="V42" s="44"/>
      <c r="W42" s="362"/>
      <c r="X42" s="364"/>
    </row>
    <row r="43" spans="1:24" ht="17.25" x14ac:dyDescent="0.3">
      <c r="A43" s="272"/>
      <c r="B43" s="283"/>
      <c r="C43" s="274"/>
      <c r="D43" s="47"/>
      <c r="E43" s="462">
        <f t="shared" si="4"/>
        <v>0</v>
      </c>
      <c r="F43" s="275"/>
      <c r="G43" s="276"/>
      <c r="H43" s="50"/>
      <c r="I43" s="51"/>
      <c r="J43" s="35">
        <f t="shared" si="0"/>
        <v>0</v>
      </c>
      <c r="K43" s="56"/>
      <c r="L43" s="52"/>
      <c r="M43" s="52"/>
      <c r="N43" s="57">
        <f t="shared" si="1"/>
        <v>0</v>
      </c>
      <c r="O43" s="156"/>
      <c r="P43" s="695"/>
      <c r="Q43" s="488"/>
      <c r="R43" s="489"/>
      <c r="S43" s="485"/>
      <c r="T43" s="67"/>
      <c r="U43" s="43"/>
      <c r="V43" s="44"/>
      <c r="W43" s="362"/>
      <c r="X43" s="364"/>
    </row>
    <row r="44" spans="1:24" ht="17.25" x14ac:dyDescent="0.3">
      <c r="A44" s="281"/>
      <c r="B44" s="283"/>
      <c r="C44" s="274"/>
      <c r="D44" s="47"/>
      <c r="E44" s="462">
        <f t="shared" si="4"/>
        <v>0</v>
      </c>
      <c r="F44" s="275"/>
      <c r="G44" s="276"/>
      <c r="H44" s="50"/>
      <c r="I44" s="51"/>
      <c r="J44" s="35">
        <f t="shared" si="0"/>
        <v>0</v>
      </c>
      <c r="K44" s="56"/>
      <c r="L44" s="52"/>
      <c r="M44" s="52"/>
      <c r="N44" s="57">
        <f t="shared" si="1"/>
        <v>0</v>
      </c>
      <c r="O44" s="156"/>
      <c r="P44" s="695"/>
      <c r="Q44" s="488"/>
      <c r="R44" s="489"/>
      <c r="S44" s="485"/>
      <c r="T44" s="67"/>
      <c r="U44" s="43"/>
      <c r="V44" s="44"/>
      <c r="W44" s="362"/>
      <c r="X44" s="364"/>
    </row>
    <row r="45" spans="1:24" ht="17.25" x14ac:dyDescent="0.3">
      <c r="A45" s="272"/>
      <c r="B45" s="283"/>
      <c r="C45" s="274"/>
      <c r="D45" s="47"/>
      <c r="E45" s="462">
        <f t="shared" si="4"/>
        <v>0</v>
      </c>
      <c r="F45" s="275"/>
      <c r="G45" s="276"/>
      <c r="H45" s="50"/>
      <c r="I45" s="51"/>
      <c r="J45" s="35">
        <f t="shared" si="0"/>
        <v>0</v>
      </c>
      <c r="K45" s="56"/>
      <c r="L45" s="52"/>
      <c r="M45" s="52"/>
      <c r="N45" s="57">
        <f t="shared" si="1"/>
        <v>0</v>
      </c>
      <c r="O45" s="156"/>
      <c r="P45" s="695"/>
      <c r="Q45" s="488"/>
      <c r="R45" s="489"/>
      <c r="S45" s="485"/>
      <c r="T45" s="67"/>
      <c r="U45" s="43"/>
      <c r="V45" s="44"/>
      <c r="W45" s="362"/>
      <c r="X45" s="364"/>
    </row>
    <row r="46" spans="1:24" ht="17.25" x14ac:dyDescent="0.3">
      <c r="A46" s="45"/>
      <c r="B46" s="68"/>
      <c r="C46" s="46"/>
      <c r="D46" s="47"/>
      <c r="E46" s="462">
        <f t="shared" si="4"/>
        <v>0</v>
      </c>
      <c r="F46" s="48"/>
      <c r="G46" s="49"/>
      <c r="H46" s="50"/>
      <c r="I46" s="51"/>
      <c r="J46" s="35">
        <f t="shared" si="0"/>
        <v>0</v>
      </c>
      <c r="K46" s="56"/>
      <c r="L46" s="52"/>
      <c r="M46" s="52"/>
      <c r="N46" s="57">
        <f t="shared" si="1"/>
        <v>0</v>
      </c>
      <c r="O46" s="156"/>
      <c r="P46" s="695"/>
      <c r="Q46" s="488"/>
      <c r="R46" s="489"/>
      <c r="S46" s="485"/>
      <c r="T46" s="67"/>
      <c r="U46" s="43"/>
      <c r="V46" s="44"/>
      <c r="W46" s="362"/>
      <c r="X46" s="364"/>
    </row>
    <row r="47" spans="1:24" ht="17.25" x14ac:dyDescent="0.3">
      <c r="A47" s="60"/>
      <c r="B47" s="45"/>
      <c r="C47" s="69"/>
      <c r="D47" s="47"/>
      <c r="E47" s="462">
        <f t="shared" si="4"/>
        <v>0</v>
      </c>
      <c r="F47" s="48"/>
      <c r="G47" s="49"/>
      <c r="H47" s="50"/>
      <c r="I47" s="51"/>
      <c r="J47" s="35">
        <f t="shared" si="0"/>
        <v>0</v>
      </c>
      <c r="K47" s="56"/>
      <c r="L47" s="52"/>
      <c r="M47" s="52"/>
      <c r="N47" s="57">
        <f t="shared" si="1"/>
        <v>0</v>
      </c>
      <c r="O47" s="156"/>
      <c r="P47" s="695"/>
      <c r="Q47" s="488"/>
      <c r="R47" s="489"/>
      <c r="S47" s="485"/>
      <c r="T47" s="67"/>
      <c r="U47" s="43"/>
      <c r="V47" s="44"/>
      <c r="W47" s="362"/>
      <c r="X47" s="364"/>
    </row>
    <row r="48" spans="1:24" ht="18" thickBot="1" x14ac:dyDescent="0.35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0"/>
        <v>0</v>
      </c>
      <c r="K48" s="56"/>
      <c r="L48" s="52"/>
      <c r="M48" s="52"/>
      <c r="N48" s="57">
        <f t="shared" si="1"/>
        <v>0</v>
      </c>
      <c r="O48" s="156"/>
      <c r="P48" s="695"/>
      <c r="Q48" s="495"/>
      <c r="R48" s="496"/>
      <c r="S48" s="485"/>
      <c r="T48" s="67"/>
      <c r="U48" s="43"/>
      <c r="V48" s="44"/>
      <c r="X48" s="365"/>
    </row>
    <row r="49" spans="1:24" ht="18" thickTop="1" x14ac:dyDescent="0.3">
      <c r="A49" s="45"/>
      <c r="B49" s="45"/>
      <c r="C49" s="69"/>
      <c r="D49" s="47"/>
      <c r="E49" s="462"/>
      <c r="F49" s="48"/>
      <c r="G49" s="49"/>
      <c r="H49" s="50"/>
      <c r="I49" s="51"/>
      <c r="J49" s="35">
        <f t="shared" si="0"/>
        <v>0</v>
      </c>
      <c r="K49" s="56"/>
      <c r="L49" s="52"/>
      <c r="M49" s="52"/>
      <c r="N49" s="57">
        <f t="shared" si="1"/>
        <v>0</v>
      </c>
      <c r="O49" s="156"/>
      <c r="P49" s="700"/>
      <c r="Q49" s="486"/>
      <c r="R49" s="487"/>
      <c r="S49" s="67"/>
      <c r="T49" s="67"/>
      <c r="U49" s="43"/>
      <c r="V49" s="44"/>
      <c r="X49" s="366"/>
    </row>
    <row r="50" spans="1:24" ht="17.25" x14ac:dyDescent="0.3">
      <c r="A50" s="60"/>
      <c r="B50" s="61"/>
      <c r="C50" s="69"/>
      <c r="D50" s="47"/>
      <c r="E50" s="462"/>
      <c r="F50" s="48"/>
      <c r="G50" s="49"/>
      <c r="H50" s="50"/>
      <c r="I50" s="51"/>
      <c r="J50" s="35">
        <f t="shared" si="0"/>
        <v>0</v>
      </c>
      <c r="K50" s="56"/>
      <c r="L50" s="52"/>
      <c r="M50" s="52"/>
      <c r="N50" s="57">
        <f t="shared" si="1"/>
        <v>0</v>
      </c>
      <c r="O50" s="156"/>
      <c r="P50" s="700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62"/>
      <c r="F51" s="48"/>
      <c r="G51" s="49"/>
      <c r="H51" s="50"/>
      <c r="I51" s="51"/>
      <c r="J51" s="35">
        <f t="shared" si="0"/>
        <v>0</v>
      </c>
      <c r="K51" s="56"/>
      <c r="L51" s="52"/>
      <c r="M51" s="52"/>
      <c r="N51" s="57">
        <f t="shared" si="1"/>
        <v>0</v>
      </c>
      <c r="O51" s="156"/>
      <c r="P51" s="700"/>
      <c r="Q51" s="39"/>
      <c r="R51" s="40"/>
      <c r="S51" s="67"/>
      <c r="T51" s="67"/>
      <c r="U51" s="43"/>
      <c r="V51" s="44"/>
    </row>
    <row r="52" spans="1:24" ht="17.25" x14ac:dyDescent="0.3">
      <c r="A52" s="60"/>
      <c r="B52" s="61"/>
      <c r="C52" s="69"/>
      <c r="D52" s="69"/>
      <c r="E52" s="47"/>
      <c r="F52" s="51"/>
      <c r="G52" s="49"/>
      <c r="H52" s="50"/>
      <c r="I52" s="51"/>
      <c r="J52" s="35">
        <f t="shared" si="0"/>
        <v>0</v>
      </c>
      <c r="K52" s="56"/>
      <c r="L52" s="52"/>
      <c r="M52" s="52"/>
      <c r="N52" s="57">
        <f t="shared" si="1"/>
        <v>0</v>
      </c>
      <c r="O52" s="156"/>
      <c r="P52" s="700"/>
      <c r="Q52" s="39"/>
      <c r="R52" s="40"/>
      <c r="S52" s="67"/>
      <c r="T52" s="67"/>
      <c r="U52" s="43"/>
      <c r="V52" s="44"/>
    </row>
    <row r="53" spans="1:24" ht="18" thickBot="1" x14ac:dyDescent="0.35">
      <c r="A53" s="745"/>
      <c r="B53" s="71"/>
      <c r="C53" s="319"/>
      <c r="D53" s="319"/>
      <c r="E53" s="614"/>
      <c r="F53" s="744"/>
      <c r="G53" s="616"/>
      <c r="H53" s="76"/>
      <c r="I53" s="615"/>
      <c r="J53" s="35">
        <f t="shared" si="0"/>
        <v>0</v>
      </c>
      <c r="K53" s="78"/>
      <c r="L53" s="79"/>
      <c r="M53" s="79"/>
      <c r="N53" s="80">
        <f t="shared" si="1"/>
        <v>0</v>
      </c>
      <c r="O53" s="332"/>
      <c r="P53" s="701"/>
      <c r="Q53" s="631"/>
      <c r="R53" s="82"/>
      <c r="S53" s="83"/>
      <c r="T53" s="83"/>
      <c r="U53" s="84"/>
      <c r="V53" s="85"/>
    </row>
    <row r="54" spans="1:24" s="327" customFormat="1" ht="30.75" customHeight="1" x14ac:dyDescent="0.3">
      <c r="A54" s="1032" t="s">
        <v>55</v>
      </c>
      <c r="B54" s="292" t="s">
        <v>56</v>
      </c>
      <c r="C54" s="1034" t="s">
        <v>621</v>
      </c>
      <c r="D54" s="716"/>
      <c r="E54" s="607"/>
      <c r="F54" s="327">
        <v>1300.4050999999999</v>
      </c>
      <c r="G54" s="321">
        <v>44410</v>
      </c>
      <c r="H54" s="1012">
        <v>520</v>
      </c>
      <c r="I54" s="275">
        <v>1300.4050999999999</v>
      </c>
      <c r="J54" s="35">
        <f t="shared" si="0"/>
        <v>0</v>
      </c>
      <c r="K54" s="322">
        <v>78</v>
      </c>
      <c r="L54" s="323"/>
      <c r="M54" s="323"/>
      <c r="N54" s="331">
        <f t="shared" si="1"/>
        <v>101431.59779999999</v>
      </c>
      <c r="O54" s="964" t="s">
        <v>35</v>
      </c>
      <c r="P54" s="702">
        <v>44428</v>
      </c>
      <c r="Q54" s="508"/>
      <c r="R54" s="324"/>
      <c r="S54" s="67"/>
      <c r="T54" s="67"/>
      <c r="U54" s="325"/>
      <c r="V54" s="326"/>
      <c r="W54"/>
      <c r="X54"/>
    </row>
    <row r="55" spans="1:24" ht="18" customHeight="1" thickBot="1" x14ac:dyDescent="0.35">
      <c r="A55" s="1033"/>
      <c r="B55" s="292" t="s">
        <v>397</v>
      </c>
      <c r="C55" s="1035"/>
      <c r="D55" s="717"/>
      <c r="E55" s="607"/>
      <c r="F55" s="51">
        <v>99.4</v>
      </c>
      <c r="G55" s="87">
        <v>44410</v>
      </c>
      <c r="H55" s="1013"/>
      <c r="I55" s="48">
        <v>99.4</v>
      </c>
      <c r="J55" s="35">
        <f t="shared" si="0"/>
        <v>0</v>
      </c>
      <c r="K55" s="36">
        <v>86</v>
      </c>
      <c r="L55" s="52"/>
      <c r="M55" s="52"/>
      <c r="N55" s="331">
        <f t="shared" si="1"/>
        <v>8548.4</v>
      </c>
      <c r="O55" s="965"/>
      <c r="P55" s="702"/>
      <c r="Q55" s="508"/>
      <c r="R55" s="40"/>
      <c r="S55" s="67"/>
      <c r="T55" s="67"/>
      <c r="U55" s="43"/>
      <c r="V55" s="44"/>
    </row>
    <row r="56" spans="1:24" ht="30" x14ac:dyDescent="0.3">
      <c r="A56" s="768" t="s">
        <v>55</v>
      </c>
      <c r="B56" s="292" t="s">
        <v>56</v>
      </c>
      <c r="C56" s="769" t="s">
        <v>670</v>
      </c>
      <c r="D56" s="717"/>
      <c r="E56" s="607"/>
      <c r="F56" s="51">
        <v>1141.5999999999999</v>
      </c>
      <c r="G56" s="87">
        <v>44417</v>
      </c>
      <c r="H56" s="770">
        <v>539</v>
      </c>
      <c r="I56" s="48">
        <v>1141.5999999999999</v>
      </c>
      <c r="J56" s="35">
        <f t="shared" si="0"/>
        <v>0</v>
      </c>
      <c r="K56" s="36">
        <v>78</v>
      </c>
      <c r="L56" s="52"/>
      <c r="M56" s="52"/>
      <c r="N56" s="331">
        <f t="shared" si="1"/>
        <v>89044.799999999988</v>
      </c>
      <c r="O56" s="764" t="s">
        <v>35</v>
      </c>
      <c r="P56" s="737">
        <v>44442</v>
      </c>
      <c r="Q56" s="508"/>
      <c r="R56" s="40"/>
      <c r="S56" s="67"/>
      <c r="T56" s="67"/>
      <c r="U56" s="43"/>
      <c r="V56" s="44"/>
    </row>
    <row r="57" spans="1:24" ht="17.25" x14ac:dyDescent="0.3">
      <c r="A57" s="723" t="s">
        <v>55</v>
      </c>
      <c r="B57" s="328" t="s">
        <v>56</v>
      </c>
      <c r="C57" s="767" t="s">
        <v>669</v>
      </c>
      <c r="D57" s="608"/>
      <c r="E57" s="607"/>
      <c r="F57" s="51">
        <v>192.3</v>
      </c>
      <c r="G57" s="49">
        <v>44419</v>
      </c>
      <c r="H57" s="718">
        <v>540</v>
      </c>
      <c r="I57" s="51">
        <v>192.3</v>
      </c>
      <c r="J57" s="35">
        <f t="shared" si="0"/>
        <v>0</v>
      </c>
      <c r="K57" s="36">
        <v>78</v>
      </c>
      <c r="L57" s="52"/>
      <c r="M57" s="52"/>
      <c r="N57" s="331">
        <f t="shared" si="1"/>
        <v>14999.400000000001</v>
      </c>
      <c r="O57" s="454" t="s">
        <v>35</v>
      </c>
      <c r="P57" s="737">
        <v>44442</v>
      </c>
      <c r="Q57" s="508"/>
      <c r="R57" s="40"/>
      <c r="S57" s="67"/>
      <c r="T57" s="67"/>
      <c r="U57" s="43"/>
      <c r="V57" s="44"/>
    </row>
    <row r="58" spans="1:24" ht="17.25" x14ac:dyDescent="0.3">
      <c r="A58" s="287" t="s">
        <v>55</v>
      </c>
      <c r="B58" s="328" t="s">
        <v>56</v>
      </c>
      <c r="C58" s="619" t="s">
        <v>671</v>
      </c>
      <c r="D58" s="608"/>
      <c r="E58" s="607"/>
      <c r="F58" s="51">
        <v>194</v>
      </c>
      <c r="G58" s="49">
        <v>44421</v>
      </c>
      <c r="H58" s="620">
        <v>542</v>
      </c>
      <c r="I58" s="51">
        <v>194</v>
      </c>
      <c r="J58" s="35">
        <f t="shared" si="0"/>
        <v>0</v>
      </c>
      <c r="K58" s="36">
        <v>78</v>
      </c>
      <c r="L58" s="52"/>
      <c r="M58" s="52"/>
      <c r="N58" s="38">
        <f t="shared" si="1"/>
        <v>15132</v>
      </c>
      <c r="O58" s="454" t="s">
        <v>35</v>
      </c>
      <c r="P58" s="737">
        <v>44442</v>
      </c>
      <c r="Q58" s="508"/>
      <c r="R58" s="40"/>
      <c r="S58" s="67"/>
      <c r="T58" s="67"/>
      <c r="U58" s="43"/>
      <c r="V58" s="44"/>
    </row>
    <row r="59" spans="1:24" ht="17.25" x14ac:dyDescent="0.3">
      <c r="A59" s="1036" t="s">
        <v>55</v>
      </c>
      <c r="B59" s="328" t="s">
        <v>56</v>
      </c>
      <c r="C59" s="891" t="s">
        <v>675</v>
      </c>
      <c r="D59" s="608"/>
      <c r="E59" s="607"/>
      <c r="F59" s="51">
        <v>185</v>
      </c>
      <c r="G59" s="49">
        <v>44425</v>
      </c>
      <c r="H59" s="1028">
        <v>548</v>
      </c>
      <c r="I59" s="51">
        <v>185</v>
      </c>
      <c r="J59" s="35">
        <f t="shared" si="0"/>
        <v>0</v>
      </c>
      <c r="K59" s="36">
        <v>78</v>
      </c>
      <c r="L59" s="52"/>
      <c r="M59" s="52"/>
      <c r="N59" s="38">
        <f t="shared" si="1"/>
        <v>14430</v>
      </c>
      <c r="O59" s="931" t="s">
        <v>35</v>
      </c>
      <c r="P59" s="1030">
        <v>44446</v>
      </c>
      <c r="Q59" s="508"/>
      <c r="R59" s="40"/>
      <c r="S59" s="67"/>
      <c r="T59" s="67"/>
      <c r="U59" s="43"/>
      <c r="V59" s="44"/>
    </row>
    <row r="60" spans="1:24" ht="17.25" x14ac:dyDescent="0.3">
      <c r="A60" s="1037"/>
      <c r="B60" s="328" t="s">
        <v>397</v>
      </c>
      <c r="C60" s="892"/>
      <c r="D60" s="608"/>
      <c r="E60" s="607"/>
      <c r="F60" s="51">
        <v>112.5</v>
      </c>
      <c r="G60" s="49">
        <v>44425</v>
      </c>
      <c r="H60" s="1029"/>
      <c r="I60" s="51">
        <v>112.5</v>
      </c>
      <c r="J60" s="35">
        <f t="shared" si="0"/>
        <v>0</v>
      </c>
      <c r="K60" s="36">
        <v>86</v>
      </c>
      <c r="L60" s="52"/>
      <c r="M60" s="52"/>
      <c r="N60" s="38">
        <f t="shared" si="1"/>
        <v>9675</v>
      </c>
      <c r="O60" s="932"/>
      <c r="P60" s="1031"/>
      <c r="Q60" s="508"/>
      <c r="R60" s="40"/>
      <c r="S60" s="67"/>
      <c r="T60" s="67"/>
      <c r="U60" s="43"/>
      <c r="V60" s="44"/>
    </row>
    <row r="61" spans="1:24" ht="17.25" x14ac:dyDescent="0.3">
      <c r="A61" s="1036" t="s">
        <v>55</v>
      </c>
      <c r="B61" s="292" t="s">
        <v>56</v>
      </c>
      <c r="C61" s="891" t="s">
        <v>676</v>
      </c>
      <c r="D61" s="608"/>
      <c r="E61" s="607"/>
      <c r="F61" s="51">
        <v>190.4</v>
      </c>
      <c r="G61" s="49">
        <v>44427</v>
      </c>
      <c r="H61" s="1028">
        <v>550</v>
      </c>
      <c r="I61" s="51">
        <v>190.4</v>
      </c>
      <c r="J61" s="35">
        <f t="shared" si="0"/>
        <v>0</v>
      </c>
      <c r="K61" s="36">
        <v>78</v>
      </c>
      <c r="L61" s="52"/>
      <c r="M61" s="52"/>
      <c r="N61" s="38">
        <f t="shared" si="1"/>
        <v>14851.2</v>
      </c>
      <c r="O61" s="931" t="s">
        <v>35</v>
      </c>
      <c r="P61" s="1030">
        <v>44446</v>
      </c>
      <c r="Q61" s="508"/>
      <c r="R61" s="40"/>
      <c r="S61" s="67"/>
      <c r="T61" s="67"/>
      <c r="U61" s="43"/>
      <c r="V61" s="44"/>
    </row>
    <row r="62" spans="1:24" ht="17.25" x14ac:dyDescent="0.3">
      <c r="A62" s="1038"/>
      <c r="B62" s="292" t="s">
        <v>397</v>
      </c>
      <c r="C62" s="892"/>
      <c r="D62" s="608"/>
      <c r="E62" s="607"/>
      <c r="F62" s="51">
        <f>103.9+104.4</f>
        <v>208.3</v>
      </c>
      <c r="G62" s="49">
        <v>44427</v>
      </c>
      <c r="H62" s="1029"/>
      <c r="I62" s="51">
        <v>208.3</v>
      </c>
      <c r="J62" s="35">
        <f t="shared" si="0"/>
        <v>0</v>
      </c>
      <c r="K62" s="36">
        <v>86</v>
      </c>
      <c r="L62" s="52"/>
      <c r="M62" s="52"/>
      <c r="N62" s="38">
        <f t="shared" si="1"/>
        <v>17913.8</v>
      </c>
      <c r="O62" s="932"/>
      <c r="P62" s="1031"/>
      <c r="Q62" s="508"/>
      <c r="R62" s="40"/>
      <c r="S62" s="67"/>
      <c r="T62" s="67"/>
      <c r="U62" s="43"/>
      <c r="V62" s="44"/>
    </row>
    <row r="63" spans="1:24" ht="24" customHeight="1" thickBot="1" x14ac:dyDescent="0.35">
      <c r="A63" s="776" t="s">
        <v>55</v>
      </c>
      <c r="B63" s="292" t="s">
        <v>56</v>
      </c>
      <c r="C63" s="780" t="s">
        <v>677</v>
      </c>
      <c r="D63" s="608"/>
      <c r="E63" s="607"/>
      <c r="F63" s="51">
        <v>196</v>
      </c>
      <c r="G63" s="49">
        <v>44431</v>
      </c>
      <c r="H63" s="797">
        <v>562</v>
      </c>
      <c r="I63" s="51">
        <v>196</v>
      </c>
      <c r="J63" s="35">
        <f t="shared" si="0"/>
        <v>0</v>
      </c>
      <c r="K63" s="36">
        <v>78</v>
      </c>
      <c r="L63" s="52"/>
      <c r="M63" s="52"/>
      <c r="N63" s="38">
        <f t="shared" si="1"/>
        <v>15288</v>
      </c>
      <c r="O63" s="453" t="s">
        <v>35</v>
      </c>
      <c r="P63" s="798">
        <v>44446</v>
      </c>
      <c r="Q63" s="508"/>
      <c r="R63" s="40"/>
      <c r="S63" s="67"/>
      <c r="T63" s="67"/>
      <c r="U63" s="43"/>
      <c r="V63" s="44"/>
    </row>
    <row r="64" spans="1:24" ht="24" customHeight="1" x14ac:dyDescent="0.3">
      <c r="A64" s="999" t="s">
        <v>55</v>
      </c>
      <c r="B64" s="292" t="s">
        <v>56</v>
      </c>
      <c r="C64" s="997" t="s">
        <v>704</v>
      </c>
      <c r="D64" s="717"/>
      <c r="E64" s="607"/>
      <c r="F64" s="51">
        <v>1160.2</v>
      </c>
      <c r="G64" s="87">
        <v>44431</v>
      </c>
      <c r="H64" s="1001">
        <v>561</v>
      </c>
      <c r="I64" s="48">
        <v>1160.2</v>
      </c>
      <c r="J64" s="35">
        <f t="shared" si="0"/>
        <v>0</v>
      </c>
      <c r="K64" s="36">
        <v>78</v>
      </c>
      <c r="L64" s="52"/>
      <c r="M64" s="52"/>
      <c r="N64" s="38">
        <f t="shared" si="1"/>
        <v>90495.6</v>
      </c>
      <c r="O64" s="1040" t="s">
        <v>35</v>
      </c>
      <c r="P64" s="1042">
        <v>44452</v>
      </c>
      <c r="Q64" s="712"/>
      <c r="R64" s="40"/>
      <c r="S64" s="67"/>
      <c r="T64" s="67"/>
      <c r="U64" s="43"/>
      <c r="V64" s="44"/>
    </row>
    <row r="65" spans="1:22" ht="24" customHeight="1" thickBot="1" x14ac:dyDescent="0.35">
      <c r="A65" s="1039"/>
      <c r="B65" s="292" t="s">
        <v>397</v>
      </c>
      <c r="C65" s="998"/>
      <c r="D65" s="717"/>
      <c r="E65" s="607"/>
      <c r="F65" s="51">
        <v>117.2</v>
      </c>
      <c r="G65" s="87">
        <v>44431</v>
      </c>
      <c r="H65" s="1002"/>
      <c r="I65" s="48">
        <v>117.2</v>
      </c>
      <c r="J65" s="35">
        <f t="shared" si="0"/>
        <v>0</v>
      </c>
      <c r="K65" s="36">
        <v>86</v>
      </c>
      <c r="L65" s="52"/>
      <c r="M65" s="52"/>
      <c r="N65" s="38">
        <f t="shared" si="1"/>
        <v>10079.200000000001</v>
      </c>
      <c r="O65" s="1041"/>
      <c r="P65" s="1043"/>
      <c r="Q65" s="712"/>
      <c r="R65" s="40"/>
      <c r="S65" s="67"/>
      <c r="T65" s="67"/>
      <c r="U65" s="43"/>
      <c r="V65" s="44"/>
    </row>
    <row r="66" spans="1:22" ht="24" customHeight="1" thickBot="1" x14ac:dyDescent="0.35">
      <c r="A66" s="786" t="s">
        <v>55</v>
      </c>
      <c r="B66" s="292" t="s">
        <v>56</v>
      </c>
      <c r="C66" s="780" t="s">
        <v>718</v>
      </c>
      <c r="D66" s="608"/>
      <c r="E66" s="607"/>
      <c r="F66" s="51">
        <v>178.9</v>
      </c>
      <c r="G66" s="49">
        <v>44432</v>
      </c>
      <c r="H66" s="797">
        <v>563</v>
      </c>
      <c r="I66" s="51">
        <v>178.9</v>
      </c>
      <c r="J66" s="35">
        <f t="shared" si="0"/>
        <v>0</v>
      </c>
      <c r="K66" s="36">
        <v>78</v>
      </c>
      <c r="L66" s="52"/>
      <c r="M66" s="52"/>
      <c r="N66" s="38">
        <f t="shared" si="1"/>
        <v>13954.2</v>
      </c>
      <c r="O66" s="453" t="s">
        <v>35</v>
      </c>
      <c r="P66" s="798">
        <v>44452</v>
      </c>
      <c r="Q66" s="508"/>
      <c r="R66" s="40"/>
      <c r="S66" s="67"/>
      <c r="T66" s="67"/>
      <c r="U66" s="43"/>
      <c r="V66" s="44"/>
    </row>
    <row r="67" spans="1:22" ht="17.25" x14ac:dyDescent="0.3">
      <c r="A67" s="999" t="s">
        <v>55</v>
      </c>
      <c r="B67" s="292" t="s">
        <v>56</v>
      </c>
      <c r="C67" s="891" t="s">
        <v>713</v>
      </c>
      <c r="D67" s="608"/>
      <c r="E67" s="607"/>
      <c r="F67" s="51">
        <v>162</v>
      </c>
      <c r="G67" s="49">
        <v>44434</v>
      </c>
      <c r="H67" s="1028">
        <v>568</v>
      </c>
      <c r="I67" s="51">
        <v>162</v>
      </c>
      <c r="J67" s="35">
        <f t="shared" si="0"/>
        <v>0</v>
      </c>
      <c r="K67" s="36">
        <v>78</v>
      </c>
      <c r="L67" s="52"/>
      <c r="M67" s="52"/>
      <c r="N67" s="38">
        <f t="shared" si="1"/>
        <v>12636</v>
      </c>
      <c r="O67" s="931" t="s">
        <v>35</v>
      </c>
      <c r="P67" s="1030">
        <v>44456</v>
      </c>
      <c r="Q67" s="508"/>
      <c r="R67" s="40"/>
      <c r="S67" s="67"/>
      <c r="T67" s="67"/>
      <c r="U67" s="43"/>
      <c r="V67" s="44"/>
    </row>
    <row r="68" spans="1:22" ht="18" thickBot="1" x14ac:dyDescent="0.35">
      <c r="A68" s="1039"/>
      <c r="B68" s="292" t="s">
        <v>397</v>
      </c>
      <c r="C68" s="892"/>
      <c r="D68" s="608"/>
      <c r="E68" s="607"/>
      <c r="F68" s="51">
        <f>85.3+107.2</f>
        <v>192.5</v>
      </c>
      <c r="G68" s="49">
        <v>44434</v>
      </c>
      <c r="H68" s="1029"/>
      <c r="I68" s="51">
        <v>192.5</v>
      </c>
      <c r="J68" s="35">
        <f t="shared" si="0"/>
        <v>0</v>
      </c>
      <c r="K68" s="36">
        <v>86</v>
      </c>
      <c r="L68" s="52"/>
      <c r="M68" s="52"/>
      <c r="N68" s="38">
        <f t="shared" si="1"/>
        <v>16555</v>
      </c>
      <c r="O68" s="932"/>
      <c r="P68" s="1031"/>
      <c r="Q68" s="508"/>
      <c r="R68" s="40"/>
      <c r="S68" s="67"/>
      <c r="T68" s="67"/>
      <c r="U68" s="43"/>
      <c r="V68" s="44"/>
    </row>
    <row r="69" spans="1:22" ht="17.25" x14ac:dyDescent="0.3">
      <c r="A69" s="999" t="s">
        <v>55</v>
      </c>
      <c r="B69" s="292" t="s">
        <v>56</v>
      </c>
      <c r="C69" s="891" t="s">
        <v>714</v>
      </c>
      <c r="D69" s="608"/>
      <c r="E69" s="607"/>
      <c r="F69" s="51">
        <f>164.4+166</f>
        <v>330.4</v>
      </c>
      <c r="G69" s="49">
        <v>44435</v>
      </c>
      <c r="H69" s="1028">
        <v>570</v>
      </c>
      <c r="I69" s="51">
        <v>330.4</v>
      </c>
      <c r="J69" s="35">
        <f t="shared" si="0"/>
        <v>0</v>
      </c>
      <c r="K69" s="36">
        <v>78</v>
      </c>
      <c r="L69" s="52"/>
      <c r="M69" s="52"/>
      <c r="N69" s="38">
        <f t="shared" si="1"/>
        <v>25771.199999999997</v>
      </c>
      <c r="O69" s="931" t="s">
        <v>35</v>
      </c>
      <c r="P69" s="1030">
        <v>44456</v>
      </c>
      <c r="Q69" s="508"/>
      <c r="R69" s="40"/>
      <c r="S69" s="67"/>
      <c r="T69" s="67"/>
      <c r="U69" s="43"/>
      <c r="V69" s="44"/>
    </row>
    <row r="70" spans="1:22" ht="18" thickBot="1" x14ac:dyDescent="0.35">
      <c r="A70" s="1000"/>
      <c r="B70" s="292" t="s">
        <v>397</v>
      </c>
      <c r="C70" s="892"/>
      <c r="D70" s="608"/>
      <c r="E70" s="607"/>
      <c r="F70" s="51">
        <v>140.5</v>
      </c>
      <c r="G70" s="49">
        <v>44435</v>
      </c>
      <c r="H70" s="1029"/>
      <c r="I70" s="51">
        <v>140.5</v>
      </c>
      <c r="J70" s="35">
        <f t="shared" si="0"/>
        <v>0</v>
      </c>
      <c r="K70" s="36">
        <v>86</v>
      </c>
      <c r="L70" s="52"/>
      <c r="M70" s="52"/>
      <c r="N70" s="38">
        <f t="shared" si="1"/>
        <v>12083</v>
      </c>
      <c r="O70" s="932"/>
      <c r="P70" s="1031"/>
      <c r="Q70" s="508"/>
      <c r="R70" s="40"/>
      <c r="S70" s="67"/>
      <c r="T70" s="67"/>
      <c r="U70" s="43"/>
      <c r="V70" s="44"/>
    </row>
    <row r="71" spans="1:22" ht="19.5" customHeight="1" thickBot="1" x14ac:dyDescent="0.35">
      <c r="A71" s="790" t="s">
        <v>55</v>
      </c>
      <c r="B71" s="292" t="s">
        <v>56</v>
      </c>
      <c r="C71" s="781" t="s">
        <v>715</v>
      </c>
      <c r="D71" s="608"/>
      <c r="E71" s="607"/>
      <c r="F71" s="51">
        <v>214</v>
      </c>
      <c r="G71" s="49">
        <v>44438</v>
      </c>
      <c r="H71" s="785">
        <v>575</v>
      </c>
      <c r="I71" s="51">
        <v>214</v>
      </c>
      <c r="J71" s="35">
        <f t="shared" si="0"/>
        <v>0</v>
      </c>
      <c r="K71" s="36">
        <v>78</v>
      </c>
      <c r="L71" s="52"/>
      <c r="M71" s="52"/>
      <c r="N71" s="38">
        <f t="shared" si="1"/>
        <v>16692</v>
      </c>
      <c r="O71" s="779" t="s">
        <v>35</v>
      </c>
      <c r="P71" s="784">
        <v>44456</v>
      </c>
      <c r="Q71" s="508"/>
      <c r="R71" s="40"/>
      <c r="S71" s="67"/>
      <c r="T71" s="67"/>
      <c r="U71" s="43"/>
      <c r="V71" s="44"/>
    </row>
    <row r="72" spans="1:22" ht="47.25" x14ac:dyDescent="0.3">
      <c r="A72" s="786" t="s">
        <v>55</v>
      </c>
      <c r="B72" s="292" t="s">
        <v>56</v>
      </c>
      <c r="C72" s="778" t="s">
        <v>716</v>
      </c>
      <c r="D72" s="608"/>
      <c r="E72" s="607"/>
      <c r="F72" s="51">
        <v>1347</v>
      </c>
      <c r="G72" s="49">
        <v>44438</v>
      </c>
      <c r="H72" s="785">
        <v>574</v>
      </c>
      <c r="I72" s="51">
        <v>1347</v>
      </c>
      <c r="J72" s="35">
        <f t="shared" si="0"/>
        <v>0</v>
      </c>
      <c r="K72" s="36">
        <v>78</v>
      </c>
      <c r="L72" s="52"/>
      <c r="M72" s="52"/>
      <c r="N72" s="38">
        <f t="shared" si="1"/>
        <v>105066</v>
      </c>
      <c r="O72" s="779" t="s">
        <v>277</v>
      </c>
      <c r="P72" s="784">
        <v>44456</v>
      </c>
      <c r="Q72" s="508"/>
      <c r="R72" s="40"/>
      <c r="S72" s="67"/>
      <c r="T72" s="67"/>
      <c r="U72" s="43"/>
      <c r="V72" s="44"/>
    </row>
    <row r="73" spans="1:22" ht="18" customHeight="1" x14ac:dyDescent="0.3">
      <c r="A73" s="789"/>
      <c r="B73" s="599"/>
      <c r="C73" s="619"/>
      <c r="D73" s="610"/>
      <c r="E73" s="609"/>
      <c r="F73" s="51"/>
      <c r="G73" s="49"/>
      <c r="H73" s="621"/>
      <c r="I73" s="51"/>
      <c r="J73" s="35">
        <f t="shared" si="0"/>
        <v>0</v>
      </c>
      <c r="K73" s="36"/>
      <c r="L73" s="52"/>
      <c r="M73" s="52"/>
      <c r="N73" s="38">
        <f t="shared" si="1"/>
        <v>0</v>
      </c>
      <c r="O73" s="508"/>
      <c r="P73" s="702"/>
      <c r="Q73" s="508"/>
      <c r="R73" s="40"/>
      <c r="S73" s="41"/>
      <c r="T73" s="42"/>
      <c r="U73" s="43"/>
      <c r="V73" s="44"/>
    </row>
    <row r="74" spans="1:22" ht="18.600000000000001" customHeight="1" x14ac:dyDescent="0.3">
      <c r="A74" s="102"/>
      <c r="B74" s="599"/>
      <c r="C74" s="619"/>
      <c r="D74" s="610"/>
      <c r="E74" s="609"/>
      <c r="F74" s="51"/>
      <c r="G74" s="49"/>
      <c r="H74" s="621"/>
      <c r="I74" s="51"/>
      <c r="J74" s="35">
        <f t="shared" si="0"/>
        <v>0</v>
      </c>
      <c r="K74" s="36"/>
      <c r="L74" s="52"/>
      <c r="M74" s="52"/>
      <c r="N74" s="38">
        <f t="shared" si="1"/>
        <v>0</v>
      </c>
      <c r="O74" s="508"/>
      <c r="P74" s="702"/>
      <c r="Q74" s="508"/>
      <c r="R74" s="40"/>
      <c r="S74" s="41"/>
      <c r="T74" s="42"/>
      <c r="U74" s="43"/>
      <c r="V74" s="44"/>
    </row>
    <row r="75" spans="1:22" ht="19.5" thickBot="1" x14ac:dyDescent="0.35">
      <c r="A75" s="53" t="s">
        <v>208</v>
      </c>
      <c r="B75" s="599" t="s">
        <v>33</v>
      </c>
      <c r="C75" s="708" t="s">
        <v>630</v>
      </c>
      <c r="D75" s="610"/>
      <c r="E75" s="609"/>
      <c r="F75" s="51">
        <v>500</v>
      </c>
      <c r="G75" s="49">
        <v>44419</v>
      </c>
      <c r="H75" s="622" t="s">
        <v>612</v>
      </c>
      <c r="I75" s="51">
        <v>500</v>
      </c>
      <c r="J75" s="35">
        <f t="shared" si="0"/>
        <v>0</v>
      </c>
      <c r="K75" s="36">
        <v>60</v>
      </c>
      <c r="L75" s="52"/>
      <c r="M75" s="52"/>
      <c r="N75" s="38">
        <f t="shared" si="1"/>
        <v>30000</v>
      </c>
      <c r="O75" s="710" t="s">
        <v>35</v>
      </c>
      <c r="P75" s="713">
        <v>44420</v>
      </c>
      <c r="Q75" s="508"/>
      <c r="R75" s="40"/>
      <c r="S75" s="41"/>
      <c r="T75" s="42"/>
      <c r="U75" s="43"/>
      <c r="V75" s="44"/>
    </row>
    <row r="76" spans="1:22" ht="17.25" customHeight="1" x14ac:dyDescent="0.3">
      <c r="A76" s="470" t="s">
        <v>208</v>
      </c>
      <c r="B76" s="599" t="s">
        <v>33</v>
      </c>
      <c r="C76" s="728" t="s">
        <v>623</v>
      </c>
      <c r="D76" s="707"/>
      <c r="E76" s="609"/>
      <c r="F76" s="51">
        <v>300</v>
      </c>
      <c r="G76" s="49">
        <v>44426</v>
      </c>
      <c r="H76" s="622" t="s">
        <v>624</v>
      </c>
      <c r="I76" s="51">
        <v>300</v>
      </c>
      <c r="J76" s="35">
        <f t="shared" si="0"/>
        <v>0</v>
      </c>
      <c r="K76" s="36">
        <v>60</v>
      </c>
      <c r="L76" s="52"/>
      <c r="M76" s="52"/>
      <c r="N76" s="38">
        <f t="shared" si="1"/>
        <v>18000</v>
      </c>
      <c r="O76" s="746" t="s">
        <v>35</v>
      </c>
      <c r="P76" s="738">
        <v>44428</v>
      </c>
      <c r="Q76" s="712"/>
      <c r="R76" s="40"/>
      <c r="S76" s="41"/>
      <c r="T76" s="42"/>
      <c r="U76" s="43"/>
      <c r="V76" s="44"/>
    </row>
    <row r="77" spans="1:22" ht="18.75" customHeight="1" thickBot="1" x14ac:dyDescent="0.35">
      <c r="A77" s="102" t="s">
        <v>631</v>
      </c>
      <c r="B77" s="599" t="s">
        <v>53</v>
      </c>
      <c r="C77" s="729" t="s">
        <v>632</v>
      </c>
      <c r="D77" s="707"/>
      <c r="E77" s="609"/>
      <c r="F77" s="51">
        <v>1515</v>
      </c>
      <c r="G77" s="49">
        <v>44426</v>
      </c>
      <c r="H77" s="621">
        <v>1320</v>
      </c>
      <c r="I77" s="51">
        <v>1515</v>
      </c>
      <c r="J77" s="35">
        <f t="shared" si="0"/>
        <v>0</v>
      </c>
      <c r="K77" s="36">
        <v>30</v>
      </c>
      <c r="L77" s="52"/>
      <c r="M77" s="52"/>
      <c r="N77" s="38">
        <f t="shared" si="1"/>
        <v>45450</v>
      </c>
      <c r="O77" s="592" t="s">
        <v>35</v>
      </c>
      <c r="P77" s="739">
        <v>44434</v>
      </c>
      <c r="Q77" s="712"/>
      <c r="R77" s="40"/>
      <c r="S77" s="41"/>
      <c r="T77" s="42"/>
      <c r="U77" s="43"/>
      <c r="V77" s="44"/>
    </row>
    <row r="78" spans="1:22" ht="18.75" x14ac:dyDescent="0.3">
      <c r="A78" s="53" t="s">
        <v>24</v>
      </c>
      <c r="B78" s="599" t="s">
        <v>483</v>
      </c>
      <c r="C78" s="709" t="s">
        <v>673</v>
      </c>
      <c r="D78" s="610"/>
      <c r="E78" s="609"/>
      <c r="F78" s="51">
        <v>2697.4</v>
      </c>
      <c r="G78" s="49">
        <v>44428</v>
      </c>
      <c r="H78" s="622">
        <v>124734</v>
      </c>
      <c r="I78" s="51">
        <v>2700</v>
      </c>
      <c r="J78" s="35">
        <f t="shared" si="0"/>
        <v>2.5999999999999091</v>
      </c>
      <c r="K78" s="36">
        <v>30</v>
      </c>
      <c r="L78" s="52"/>
      <c r="M78" s="52"/>
      <c r="N78" s="38">
        <f t="shared" si="1"/>
        <v>81000</v>
      </c>
      <c r="O78" s="774" t="s">
        <v>35</v>
      </c>
      <c r="P78" s="775">
        <v>44446</v>
      </c>
      <c r="Q78" s="508"/>
      <c r="R78" s="40"/>
      <c r="S78" s="41"/>
      <c r="T78" s="42"/>
      <c r="U78" s="43"/>
      <c r="V78" s="44"/>
    </row>
    <row r="79" spans="1:22" ht="18.75" customHeight="1" x14ac:dyDescent="0.3">
      <c r="A79" s="287" t="s">
        <v>24</v>
      </c>
      <c r="B79" s="599" t="s">
        <v>485</v>
      </c>
      <c r="C79" s="619" t="s">
        <v>674</v>
      </c>
      <c r="D79" s="610"/>
      <c r="E79" s="609"/>
      <c r="F79" s="51">
        <v>119</v>
      </c>
      <c r="G79" s="49">
        <v>44428</v>
      </c>
      <c r="H79" s="622">
        <v>34398</v>
      </c>
      <c r="I79" s="51">
        <v>119</v>
      </c>
      <c r="J79" s="35">
        <f t="shared" si="0"/>
        <v>0</v>
      </c>
      <c r="K79" s="36">
        <v>80</v>
      </c>
      <c r="L79" s="52"/>
      <c r="M79" s="52"/>
      <c r="N79" s="38">
        <f t="shared" si="1"/>
        <v>9520</v>
      </c>
      <c r="O79" s="454" t="s">
        <v>35</v>
      </c>
      <c r="P79" s="737">
        <v>44446</v>
      </c>
      <c r="Q79" s="508"/>
      <c r="R79" s="40"/>
      <c r="S79" s="41"/>
      <c r="T79" s="42"/>
      <c r="U79" s="43"/>
      <c r="V79" s="44"/>
    </row>
    <row r="80" spans="1:22" ht="18.75" customHeight="1" x14ac:dyDescent="0.3">
      <c r="A80" s="287" t="s">
        <v>208</v>
      </c>
      <c r="B80" s="599" t="s">
        <v>33</v>
      </c>
      <c r="C80" s="619" t="s">
        <v>637</v>
      </c>
      <c r="D80" s="610"/>
      <c r="E80" s="609"/>
      <c r="F80" s="51">
        <v>300</v>
      </c>
      <c r="G80" s="49">
        <v>44432</v>
      </c>
      <c r="H80" s="622" t="s">
        <v>638</v>
      </c>
      <c r="I80" s="51">
        <v>300</v>
      </c>
      <c r="J80" s="35">
        <f t="shared" si="0"/>
        <v>0</v>
      </c>
      <c r="K80" s="36">
        <v>60</v>
      </c>
      <c r="L80" s="52"/>
      <c r="M80" s="52"/>
      <c r="N80" s="38">
        <f t="shared" si="1"/>
        <v>18000</v>
      </c>
      <c r="O80" s="508" t="s">
        <v>374</v>
      </c>
      <c r="P80" s="702">
        <v>44434</v>
      </c>
      <c r="Q80" s="508"/>
      <c r="R80" s="40"/>
      <c r="S80" s="41"/>
      <c r="T80" s="42"/>
      <c r="U80" s="43"/>
      <c r="V80" s="44"/>
    </row>
    <row r="81" spans="1:22" ht="18.75" customHeight="1" x14ac:dyDescent="0.3">
      <c r="A81" s="53" t="s">
        <v>678</v>
      </c>
      <c r="B81" s="286" t="s">
        <v>679</v>
      </c>
      <c r="C81" s="610" t="s">
        <v>680</v>
      </c>
      <c r="D81" s="610"/>
      <c r="E81" s="609"/>
      <c r="F81" s="51">
        <v>7987.79</v>
      </c>
      <c r="G81" s="49">
        <v>44434</v>
      </c>
      <c r="H81" s="622" t="s">
        <v>681</v>
      </c>
      <c r="I81" s="51">
        <v>7987.79</v>
      </c>
      <c r="J81" s="35">
        <f>I81-F81</f>
        <v>0</v>
      </c>
      <c r="K81" s="36">
        <v>20</v>
      </c>
      <c r="L81" s="52"/>
      <c r="M81" s="52"/>
      <c r="N81" s="38">
        <f>K81*I81</f>
        <v>159755.79999999999</v>
      </c>
      <c r="O81" s="454" t="s">
        <v>682</v>
      </c>
      <c r="P81" s="737">
        <v>44447</v>
      </c>
      <c r="Q81" s="508"/>
      <c r="R81" s="40"/>
      <c r="S81" s="41"/>
      <c r="T81" s="42"/>
      <c r="U81" s="43"/>
      <c r="V81" s="44"/>
    </row>
    <row r="82" spans="1:22" ht="18.75" x14ac:dyDescent="0.3">
      <c r="A82" s="287" t="s">
        <v>705</v>
      </c>
      <c r="B82" s="599" t="s">
        <v>706</v>
      </c>
      <c r="C82" s="619" t="s">
        <v>707</v>
      </c>
      <c r="D82" s="610"/>
      <c r="E82" s="609"/>
      <c r="F82" s="51">
        <v>9958.18</v>
      </c>
      <c r="G82" s="49">
        <v>44432</v>
      </c>
      <c r="H82" s="622" t="s">
        <v>708</v>
      </c>
      <c r="I82" s="51">
        <v>9958.18</v>
      </c>
      <c r="J82" s="35">
        <f>I82-F82</f>
        <v>0</v>
      </c>
      <c r="K82" s="36">
        <v>29</v>
      </c>
      <c r="L82" s="52"/>
      <c r="M82" s="52"/>
      <c r="N82" s="38">
        <f>K82*I82</f>
        <v>288787.22000000003</v>
      </c>
      <c r="O82" s="454" t="s">
        <v>709</v>
      </c>
      <c r="P82" s="737">
        <v>44452</v>
      </c>
      <c r="Q82" s="508"/>
      <c r="R82" s="40"/>
      <c r="S82" s="41"/>
      <c r="T82" s="42"/>
      <c r="U82" s="43"/>
      <c r="V82" s="44"/>
    </row>
    <row r="83" spans="1:22" ht="16.5" customHeight="1" x14ac:dyDescent="0.3">
      <c r="A83" s="53"/>
      <c r="B83" s="599"/>
      <c r="C83" s="181"/>
      <c r="D83" s="612"/>
      <c r="E83" s="613"/>
      <c r="F83" s="51"/>
      <c r="G83" s="49"/>
      <c r="H83" s="620"/>
      <c r="I83" s="51"/>
      <c r="J83" s="35">
        <f t="shared" si="0"/>
        <v>0</v>
      </c>
      <c r="K83" s="56"/>
      <c r="L83" s="52"/>
      <c r="M83" s="52"/>
      <c r="N83" s="38">
        <f t="shared" si="1"/>
        <v>0</v>
      </c>
      <c r="O83" s="508"/>
      <c r="P83" s="702"/>
      <c r="Q83" s="508"/>
      <c r="R83" s="40"/>
      <c r="S83" s="41"/>
      <c r="T83" s="42"/>
      <c r="U83" s="43"/>
      <c r="V83" s="44"/>
    </row>
    <row r="84" spans="1:22" s="327" customFormat="1" ht="16.5" customHeight="1" x14ac:dyDescent="0.3">
      <c r="A84" s="277"/>
      <c r="B84" s="686"/>
      <c r="C84" s="595"/>
      <c r="D84" s="624"/>
      <c r="E84" s="625"/>
      <c r="F84" s="626"/>
      <c r="G84" s="627"/>
      <c r="H84" s="597"/>
      <c r="I84" s="626"/>
      <c r="J84" s="35">
        <f t="shared" si="0"/>
        <v>0</v>
      </c>
      <c r="K84" s="581"/>
      <c r="L84" s="323"/>
      <c r="M84" s="323"/>
      <c r="N84" s="38">
        <f t="shared" si="1"/>
        <v>0</v>
      </c>
      <c r="O84" s="508"/>
      <c r="P84" s="702"/>
      <c r="Q84" s="508"/>
      <c r="R84" s="324"/>
      <c r="S84" s="41"/>
      <c r="T84" s="42"/>
      <c r="U84" s="325"/>
      <c r="V84" s="326"/>
    </row>
    <row r="85" spans="1:22" s="327" customFormat="1" ht="16.5" customHeight="1" x14ac:dyDescent="0.3">
      <c r="A85" s="279"/>
      <c r="B85" s="425"/>
      <c r="C85" s="629"/>
      <c r="D85" s="628"/>
      <c r="E85" s="613"/>
      <c r="F85" s="320"/>
      <c r="G85" s="276"/>
      <c r="H85" s="630"/>
      <c r="I85" s="320"/>
      <c r="J85" s="35">
        <f t="shared" si="0"/>
        <v>0</v>
      </c>
      <c r="K85" s="581"/>
      <c r="L85" s="323"/>
      <c r="M85" s="323"/>
      <c r="N85" s="38">
        <f t="shared" si="1"/>
        <v>0</v>
      </c>
      <c r="O85" s="508"/>
      <c r="P85" s="702"/>
      <c r="Q85" s="508"/>
      <c r="R85" s="324"/>
      <c r="S85" s="41"/>
      <c r="T85" s="42"/>
      <c r="U85" s="325"/>
      <c r="V85" s="326"/>
    </row>
    <row r="86" spans="1:22" s="327" customFormat="1" ht="16.5" customHeight="1" x14ac:dyDescent="0.3">
      <c r="A86" s="279"/>
      <c r="B86" s="425"/>
      <c r="C86" s="629"/>
      <c r="D86" s="628"/>
      <c r="E86" s="613"/>
      <c r="F86" s="320"/>
      <c r="G86" s="276"/>
      <c r="H86" s="630"/>
      <c r="I86" s="320"/>
      <c r="J86" s="35">
        <f t="shared" si="0"/>
        <v>0</v>
      </c>
      <c r="K86" s="581"/>
      <c r="L86" s="323"/>
      <c r="M86" s="323"/>
      <c r="N86" s="38">
        <f t="shared" si="1"/>
        <v>0</v>
      </c>
      <c r="O86" s="508"/>
      <c r="P86" s="702"/>
      <c r="Q86" s="508"/>
      <c r="R86" s="324"/>
      <c r="S86" s="41"/>
      <c r="T86" s="42"/>
      <c r="U86" s="325"/>
      <c r="V86" s="326"/>
    </row>
    <row r="87" spans="1:22" s="327" customFormat="1" ht="16.5" customHeight="1" x14ac:dyDescent="0.3">
      <c r="A87" s="279"/>
      <c r="B87" s="425"/>
      <c r="C87" s="629"/>
      <c r="D87" s="628"/>
      <c r="E87" s="613"/>
      <c r="F87" s="320"/>
      <c r="G87" s="276"/>
      <c r="H87" s="630"/>
      <c r="I87" s="320"/>
      <c r="J87" s="35">
        <f t="shared" si="0"/>
        <v>0</v>
      </c>
      <c r="K87" s="581"/>
      <c r="L87" s="323"/>
      <c r="M87" s="323"/>
      <c r="N87" s="38">
        <f t="shared" si="1"/>
        <v>0</v>
      </c>
      <c r="O87" s="508"/>
      <c r="P87" s="702"/>
      <c r="Q87" s="508"/>
      <c r="R87" s="324"/>
      <c r="S87" s="41"/>
      <c r="T87" s="42"/>
      <c r="U87" s="325"/>
      <c r="V87" s="326"/>
    </row>
    <row r="88" spans="1:22" ht="16.5" customHeight="1" x14ac:dyDescent="0.3">
      <c r="A88" s="58"/>
      <c r="B88" s="61"/>
      <c r="C88" s="181"/>
      <c r="D88" s="612"/>
      <c r="E88" s="613"/>
      <c r="F88" s="51"/>
      <c r="G88" s="49"/>
      <c r="H88" s="620"/>
      <c r="I88" s="51"/>
      <c r="J88" s="35">
        <f t="shared" si="0"/>
        <v>0</v>
      </c>
      <c r="K88" s="56"/>
      <c r="L88" s="323"/>
      <c r="M88" s="323"/>
      <c r="N88" s="38">
        <f t="shared" si="1"/>
        <v>0</v>
      </c>
      <c r="O88" s="508"/>
      <c r="P88" s="702"/>
      <c r="Q88" s="508"/>
      <c r="R88" s="40"/>
      <c r="S88" s="41"/>
      <c r="T88" s="42"/>
      <c r="U88" s="43"/>
      <c r="V88" s="44"/>
    </row>
    <row r="89" spans="1:22" ht="17.25" x14ac:dyDescent="0.3">
      <c r="A89" s="58"/>
      <c r="B89" s="61"/>
      <c r="C89" s="116"/>
      <c r="D89" s="612"/>
      <c r="E89" s="613"/>
      <c r="F89" s="51"/>
      <c r="G89" s="49"/>
      <c r="H89" s="684"/>
      <c r="I89" s="51"/>
      <c r="J89" s="35">
        <f t="shared" si="0"/>
        <v>0</v>
      </c>
      <c r="K89" s="56"/>
      <c r="L89" s="1018"/>
      <c r="M89" s="1019"/>
      <c r="N89" s="57">
        <f t="shared" si="1"/>
        <v>0</v>
      </c>
      <c r="O89" s="508"/>
      <c r="P89" s="702"/>
      <c r="Q89" s="508"/>
      <c r="R89" s="40"/>
      <c r="S89" s="41"/>
      <c r="T89" s="42"/>
      <c r="U89" s="43"/>
      <c r="V89" s="44"/>
    </row>
    <row r="90" spans="1:22" ht="17.25" x14ac:dyDescent="0.3">
      <c r="A90" s="58"/>
      <c r="B90" s="61"/>
      <c r="C90" s="116"/>
      <c r="D90" s="612"/>
      <c r="E90" s="613"/>
      <c r="F90" s="51"/>
      <c r="G90" s="49"/>
      <c r="H90" s="684"/>
      <c r="I90" s="51"/>
      <c r="J90" s="35">
        <f t="shared" si="0"/>
        <v>0</v>
      </c>
      <c r="K90" s="56"/>
      <c r="L90" s="1018"/>
      <c r="M90" s="1019"/>
      <c r="N90" s="57">
        <f t="shared" si="1"/>
        <v>0</v>
      </c>
      <c r="O90" s="508"/>
      <c r="P90" s="702"/>
      <c r="Q90" s="508"/>
      <c r="R90" s="40"/>
      <c r="S90" s="41"/>
      <c r="T90" s="42"/>
      <c r="U90" s="43"/>
      <c r="V90" s="44"/>
    </row>
    <row r="91" spans="1:22" ht="26.25" customHeight="1" x14ac:dyDescent="0.3">
      <c r="A91" s="683"/>
      <c r="B91" s="61"/>
      <c r="C91" s="725"/>
      <c r="D91" s="612"/>
      <c r="E91" s="613"/>
      <c r="F91" s="51"/>
      <c r="G91" s="49"/>
      <c r="H91" s="620"/>
      <c r="I91" s="51"/>
      <c r="J91" s="35">
        <f t="shared" si="0"/>
        <v>0</v>
      </c>
      <c r="K91" s="56"/>
      <c r="L91" s="685"/>
      <c r="M91" s="685"/>
      <c r="N91" s="57">
        <f t="shared" si="1"/>
        <v>0</v>
      </c>
      <c r="O91" s="508"/>
      <c r="P91" s="702"/>
      <c r="Q91" s="508"/>
      <c r="R91" s="40"/>
      <c r="S91" s="41"/>
      <c r="T91" s="42"/>
      <c r="U91" s="43"/>
      <c r="V91" s="44"/>
    </row>
    <row r="92" spans="1:22" ht="26.25" customHeight="1" x14ac:dyDescent="0.3">
      <c r="A92" s="683"/>
      <c r="B92" s="61"/>
      <c r="C92" s="725"/>
      <c r="D92" s="612"/>
      <c r="E92" s="613"/>
      <c r="F92" s="51"/>
      <c r="G92" s="49"/>
      <c r="H92" s="620"/>
      <c r="I92" s="51"/>
      <c r="J92" s="35">
        <f t="shared" si="0"/>
        <v>0</v>
      </c>
      <c r="K92" s="56"/>
      <c r="L92" s="685"/>
      <c r="M92" s="685"/>
      <c r="N92" s="57">
        <f t="shared" si="1"/>
        <v>0</v>
      </c>
      <c r="O92" s="508"/>
      <c r="P92" s="702"/>
      <c r="Q92" s="508"/>
      <c r="R92" s="40"/>
      <c r="S92" s="41"/>
      <c r="T92" s="42"/>
      <c r="U92" s="43"/>
      <c r="V92" s="44"/>
    </row>
    <row r="93" spans="1:22" ht="17.25" x14ac:dyDescent="0.3">
      <c r="A93" s="287"/>
      <c r="B93" s="61"/>
      <c r="C93" s="612"/>
      <c r="D93" s="612"/>
      <c r="E93" s="613"/>
      <c r="F93" s="51"/>
      <c r="G93" s="49"/>
      <c r="H93" s="620"/>
      <c r="I93" s="51"/>
      <c r="J93" s="35">
        <f t="shared" si="0"/>
        <v>0</v>
      </c>
      <c r="K93" s="56"/>
      <c r="L93" s="323"/>
      <c r="M93" s="323"/>
      <c r="N93" s="57">
        <f t="shared" si="1"/>
        <v>0</v>
      </c>
      <c r="O93" s="508"/>
      <c r="P93" s="702"/>
      <c r="Q93" s="508"/>
      <c r="R93" s="40"/>
      <c r="S93" s="41"/>
      <c r="T93" s="42"/>
      <c r="U93" s="43"/>
      <c r="V93" s="44"/>
    </row>
    <row r="94" spans="1:22" ht="17.25" x14ac:dyDescent="0.3">
      <c r="A94" s="287"/>
      <c r="B94" s="61"/>
      <c r="C94" s="612"/>
      <c r="D94" s="612"/>
      <c r="E94" s="613"/>
      <c r="F94" s="51"/>
      <c r="G94" s="49"/>
      <c r="H94" s="620"/>
      <c r="I94" s="51"/>
      <c r="J94" s="35">
        <f t="shared" si="0"/>
        <v>0</v>
      </c>
      <c r="K94" s="56"/>
      <c r="L94" s="323"/>
      <c r="M94" s="323"/>
      <c r="N94" s="57">
        <f t="shared" si="1"/>
        <v>0</v>
      </c>
      <c r="O94" s="508"/>
      <c r="P94" s="702"/>
      <c r="Q94" s="508"/>
      <c r="R94" s="40"/>
      <c r="S94" s="41"/>
      <c r="T94" s="42"/>
      <c r="U94" s="43"/>
      <c r="V94" s="44"/>
    </row>
    <row r="95" spans="1:22" ht="17.25" x14ac:dyDescent="0.3">
      <c r="A95" s="287"/>
      <c r="B95" s="61"/>
      <c r="C95" s="612"/>
      <c r="D95" s="612"/>
      <c r="E95" s="613"/>
      <c r="F95" s="51"/>
      <c r="G95" s="49"/>
      <c r="H95" s="620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508"/>
      <c r="P95" s="702"/>
      <c r="Q95" s="508"/>
      <c r="R95" s="40"/>
      <c r="S95" s="41"/>
      <c r="T95" s="42"/>
      <c r="U95" s="43"/>
      <c r="V95" s="44"/>
    </row>
    <row r="96" spans="1:22" ht="17.25" x14ac:dyDescent="0.3">
      <c r="A96" s="287"/>
      <c r="B96" s="61"/>
      <c r="C96" s="612"/>
      <c r="D96" s="612"/>
      <c r="E96" s="613"/>
      <c r="F96" s="51"/>
      <c r="G96" s="49"/>
      <c r="H96" s="620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508"/>
      <c r="P96" s="702"/>
      <c r="Q96" s="508"/>
      <c r="R96" s="40"/>
      <c r="S96" s="41"/>
      <c r="T96" s="42"/>
      <c r="U96" s="43"/>
      <c r="V96" s="44"/>
    </row>
    <row r="97" spans="1:22" ht="17.25" x14ac:dyDescent="0.3">
      <c r="A97" s="61"/>
      <c r="B97" s="61"/>
      <c r="C97" s="612"/>
      <c r="D97" s="612"/>
      <c r="E97" s="613"/>
      <c r="F97" s="51"/>
      <c r="G97" s="49"/>
      <c r="H97" s="620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508"/>
      <c r="P97" s="702"/>
      <c r="Q97" s="508"/>
      <c r="R97" s="40"/>
      <c r="S97" s="41"/>
      <c r="T97" s="42"/>
      <c r="U97" s="43"/>
      <c r="V97" s="44"/>
    </row>
    <row r="98" spans="1:22" ht="17.25" x14ac:dyDescent="0.3">
      <c r="A98" s="61"/>
      <c r="B98" s="61"/>
      <c r="C98" s="612"/>
      <c r="D98" s="612"/>
      <c r="E98" s="613"/>
      <c r="F98" s="51"/>
      <c r="G98" s="49"/>
      <c r="H98" s="620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508"/>
      <c r="P98" s="702"/>
      <c r="Q98" s="508"/>
      <c r="R98" s="40"/>
      <c r="S98" s="41"/>
      <c r="T98" s="42"/>
      <c r="U98" s="43"/>
      <c r="V98" s="44"/>
    </row>
    <row r="99" spans="1:22" ht="17.25" x14ac:dyDescent="0.3">
      <c r="A99" s="45"/>
      <c r="B99" s="61"/>
      <c r="C99" s="96"/>
      <c r="D99" s="96"/>
      <c r="E99" s="97"/>
      <c r="F99" s="51"/>
      <c r="G99" s="49"/>
      <c r="H99" s="50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508"/>
      <c r="P99" s="702"/>
      <c r="Q99" s="508"/>
      <c r="R99" s="40"/>
      <c r="S99" s="41"/>
      <c r="T99" s="42"/>
      <c r="U99" s="43"/>
      <c r="V99" s="44"/>
    </row>
    <row r="100" spans="1:22" ht="17.25" x14ac:dyDescent="0.25">
      <c r="A100" s="102"/>
      <c r="B100" s="58"/>
      <c r="C100" s="91"/>
      <c r="D100" s="91"/>
      <c r="E100" s="93"/>
      <c r="F100" s="51"/>
      <c r="G100" s="49"/>
      <c r="H100" s="50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508"/>
      <c r="P100" s="702"/>
      <c r="Q100" s="508"/>
      <c r="R100" s="40"/>
      <c r="S100" s="41"/>
      <c r="T100" s="42"/>
      <c r="U100" s="43"/>
      <c r="V100" s="44"/>
    </row>
    <row r="101" spans="1:22" ht="17.25" x14ac:dyDescent="0.25">
      <c r="A101" s="102"/>
      <c r="B101" s="58"/>
      <c r="C101" s="96"/>
      <c r="D101" s="96"/>
      <c r="E101" s="97"/>
      <c r="F101" s="51"/>
      <c r="G101" s="49"/>
      <c r="H101" s="50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508"/>
      <c r="P101" s="702"/>
      <c r="Q101" s="508"/>
      <c r="R101" s="40"/>
      <c r="S101" s="41"/>
      <c r="T101" s="42"/>
      <c r="U101" s="43"/>
      <c r="V101" s="44"/>
    </row>
    <row r="102" spans="1:22" ht="17.25" x14ac:dyDescent="0.25">
      <c r="A102" s="102"/>
      <c r="B102" s="58"/>
      <c r="C102" s="96"/>
      <c r="D102" s="96"/>
      <c r="E102" s="97"/>
      <c r="F102" s="51"/>
      <c r="G102" s="49"/>
      <c r="H102" s="50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508"/>
      <c r="P102" s="702"/>
      <c r="Q102" s="508"/>
      <c r="R102" s="40"/>
      <c r="S102" s="41"/>
      <c r="T102" s="42"/>
      <c r="U102" s="43"/>
      <c r="V102" s="44"/>
    </row>
    <row r="103" spans="1:22" ht="17.25" x14ac:dyDescent="0.3">
      <c r="A103" s="60"/>
      <c r="B103" s="61"/>
      <c r="C103" s="96"/>
      <c r="D103" s="96"/>
      <c r="E103" s="97"/>
      <c r="F103" s="51"/>
      <c r="G103" s="49"/>
      <c r="H103" s="50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508"/>
      <c r="P103" s="702"/>
      <c r="Q103" s="508"/>
      <c r="R103" s="40"/>
      <c r="S103" s="41"/>
      <c r="T103" s="41"/>
      <c r="U103" s="43"/>
      <c r="V103" s="44"/>
    </row>
    <row r="104" spans="1:22" ht="17.25" x14ac:dyDescent="0.3">
      <c r="A104" s="60"/>
      <c r="B104" s="61"/>
      <c r="C104" s="96"/>
      <c r="D104" s="96"/>
      <c r="E104" s="97"/>
      <c r="F104" s="51"/>
      <c r="G104" s="49"/>
      <c r="H104" s="50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508"/>
      <c r="P104" s="702"/>
      <c r="Q104" s="508"/>
      <c r="R104" s="40"/>
      <c r="S104" s="41"/>
      <c r="T104" s="41"/>
      <c r="U104" s="43"/>
      <c r="V104" s="44"/>
    </row>
    <row r="105" spans="1:22" ht="17.25" x14ac:dyDescent="0.3">
      <c r="A105" s="60"/>
      <c r="B105" s="61"/>
      <c r="C105" s="96"/>
      <c r="D105" s="96"/>
      <c r="E105" s="97"/>
      <c r="F105" s="51"/>
      <c r="G105" s="49"/>
      <c r="H105" s="5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508"/>
      <c r="P105" s="702"/>
      <c r="Q105" s="508"/>
      <c r="R105" s="40"/>
      <c r="S105" s="41"/>
      <c r="T105" s="41"/>
      <c r="U105" s="43"/>
      <c r="V105" s="44"/>
    </row>
    <row r="106" spans="1:22" ht="18.75" x14ac:dyDescent="0.3">
      <c r="A106" s="61"/>
      <c r="B106" s="103"/>
      <c r="C106" s="96"/>
      <c r="D106" s="96"/>
      <c r="E106" s="97"/>
      <c r="F106" s="51"/>
      <c r="G106" s="49"/>
      <c r="H106" s="5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508"/>
      <c r="P106" s="702"/>
      <c r="Q106" s="508"/>
      <c r="R106" s="40"/>
      <c r="S106" s="41"/>
      <c r="T106" s="42"/>
      <c r="U106" s="43"/>
      <c r="V106" s="44"/>
    </row>
    <row r="107" spans="1:22" ht="17.25" x14ac:dyDescent="0.3">
      <c r="A107" s="61"/>
      <c r="B107" s="61"/>
      <c r="C107" s="96"/>
      <c r="D107" s="96"/>
      <c r="E107" s="97"/>
      <c r="F107" s="51"/>
      <c r="G107" s="49"/>
      <c r="H107" s="5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508"/>
      <c r="P107" s="702"/>
      <c r="Q107" s="508"/>
      <c r="R107" s="40"/>
      <c r="S107" s="41"/>
      <c r="T107" s="42"/>
      <c r="U107" s="43"/>
      <c r="V107" s="44"/>
    </row>
    <row r="108" spans="1:22" ht="17.25" x14ac:dyDescent="0.3">
      <c r="A108" s="61"/>
      <c r="B108" s="61"/>
      <c r="C108" s="96"/>
      <c r="D108" s="96"/>
      <c r="E108" s="97"/>
      <c r="F108" s="51"/>
      <c r="G108" s="49"/>
      <c r="H108" s="5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508"/>
      <c r="P108" s="702"/>
      <c r="Q108" s="508"/>
      <c r="R108" s="40"/>
      <c r="S108" s="41"/>
      <c r="T108" s="42"/>
      <c r="U108" s="43"/>
      <c r="V108" s="44"/>
    </row>
    <row r="109" spans="1:22" ht="17.25" x14ac:dyDescent="0.3">
      <c r="A109" s="102"/>
      <c r="B109" s="61"/>
      <c r="C109" s="96"/>
      <c r="D109" s="96"/>
      <c r="E109" s="97"/>
      <c r="F109" s="51"/>
      <c r="G109" s="49"/>
      <c r="H109" s="50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508"/>
      <c r="P109" s="702"/>
      <c r="Q109" s="508"/>
      <c r="R109" s="40"/>
      <c r="S109" s="41"/>
      <c r="T109" s="42"/>
      <c r="U109" s="43"/>
      <c r="V109" s="44"/>
    </row>
    <row r="110" spans="1:22" ht="17.25" x14ac:dyDescent="0.3">
      <c r="A110" s="61"/>
      <c r="B110" s="61"/>
      <c r="C110" s="96"/>
      <c r="D110" s="96"/>
      <c r="E110" s="97"/>
      <c r="F110" s="51"/>
      <c r="G110" s="49"/>
      <c r="H110" s="50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508"/>
      <c r="P110" s="702"/>
      <c r="Q110" s="508"/>
      <c r="R110" s="40"/>
      <c r="S110" s="41"/>
      <c r="T110" s="42"/>
      <c r="U110" s="43"/>
      <c r="V110" s="44"/>
    </row>
    <row r="111" spans="1:22" ht="17.25" x14ac:dyDescent="0.3">
      <c r="A111" s="61"/>
      <c r="B111" s="61"/>
      <c r="C111" s="96"/>
      <c r="D111" s="96"/>
      <c r="E111" s="97"/>
      <c r="F111" s="51"/>
      <c r="G111" s="49"/>
      <c r="H111" s="50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508"/>
      <c r="P111" s="702"/>
      <c r="Q111" s="508"/>
      <c r="R111" s="40"/>
      <c r="S111" s="41"/>
      <c r="T111" s="42"/>
      <c r="U111" s="43"/>
      <c r="V111" s="44"/>
    </row>
    <row r="112" spans="1:22" ht="17.25" x14ac:dyDescent="0.3">
      <c r="A112" s="58"/>
      <c r="B112" s="61"/>
      <c r="C112" s="96"/>
      <c r="D112" s="96"/>
      <c r="E112" s="97"/>
      <c r="F112" s="51"/>
      <c r="G112" s="49"/>
      <c r="H112" s="50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508"/>
      <c r="P112" s="702"/>
      <c r="Q112" s="508"/>
      <c r="R112" s="40"/>
      <c r="S112" s="41"/>
      <c r="T112" s="42"/>
      <c r="U112" s="43"/>
      <c r="V112" s="44"/>
    </row>
    <row r="113" spans="1:22" ht="17.25" x14ac:dyDescent="0.3">
      <c r="A113" s="58"/>
      <c r="B113" s="61"/>
      <c r="C113" s="96"/>
      <c r="D113" s="96"/>
      <c r="E113" s="97"/>
      <c r="F113" s="51"/>
      <c r="G113" s="49"/>
      <c r="H113" s="50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508"/>
      <c r="P113" s="702"/>
      <c r="Q113" s="508"/>
      <c r="R113" s="40"/>
      <c r="S113" s="41"/>
      <c r="T113" s="42"/>
      <c r="U113" s="43"/>
      <c r="V113" s="44"/>
    </row>
    <row r="114" spans="1:22" ht="17.25" x14ac:dyDescent="0.3">
      <c r="A114" s="58"/>
      <c r="B114" s="61"/>
      <c r="C114" s="96"/>
      <c r="D114" s="96"/>
      <c r="E114" s="97"/>
      <c r="F114" s="51"/>
      <c r="G114" s="49"/>
      <c r="H114" s="50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508"/>
      <c r="P114" s="702"/>
      <c r="Q114" s="508"/>
      <c r="R114" s="40"/>
      <c r="S114" s="41"/>
      <c r="T114" s="42"/>
      <c r="U114" s="43"/>
      <c r="V114" s="44"/>
    </row>
    <row r="115" spans="1:22" ht="17.25" x14ac:dyDescent="0.3">
      <c r="A115" s="61"/>
      <c r="B115" s="61"/>
      <c r="C115" s="96"/>
      <c r="D115" s="96"/>
      <c r="E115" s="97"/>
      <c r="F115" s="51"/>
      <c r="G115" s="49"/>
      <c r="H115" s="50"/>
      <c r="I115" s="51"/>
      <c r="J115" s="35">
        <f t="shared" si="0"/>
        <v>0</v>
      </c>
      <c r="K115" s="56"/>
      <c r="L115" s="52"/>
      <c r="M115" s="52"/>
      <c r="N115" s="57">
        <f t="shared" si="1"/>
        <v>0</v>
      </c>
      <c r="O115" s="508"/>
      <c r="P115" s="702"/>
      <c r="Q115" s="508"/>
      <c r="R115" s="40"/>
      <c r="S115" s="41"/>
      <c r="T115" s="42"/>
      <c r="U115" s="43"/>
      <c r="V115" s="44"/>
    </row>
    <row r="116" spans="1:22" ht="17.25" x14ac:dyDescent="0.3">
      <c r="A116" s="53"/>
      <c r="B116" s="61"/>
      <c r="C116" s="96"/>
      <c r="D116" s="96"/>
      <c r="E116" s="97"/>
      <c r="F116" s="51"/>
      <c r="G116" s="49"/>
      <c r="H116" s="50"/>
      <c r="I116" s="51"/>
      <c r="J116" s="35">
        <f t="shared" si="0"/>
        <v>0</v>
      </c>
      <c r="K116" s="56"/>
      <c r="L116" s="52"/>
      <c r="M116" s="52"/>
      <c r="N116" s="57">
        <f t="shared" si="1"/>
        <v>0</v>
      </c>
      <c r="O116" s="508"/>
      <c r="P116" s="702"/>
      <c r="Q116" s="508"/>
      <c r="R116" s="40"/>
      <c r="S116" s="41"/>
      <c r="T116" s="42"/>
      <c r="U116" s="43"/>
      <c r="V116" s="44"/>
    </row>
    <row r="117" spans="1:22" ht="17.25" x14ac:dyDescent="0.3">
      <c r="A117" s="60"/>
      <c r="B117" s="61"/>
      <c r="C117" s="96"/>
      <c r="D117" s="96"/>
      <c r="E117" s="97"/>
      <c r="F117" s="51"/>
      <c r="G117" s="49"/>
      <c r="H117" s="50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508"/>
      <c r="P117" s="702"/>
      <c r="Q117" s="508"/>
      <c r="R117" s="40"/>
      <c r="S117" s="41"/>
      <c r="T117" s="42"/>
      <c r="U117" s="43"/>
      <c r="V117" s="44"/>
    </row>
    <row r="118" spans="1:22" ht="17.25" x14ac:dyDescent="0.3">
      <c r="A118" s="60"/>
      <c r="B118" s="61"/>
      <c r="C118" s="96"/>
      <c r="D118" s="96"/>
      <c r="E118" s="97"/>
      <c r="F118" s="51"/>
      <c r="G118" s="49"/>
      <c r="H118" s="50"/>
      <c r="I118" s="51"/>
      <c r="J118" s="35">
        <f t="shared" si="0"/>
        <v>0</v>
      </c>
      <c r="K118" s="56"/>
      <c r="L118" s="52"/>
      <c r="M118" s="52"/>
      <c r="N118" s="57">
        <f t="shared" si="1"/>
        <v>0</v>
      </c>
      <c r="O118" s="508"/>
      <c r="P118" s="702"/>
      <c r="Q118" s="508"/>
      <c r="R118" s="40"/>
      <c r="S118" s="41"/>
      <c r="T118" s="42"/>
      <c r="U118" s="43"/>
      <c r="V118" s="44"/>
    </row>
    <row r="119" spans="1:22" ht="17.25" x14ac:dyDescent="0.3">
      <c r="A119" s="105"/>
      <c r="B119" s="61"/>
      <c r="C119" s="96"/>
      <c r="D119" s="96"/>
      <c r="E119" s="97"/>
      <c r="F119" s="51"/>
      <c r="G119" s="49"/>
      <c r="H119" s="50"/>
      <c r="I119" s="51"/>
      <c r="J119" s="35">
        <f t="shared" si="0"/>
        <v>0</v>
      </c>
      <c r="K119" s="56"/>
      <c r="L119" s="52"/>
      <c r="M119" s="52"/>
      <c r="N119" s="57">
        <f t="shared" si="1"/>
        <v>0</v>
      </c>
      <c r="O119" s="508"/>
      <c r="P119" s="702"/>
      <c r="Q119" s="508"/>
      <c r="R119" s="40"/>
      <c r="S119" s="41"/>
      <c r="T119" s="42"/>
      <c r="U119" s="43"/>
      <c r="V119" s="44"/>
    </row>
    <row r="120" spans="1:22" ht="17.25" x14ac:dyDescent="0.3">
      <c r="A120" s="107"/>
      <c r="B120" s="61"/>
      <c r="C120" s="96"/>
      <c r="D120" s="96"/>
      <c r="E120" s="97"/>
      <c r="F120" s="51"/>
      <c r="G120" s="49"/>
      <c r="H120" s="50"/>
      <c r="I120" s="51"/>
      <c r="J120" s="35">
        <f t="shared" si="0"/>
        <v>0</v>
      </c>
      <c r="K120" s="56"/>
      <c r="L120" s="52"/>
      <c r="M120" s="52"/>
      <c r="N120" s="57">
        <f t="shared" si="1"/>
        <v>0</v>
      </c>
      <c r="O120" s="508"/>
      <c r="P120" s="702"/>
      <c r="Q120" s="508"/>
      <c r="R120" s="40"/>
      <c r="S120" s="41"/>
      <c r="T120" s="42"/>
      <c r="U120" s="43"/>
      <c r="V120" s="44"/>
    </row>
    <row r="121" spans="1:22" ht="17.25" x14ac:dyDescent="0.3">
      <c r="A121" s="108"/>
      <c r="B121" s="61"/>
      <c r="C121" s="96"/>
      <c r="D121" s="96"/>
      <c r="E121" s="97"/>
      <c r="F121" s="51"/>
      <c r="G121" s="49"/>
      <c r="H121" s="50"/>
      <c r="I121" s="51"/>
      <c r="J121" s="35">
        <f t="shared" si="0"/>
        <v>0</v>
      </c>
      <c r="K121" s="56"/>
      <c r="L121" s="52"/>
      <c r="M121" s="52"/>
      <c r="N121" s="57">
        <f t="shared" si="1"/>
        <v>0</v>
      </c>
      <c r="O121" s="508"/>
      <c r="P121" s="702"/>
      <c r="Q121" s="508"/>
      <c r="R121" s="40"/>
      <c r="S121" s="41"/>
      <c r="T121" s="42"/>
      <c r="U121" s="43"/>
      <c r="V121" s="44"/>
    </row>
    <row r="122" spans="1:22" ht="17.25" x14ac:dyDescent="0.3">
      <c r="A122" s="108"/>
      <c r="B122" s="61"/>
      <c r="C122" s="725"/>
      <c r="D122" s="725"/>
      <c r="E122" s="109"/>
      <c r="F122" s="51"/>
      <c r="G122" s="49"/>
      <c r="H122" s="50"/>
      <c r="I122" s="51"/>
      <c r="J122" s="35">
        <f t="shared" si="0"/>
        <v>0</v>
      </c>
      <c r="K122" s="56"/>
      <c r="L122" s="52"/>
      <c r="M122" s="52"/>
      <c r="N122" s="57">
        <f t="shared" si="1"/>
        <v>0</v>
      </c>
      <c r="O122" s="508"/>
      <c r="P122" s="702"/>
      <c r="Q122" s="508"/>
      <c r="R122" s="40"/>
      <c r="S122" s="41"/>
      <c r="T122" s="42"/>
      <c r="U122" s="43"/>
      <c r="V122" s="44"/>
    </row>
    <row r="123" spans="1:22" ht="17.25" x14ac:dyDescent="0.3">
      <c r="A123" s="107"/>
      <c r="B123" s="61"/>
      <c r="C123" s="96"/>
      <c r="D123" s="96"/>
      <c r="E123" s="97"/>
      <c r="F123" s="51"/>
      <c r="G123" s="49"/>
      <c r="H123" s="110"/>
      <c r="I123" s="51"/>
      <c r="J123" s="35">
        <f t="shared" si="0"/>
        <v>0</v>
      </c>
      <c r="K123" s="56"/>
      <c r="L123" s="52"/>
      <c r="M123" s="52"/>
      <c r="N123" s="57">
        <f t="shared" si="1"/>
        <v>0</v>
      </c>
      <c r="O123" s="508"/>
      <c r="P123" s="702"/>
      <c r="Q123" s="508"/>
      <c r="R123" s="40"/>
      <c r="S123" s="41"/>
      <c r="T123" s="42"/>
      <c r="U123" s="43"/>
      <c r="V123" s="44"/>
    </row>
    <row r="124" spans="1:22" ht="17.25" x14ac:dyDescent="0.3">
      <c r="A124" s="107"/>
      <c r="B124" s="61"/>
      <c r="C124" s="725"/>
      <c r="D124" s="725"/>
      <c r="E124" s="109"/>
      <c r="F124" s="51"/>
      <c r="G124" s="49"/>
      <c r="H124" s="110"/>
      <c r="I124" s="51"/>
      <c r="J124" s="35">
        <f t="shared" si="0"/>
        <v>0</v>
      </c>
      <c r="K124" s="56"/>
      <c r="L124" s="52"/>
      <c r="M124" s="52"/>
      <c r="N124" s="57">
        <f t="shared" si="1"/>
        <v>0</v>
      </c>
      <c r="O124" s="508"/>
      <c r="P124" s="702"/>
      <c r="Q124" s="508"/>
      <c r="R124" s="40"/>
      <c r="S124" s="41"/>
      <c r="T124" s="42"/>
      <c r="U124" s="43"/>
      <c r="V124" s="44"/>
    </row>
    <row r="125" spans="1:22" ht="17.25" x14ac:dyDescent="0.3">
      <c r="A125" s="107"/>
      <c r="B125" s="61"/>
      <c r="C125" s="96"/>
      <c r="D125" s="96"/>
      <c r="E125" s="97"/>
      <c r="F125" s="51"/>
      <c r="G125" s="49"/>
      <c r="H125" s="110"/>
      <c r="I125" s="51"/>
      <c r="J125" s="35">
        <f t="shared" si="0"/>
        <v>0</v>
      </c>
      <c r="K125" s="56"/>
      <c r="L125" s="52"/>
      <c r="M125" s="52"/>
      <c r="N125" s="57">
        <f t="shared" si="1"/>
        <v>0</v>
      </c>
      <c r="O125" s="508"/>
      <c r="P125" s="702"/>
      <c r="Q125" s="508"/>
      <c r="R125" s="40"/>
      <c r="S125" s="41"/>
      <c r="T125" s="42"/>
      <c r="U125" s="43"/>
      <c r="V125" s="44"/>
    </row>
    <row r="126" spans="1:22" ht="17.25" x14ac:dyDescent="0.3">
      <c r="A126" s="107"/>
      <c r="B126" s="61"/>
      <c r="C126" s="91"/>
      <c r="D126" s="91"/>
      <c r="E126" s="93"/>
      <c r="F126" s="51"/>
      <c r="G126" s="49"/>
      <c r="H126" s="110"/>
      <c r="I126" s="51"/>
      <c r="J126" s="35">
        <f t="shared" si="0"/>
        <v>0</v>
      </c>
      <c r="K126" s="56"/>
      <c r="L126" s="52"/>
      <c r="M126" s="52"/>
      <c r="N126" s="57">
        <f t="shared" si="1"/>
        <v>0</v>
      </c>
      <c r="O126" s="508"/>
      <c r="P126" s="690"/>
      <c r="Q126" s="508"/>
      <c r="R126" s="40"/>
      <c r="S126" s="41"/>
      <c r="T126" s="42"/>
      <c r="U126" s="43"/>
      <c r="V126" s="44"/>
    </row>
    <row r="127" spans="1:22" ht="18.75" x14ac:dyDescent="0.3">
      <c r="A127" s="61"/>
      <c r="B127" s="61"/>
      <c r="C127" s="96"/>
      <c r="D127" s="96"/>
      <c r="E127" s="97"/>
      <c r="F127" s="51"/>
      <c r="G127" s="49"/>
      <c r="H127" s="111"/>
      <c r="I127" s="51"/>
      <c r="J127" s="35">
        <f t="shared" si="0"/>
        <v>0</v>
      </c>
      <c r="K127" s="56"/>
      <c r="L127" s="52"/>
      <c r="M127" s="52"/>
      <c r="N127" s="57">
        <f t="shared" si="1"/>
        <v>0</v>
      </c>
      <c r="O127" s="508"/>
      <c r="P127" s="690"/>
      <c r="Q127" s="508"/>
      <c r="R127" s="112"/>
      <c r="S127" s="41"/>
      <c r="T127" s="42"/>
      <c r="U127" s="43"/>
      <c r="V127" s="44"/>
    </row>
    <row r="128" spans="1:22" ht="18.75" x14ac:dyDescent="0.3">
      <c r="A128" s="61"/>
      <c r="B128" s="61"/>
      <c r="C128" s="96"/>
      <c r="D128" s="96"/>
      <c r="E128" s="97"/>
      <c r="F128" s="51"/>
      <c r="G128" s="49"/>
      <c r="H128" s="111"/>
      <c r="I128" s="51"/>
      <c r="J128" s="35">
        <f t="shared" si="0"/>
        <v>0</v>
      </c>
      <c r="K128" s="56"/>
      <c r="L128" s="52"/>
      <c r="M128" s="52"/>
      <c r="N128" s="57">
        <f t="shared" si="1"/>
        <v>0</v>
      </c>
      <c r="O128" s="508"/>
      <c r="P128" s="690"/>
      <c r="Q128" s="508"/>
      <c r="R128" s="112"/>
      <c r="S128" s="41"/>
      <c r="T128" s="42"/>
      <c r="U128" s="43"/>
      <c r="V128" s="44"/>
    </row>
    <row r="129" spans="1:22" ht="18.75" x14ac:dyDescent="0.3">
      <c r="A129" s="61"/>
      <c r="B129" s="61"/>
      <c r="C129" s="96"/>
      <c r="D129" s="96"/>
      <c r="E129" s="97"/>
      <c r="F129" s="51"/>
      <c r="G129" s="49"/>
      <c r="H129" s="111"/>
      <c r="I129" s="51"/>
      <c r="J129" s="35">
        <f t="shared" si="0"/>
        <v>0</v>
      </c>
      <c r="K129" s="56"/>
      <c r="L129" s="52"/>
      <c r="M129" s="52"/>
      <c r="N129" s="57">
        <f t="shared" si="1"/>
        <v>0</v>
      </c>
      <c r="O129" s="508"/>
      <c r="P129" s="690"/>
      <c r="Q129" s="508"/>
      <c r="R129" s="112"/>
      <c r="S129" s="41"/>
      <c r="T129" s="42"/>
      <c r="U129" s="43"/>
      <c r="V129" s="44"/>
    </row>
    <row r="130" spans="1:22" ht="18.75" x14ac:dyDescent="0.3">
      <c r="A130" s="61"/>
      <c r="B130" s="61"/>
      <c r="C130" s="96"/>
      <c r="D130" s="96"/>
      <c r="E130" s="97"/>
      <c r="F130" s="51"/>
      <c r="G130" s="49"/>
      <c r="H130" s="111"/>
      <c r="I130" s="51"/>
      <c r="J130" s="35">
        <f t="shared" si="0"/>
        <v>0</v>
      </c>
      <c r="K130" s="56"/>
      <c r="L130" s="52"/>
      <c r="M130" s="52"/>
      <c r="N130" s="57">
        <f t="shared" si="1"/>
        <v>0</v>
      </c>
      <c r="O130" s="508"/>
      <c r="P130" s="690"/>
      <c r="Q130" s="508"/>
      <c r="R130" s="112"/>
      <c r="S130" s="41"/>
      <c r="T130" s="42"/>
      <c r="U130" s="43"/>
      <c r="V130" s="44"/>
    </row>
    <row r="131" spans="1:22" ht="17.25" x14ac:dyDescent="0.3">
      <c r="A131" s="45"/>
      <c r="B131" s="61"/>
      <c r="C131" s="96"/>
      <c r="D131" s="96"/>
      <c r="E131" s="97"/>
      <c r="F131" s="51"/>
      <c r="G131" s="49"/>
      <c r="H131" s="113"/>
      <c r="I131" s="51"/>
      <c r="J131" s="35">
        <f t="shared" si="0"/>
        <v>0</v>
      </c>
      <c r="K131" s="56"/>
      <c r="L131" s="52"/>
      <c r="M131" s="52"/>
      <c r="N131" s="57">
        <f t="shared" si="1"/>
        <v>0</v>
      </c>
      <c r="O131" s="156"/>
      <c r="P131" s="312"/>
      <c r="Q131" s="64"/>
      <c r="R131" s="112"/>
      <c r="S131" s="41"/>
      <c r="T131" s="42"/>
      <c r="U131" s="43"/>
      <c r="V131" s="44"/>
    </row>
    <row r="132" spans="1:22" ht="17.25" x14ac:dyDescent="0.3">
      <c r="A132" s="61"/>
      <c r="B132" s="61"/>
      <c r="C132" s="96"/>
      <c r="D132" s="96"/>
      <c r="E132" s="97"/>
      <c r="F132" s="51"/>
      <c r="G132" s="49"/>
      <c r="H132" s="113"/>
      <c r="I132" s="51"/>
      <c r="J132" s="35">
        <f t="shared" si="0"/>
        <v>0</v>
      </c>
      <c r="K132" s="56"/>
      <c r="L132" s="52"/>
      <c r="M132" s="52"/>
      <c r="N132" s="57">
        <f t="shared" si="1"/>
        <v>0</v>
      </c>
      <c r="O132" s="156"/>
      <c r="P132" s="312"/>
      <c r="Q132" s="64"/>
      <c r="R132" s="112"/>
      <c r="S132" s="41"/>
      <c r="T132" s="42"/>
      <c r="U132" s="43"/>
      <c r="V132" s="44"/>
    </row>
    <row r="133" spans="1:22" ht="17.25" x14ac:dyDescent="0.3">
      <c r="A133" s="60"/>
      <c r="B133" s="61"/>
      <c r="C133" s="95"/>
      <c r="D133" s="95"/>
      <c r="E133" s="114"/>
      <c r="F133" s="51"/>
      <c r="G133" s="49"/>
      <c r="H133" s="113"/>
      <c r="I133" s="51"/>
      <c r="J133" s="35">
        <f t="shared" si="0"/>
        <v>0</v>
      </c>
      <c r="K133" s="56"/>
      <c r="L133" s="52"/>
      <c r="M133" s="52"/>
      <c r="N133" s="57">
        <f t="shared" si="1"/>
        <v>0</v>
      </c>
      <c r="O133" s="156"/>
      <c r="P133" s="312"/>
      <c r="Q133" s="64"/>
      <c r="R133" s="112"/>
      <c r="S133" s="41"/>
      <c r="T133" s="42"/>
      <c r="U133" s="43"/>
      <c r="V133" s="44"/>
    </row>
    <row r="134" spans="1:22" ht="17.25" x14ac:dyDescent="0.3">
      <c r="A134" s="60"/>
      <c r="B134" s="61"/>
      <c r="C134" s="95"/>
      <c r="D134" s="95"/>
      <c r="E134" s="114"/>
      <c r="F134" s="51"/>
      <c r="G134" s="49"/>
      <c r="H134" s="113"/>
      <c r="I134" s="51"/>
      <c r="J134" s="35">
        <f t="shared" si="0"/>
        <v>0</v>
      </c>
      <c r="K134" s="56"/>
      <c r="L134" s="52"/>
      <c r="M134" s="52"/>
      <c r="N134" s="57">
        <f t="shared" si="1"/>
        <v>0</v>
      </c>
      <c r="O134" s="156"/>
      <c r="P134" s="312"/>
      <c r="Q134" s="64"/>
      <c r="R134" s="112"/>
      <c r="S134" s="41"/>
      <c r="T134" s="42"/>
      <c r="U134" s="43"/>
      <c r="V134" s="44"/>
    </row>
    <row r="135" spans="1:22" ht="17.25" x14ac:dyDescent="0.3">
      <c r="A135" s="60"/>
      <c r="B135" s="61"/>
      <c r="C135" s="95"/>
      <c r="D135" s="95"/>
      <c r="E135" s="114"/>
      <c r="F135" s="51"/>
      <c r="G135" s="49"/>
      <c r="H135" s="113"/>
      <c r="I135" s="51"/>
      <c r="J135" s="35">
        <f t="shared" si="0"/>
        <v>0</v>
      </c>
      <c r="K135" s="56"/>
      <c r="L135" s="52"/>
      <c r="M135" s="52"/>
      <c r="N135" s="57">
        <f t="shared" si="1"/>
        <v>0</v>
      </c>
      <c r="O135" s="156"/>
      <c r="P135" s="312"/>
      <c r="Q135" s="64"/>
      <c r="R135" s="112"/>
      <c r="S135" s="41"/>
      <c r="T135" s="42"/>
      <c r="U135" s="43"/>
      <c r="V135" s="44"/>
    </row>
    <row r="136" spans="1:22" ht="17.25" x14ac:dyDescent="0.3">
      <c r="A136" s="60"/>
      <c r="B136" s="61"/>
      <c r="C136" s="95"/>
      <c r="D136" s="95"/>
      <c r="E136" s="114"/>
      <c r="F136" s="51"/>
      <c r="G136" s="49"/>
      <c r="H136" s="113"/>
      <c r="I136" s="51"/>
      <c r="J136" s="35">
        <f t="shared" si="0"/>
        <v>0</v>
      </c>
      <c r="K136" s="56"/>
      <c r="L136" s="52"/>
      <c r="M136" s="52"/>
      <c r="N136" s="57">
        <f t="shared" si="1"/>
        <v>0</v>
      </c>
      <c r="O136" s="156"/>
      <c r="P136" s="312"/>
      <c r="Q136" s="64"/>
      <c r="R136" s="112"/>
      <c r="S136" s="41"/>
      <c r="T136" s="42"/>
      <c r="U136" s="43"/>
      <c r="V136" s="44"/>
    </row>
    <row r="137" spans="1:22" ht="17.25" x14ac:dyDescent="0.3">
      <c r="A137" s="60"/>
      <c r="B137" s="61"/>
      <c r="C137" s="95"/>
      <c r="D137" s="95"/>
      <c r="E137" s="114"/>
      <c r="F137" s="51"/>
      <c r="G137" s="49"/>
      <c r="H137" s="113"/>
      <c r="I137" s="51"/>
      <c r="J137" s="35">
        <f t="shared" si="0"/>
        <v>0</v>
      </c>
      <c r="K137" s="56"/>
      <c r="L137" s="52"/>
      <c r="M137" s="52"/>
      <c r="N137" s="57">
        <f t="shared" si="1"/>
        <v>0</v>
      </c>
      <c r="O137" s="156"/>
      <c r="P137" s="312"/>
      <c r="Q137" s="64"/>
      <c r="R137" s="112"/>
      <c r="S137" s="41"/>
      <c r="T137" s="42"/>
      <c r="U137" s="43"/>
      <c r="V137" s="44"/>
    </row>
    <row r="138" spans="1:22" ht="17.25" x14ac:dyDescent="0.3">
      <c r="A138" s="107"/>
      <c r="B138" s="61"/>
      <c r="C138" s="96"/>
      <c r="D138" s="96"/>
      <c r="E138" s="97"/>
      <c r="F138" s="51"/>
      <c r="G138" s="49"/>
      <c r="H138" s="113"/>
      <c r="I138" s="51"/>
      <c r="J138" s="35">
        <f t="shared" si="0"/>
        <v>0</v>
      </c>
      <c r="K138" s="56"/>
      <c r="L138" s="52"/>
      <c r="M138" s="52"/>
      <c r="N138" s="57">
        <f t="shared" si="1"/>
        <v>0</v>
      </c>
      <c r="O138" s="156"/>
      <c r="P138" s="312"/>
      <c r="Q138" s="64"/>
      <c r="R138" s="112"/>
      <c r="S138" s="41"/>
      <c r="T138" s="42"/>
      <c r="U138" s="43"/>
      <c r="V138" s="44"/>
    </row>
    <row r="139" spans="1:22" ht="17.25" x14ac:dyDescent="0.3">
      <c r="A139" s="115"/>
      <c r="B139" s="61"/>
      <c r="C139" s="116"/>
      <c r="D139" s="116"/>
      <c r="E139" s="117"/>
      <c r="F139" s="51"/>
      <c r="G139" s="49"/>
      <c r="H139" s="118"/>
      <c r="I139" s="51"/>
      <c r="J139" s="35">
        <f t="shared" si="0"/>
        <v>0</v>
      </c>
      <c r="K139" s="56"/>
      <c r="L139" s="52"/>
      <c r="M139" s="52"/>
      <c r="N139" s="57">
        <f t="shared" si="1"/>
        <v>0</v>
      </c>
      <c r="O139" s="156"/>
      <c r="P139" s="312"/>
      <c r="Q139" s="64"/>
      <c r="R139" s="112"/>
      <c r="S139" s="41"/>
      <c r="T139" s="42"/>
      <c r="U139" s="43"/>
      <c r="V139" s="44"/>
    </row>
    <row r="140" spans="1:22" ht="17.25" x14ac:dyDescent="0.3">
      <c r="A140" s="115"/>
      <c r="B140" s="61"/>
      <c r="C140" s="116"/>
      <c r="D140" s="116"/>
      <c r="E140" s="117"/>
      <c r="F140" s="51"/>
      <c r="G140" s="49"/>
      <c r="H140" s="118"/>
      <c r="I140" s="51"/>
      <c r="J140" s="35">
        <f t="shared" si="0"/>
        <v>0</v>
      </c>
      <c r="K140" s="56"/>
      <c r="L140" s="52"/>
      <c r="M140" s="52"/>
      <c r="N140" s="57">
        <f t="shared" si="1"/>
        <v>0</v>
      </c>
      <c r="O140" s="156"/>
      <c r="P140" s="312"/>
      <c r="Q140" s="104"/>
      <c r="R140" s="112"/>
      <c r="S140" s="41"/>
      <c r="T140" s="42"/>
      <c r="U140" s="43"/>
      <c r="V140" s="44"/>
    </row>
    <row r="141" spans="1:22" ht="17.25" x14ac:dyDescent="0.3">
      <c r="A141" s="115"/>
      <c r="B141" s="61"/>
      <c r="C141" s="116"/>
      <c r="D141" s="116"/>
      <c r="E141" s="117"/>
      <c r="F141" s="51"/>
      <c r="G141" s="49"/>
      <c r="H141" s="118"/>
      <c r="I141" s="51"/>
      <c r="J141" s="35">
        <f t="shared" si="0"/>
        <v>0</v>
      </c>
      <c r="K141" s="56"/>
      <c r="L141" s="52"/>
      <c r="M141" s="52"/>
      <c r="N141" s="57">
        <f t="shared" si="1"/>
        <v>0</v>
      </c>
      <c r="O141" s="156"/>
      <c r="P141" s="312"/>
      <c r="Q141" s="64"/>
      <c r="R141" s="112"/>
      <c r="S141" s="41"/>
      <c r="T141" s="42"/>
      <c r="U141" s="43"/>
      <c r="V141" s="44"/>
    </row>
    <row r="142" spans="1:22" ht="17.25" x14ac:dyDescent="0.3">
      <c r="A142" s="107"/>
      <c r="B142" s="61"/>
      <c r="C142" s="96"/>
      <c r="D142" s="96"/>
      <c r="E142" s="97"/>
      <c r="F142" s="51"/>
      <c r="G142" s="49"/>
      <c r="H142" s="110"/>
      <c r="I142" s="51"/>
      <c r="J142" s="35">
        <f t="shared" si="0"/>
        <v>0</v>
      </c>
      <c r="K142" s="56"/>
      <c r="L142" s="52"/>
      <c r="M142" s="52"/>
      <c r="N142" s="57">
        <f t="shared" si="1"/>
        <v>0</v>
      </c>
      <c r="O142" s="156"/>
      <c r="P142" s="59"/>
      <c r="Q142" s="64"/>
      <c r="R142" s="112"/>
      <c r="S142" s="41"/>
      <c r="T142" s="42"/>
      <c r="U142" s="43"/>
      <c r="V142" s="44"/>
    </row>
    <row r="143" spans="1:22" ht="18.75" x14ac:dyDescent="0.3">
      <c r="A143" s="107"/>
      <c r="B143" s="61"/>
      <c r="C143" s="96"/>
      <c r="D143" s="96"/>
      <c r="E143" s="97"/>
      <c r="F143" s="51"/>
      <c r="G143" s="49"/>
      <c r="H143" s="119"/>
      <c r="I143" s="51"/>
      <c r="J143" s="35">
        <f t="shared" si="0"/>
        <v>0</v>
      </c>
      <c r="K143" s="56"/>
      <c r="L143" s="52"/>
      <c r="M143" s="52"/>
      <c r="N143" s="57">
        <f t="shared" si="1"/>
        <v>0</v>
      </c>
      <c r="O143" s="156"/>
      <c r="P143" s="59"/>
      <c r="Q143" s="64"/>
      <c r="R143" s="112"/>
      <c r="S143" s="41"/>
      <c r="T143" s="42"/>
      <c r="U143" s="43"/>
      <c r="V143" s="44"/>
    </row>
    <row r="144" spans="1:22" ht="17.25" x14ac:dyDescent="0.3">
      <c r="A144" s="107"/>
      <c r="B144" s="61"/>
      <c r="C144" s="96"/>
      <c r="D144" s="96"/>
      <c r="E144" s="97"/>
      <c r="F144" s="51"/>
      <c r="G144" s="49"/>
      <c r="H144" s="120"/>
      <c r="I144" s="51"/>
      <c r="J144" s="35">
        <f t="shared" si="0"/>
        <v>0</v>
      </c>
      <c r="K144" s="56"/>
      <c r="L144" s="52"/>
      <c r="M144" s="52"/>
      <c r="N144" s="57">
        <f t="shared" si="1"/>
        <v>0</v>
      </c>
      <c r="O144" s="156"/>
      <c r="P144" s="59"/>
      <c r="Q144" s="64"/>
      <c r="R144" s="112"/>
      <c r="S144" s="41"/>
      <c r="T144" s="42"/>
      <c r="U144" s="43"/>
      <c r="V144" s="44"/>
    </row>
    <row r="145" spans="1:22" ht="17.25" x14ac:dyDescent="0.3">
      <c r="A145" s="107"/>
      <c r="B145" s="61"/>
      <c r="C145" s="96"/>
      <c r="D145" s="96"/>
      <c r="E145" s="97"/>
      <c r="F145" s="51"/>
      <c r="G145" s="49"/>
      <c r="H145" s="110"/>
      <c r="I145" s="51"/>
      <c r="J145" s="35">
        <f t="shared" si="0"/>
        <v>0</v>
      </c>
      <c r="K145" s="56"/>
      <c r="L145" s="52"/>
      <c r="M145" s="52"/>
      <c r="N145" s="57">
        <f t="shared" si="1"/>
        <v>0</v>
      </c>
      <c r="O145" s="156"/>
      <c r="P145" s="59"/>
      <c r="Q145" s="64"/>
      <c r="R145" s="112"/>
      <c r="S145" s="41"/>
      <c r="T145" s="42"/>
      <c r="U145" s="43"/>
      <c r="V145" s="44"/>
    </row>
    <row r="146" spans="1:22" ht="17.25" x14ac:dyDescent="0.3">
      <c r="A146" s="121"/>
      <c r="B146" s="61"/>
      <c r="C146" s="96"/>
      <c r="D146" s="96"/>
      <c r="E146" s="97"/>
      <c r="F146" s="51"/>
      <c r="G146" s="49"/>
      <c r="H146" s="122"/>
      <c r="I146" s="51"/>
      <c r="J146" s="35">
        <f t="shared" si="0"/>
        <v>0</v>
      </c>
      <c r="K146" s="56"/>
      <c r="L146" s="52"/>
      <c r="M146" s="52"/>
      <c r="N146" s="57">
        <f t="shared" si="1"/>
        <v>0</v>
      </c>
      <c r="O146" s="298"/>
      <c r="P146" s="314"/>
      <c r="Q146" s="123"/>
      <c r="R146" s="124"/>
      <c r="S146" s="41"/>
      <c r="T146" s="42"/>
      <c r="U146" s="43"/>
      <c r="V146" s="44"/>
    </row>
    <row r="147" spans="1:22" ht="17.25" x14ac:dyDescent="0.3">
      <c r="A147" s="66"/>
      <c r="B147" s="61"/>
      <c r="C147" s="96"/>
      <c r="D147" s="96"/>
      <c r="E147" s="97"/>
      <c r="F147" s="51"/>
      <c r="G147" s="125"/>
      <c r="H147" s="126"/>
      <c r="I147" s="51"/>
      <c r="J147" s="35">
        <f t="shared" si="0"/>
        <v>0</v>
      </c>
      <c r="K147" s="56"/>
      <c r="L147" s="52"/>
      <c r="M147" s="52"/>
      <c r="N147" s="57">
        <f t="shared" si="1"/>
        <v>0</v>
      </c>
      <c r="O147" s="299"/>
      <c r="P147" s="127"/>
      <c r="Q147" s="64"/>
      <c r="R147" s="112"/>
      <c r="S147" s="41"/>
      <c r="T147" s="42"/>
      <c r="U147" s="43"/>
      <c r="V147" s="44"/>
    </row>
    <row r="148" spans="1:22" ht="17.25" x14ac:dyDescent="0.3">
      <c r="A148" s="108"/>
      <c r="B148" s="61"/>
      <c r="C148" s="96"/>
      <c r="D148" s="96"/>
      <c r="E148" s="97"/>
      <c r="F148" s="51"/>
      <c r="G148" s="127"/>
      <c r="H148" s="122"/>
      <c r="I148" s="51"/>
      <c r="J148" s="35">
        <f t="shared" si="0"/>
        <v>0</v>
      </c>
      <c r="K148" s="56"/>
      <c r="L148" s="52"/>
      <c r="M148" s="52"/>
      <c r="N148" s="57">
        <f t="shared" si="1"/>
        <v>0</v>
      </c>
      <c r="O148" s="299"/>
      <c r="P148" s="127"/>
      <c r="Q148" s="64"/>
      <c r="R148" s="112"/>
      <c r="S148" s="41"/>
      <c r="T148" s="42"/>
      <c r="U148" s="43"/>
      <c r="V148" s="44"/>
    </row>
    <row r="149" spans="1:22" ht="17.25" x14ac:dyDescent="0.3">
      <c r="A149" s="108"/>
      <c r="B149" s="61"/>
      <c r="C149" s="96"/>
      <c r="D149" s="96"/>
      <c r="E149" s="97"/>
      <c r="F149" s="51"/>
      <c r="G149" s="127"/>
      <c r="H149" s="126"/>
      <c r="I149" s="51"/>
      <c r="J149" s="35">
        <f t="shared" si="0"/>
        <v>0</v>
      </c>
      <c r="K149" s="128"/>
      <c r="L149" s="52"/>
      <c r="M149" s="52" t="s">
        <v>18</v>
      </c>
      <c r="N149" s="57">
        <f t="shared" si="1"/>
        <v>0</v>
      </c>
      <c r="O149" s="298"/>
      <c r="P149" s="314"/>
      <c r="Q149" s="123"/>
      <c r="R149" s="124"/>
      <c r="S149" s="41"/>
      <c r="T149" s="42"/>
      <c r="U149" s="43"/>
      <c r="V149" s="44"/>
    </row>
    <row r="150" spans="1:22" ht="17.25" x14ac:dyDescent="0.3">
      <c r="A150" s="107"/>
      <c r="B150" s="61"/>
      <c r="C150" s="96"/>
      <c r="D150" s="96"/>
      <c r="E150" s="97"/>
      <c r="F150" s="51"/>
      <c r="G150" s="127"/>
      <c r="H150" s="126"/>
      <c r="I150" s="51"/>
      <c r="J150" s="35">
        <f t="shared" si="0"/>
        <v>0</v>
      </c>
      <c r="K150" s="128"/>
      <c r="L150" s="52"/>
      <c r="M150" s="52"/>
      <c r="N150" s="57">
        <f t="shared" si="1"/>
        <v>0</v>
      </c>
      <c r="O150" s="299"/>
      <c r="P150" s="127"/>
      <c r="Q150" s="64"/>
      <c r="R150" s="112"/>
      <c r="S150" s="41"/>
      <c r="T150" s="42"/>
      <c r="U150" s="43"/>
      <c r="V150" s="44"/>
    </row>
    <row r="151" spans="1:22" ht="17.25" x14ac:dyDescent="0.3">
      <c r="A151" s="115"/>
      <c r="B151" s="61"/>
      <c r="C151" s="129"/>
      <c r="D151" s="129"/>
      <c r="E151" s="130"/>
      <c r="F151" s="51"/>
      <c r="G151" s="127"/>
      <c r="H151" s="131"/>
      <c r="I151" s="51"/>
      <c r="J151" s="35">
        <f t="shared" si="0"/>
        <v>0</v>
      </c>
      <c r="K151" s="56"/>
      <c r="L151" s="52"/>
      <c r="M151" s="52"/>
      <c r="N151" s="57">
        <f t="shared" si="1"/>
        <v>0</v>
      </c>
      <c r="O151" s="300"/>
      <c r="P151" s="315"/>
      <c r="Q151" s="39"/>
      <c r="R151" s="40"/>
      <c r="S151" s="41"/>
      <c r="T151" s="42"/>
      <c r="U151" s="43"/>
      <c r="V151" s="44"/>
    </row>
    <row r="152" spans="1:22" ht="17.25" x14ac:dyDescent="0.3">
      <c r="A152" s="132"/>
      <c r="B152" s="61"/>
      <c r="C152" s="96"/>
      <c r="D152" s="96"/>
      <c r="E152" s="97"/>
      <c r="F152" s="51"/>
      <c r="G152" s="127"/>
      <c r="H152" s="110"/>
      <c r="I152" s="51"/>
      <c r="J152" s="35">
        <f t="shared" ref="J152:J215" si="5">I152-F152</f>
        <v>0</v>
      </c>
      <c r="K152" s="128"/>
      <c r="L152" s="133"/>
      <c r="M152" s="133"/>
      <c r="N152" s="57">
        <f t="shared" si="1"/>
        <v>0</v>
      </c>
      <c r="O152" s="300"/>
      <c r="P152" s="315"/>
      <c r="Q152" s="123"/>
      <c r="R152" s="124"/>
      <c r="S152" s="41"/>
      <c r="T152" s="42"/>
      <c r="U152" s="43"/>
      <c r="V152" s="44"/>
    </row>
    <row r="153" spans="1:22" ht="17.25" x14ac:dyDescent="0.3">
      <c r="A153" s="107"/>
      <c r="B153" s="61"/>
      <c r="C153" s="96"/>
      <c r="D153" s="96"/>
      <c r="E153" s="97"/>
      <c r="F153" s="51"/>
      <c r="G153" s="127"/>
      <c r="H153" s="110"/>
      <c r="I153" s="51"/>
      <c r="J153" s="35">
        <f t="shared" si="5"/>
        <v>0</v>
      </c>
      <c r="K153" s="128"/>
      <c r="L153" s="133"/>
      <c r="M153" s="133"/>
      <c r="N153" s="57">
        <f t="shared" si="1"/>
        <v>0</v>
      </c>
      <c r="O153" s="156"/>
      <c r="P153" s="312"/>
      <c r="Q153" s="123"/>
      <c r="R153" s="124"/>
      <c r="S153" s="41"/>
      <c r="T153" s="42"/>
      <c r="U153" s="43"/>
      <c r="V153" s="44"/>
    </row>
    <row r="154" spans="1:22" ht="17.25" x14ac:dyDescent="0.3">
      <c r="A154" s="108"/>
      <c r="B154" s="61"/>
      <c r="C154" s="96"/>
      <c r="D154" s="96"/>
      <c r="E154" s="97"/>
      <c r="F154" s="51"/>
      <c r="G154" s="127"/>
      <c r="H154" s="134"/>
      <c r="I154" s="51"/>
      <c r="J154" s="35">
        <f t="shared" si="5"/>
        <v>0</v>
      </c>
      <c r="K154" s="135"/>
      <c r="L154" s="133"/>
      <c r="M154" s="133"/>
      <c r="N154" s="136">
        <f t="shared" si="1"/>
        <v>0</v>
      </c>
      <c r="O154" s="299"/>
      <c r="P154" s="127"/>
      <c r="Q154" s="123"/>
      <c r="R154" s="124"/>
      <c r="S154" s="41"/>
      <c r="T154" s="42"/>
      <c r="U154" s="43"/>
      <c r="V154" s="44"/>
    </row>
    <row r="155" spans="1:22" ht="18.75" x14ac:dyDescent="0.3">
      <c r="A155" s="108"/>
      <c r="B155" s="61"/>
      <c r="C155" s="96"/>
      <c r="D155" s="96"/>
      <c r="E155" s="97"/>
      <c r="F155" s="51"/>
      <c r="G155" s="127"/>
      <c r="H155" s="110"/>
      <c r="I155" s="51"/>
      <c r="J155" s="35">
        <f t="shared" si="5"/>
        <v>0</v>
      </c>
      <c r="K155" s="137"/>
      <c r="L155" s="138"/>
      <c r="M155" s="138"/>
      <c r="N155" s="136">
        <f t="shared" si="1"/>
        <v>0</v>
      </c>
      <c r="O155" s="298"/>
      <c r="P155" s="314"/>
      <c r="Q155" s="123"/>
      <c r="R155" s="124"/>
      <c r="S155" s="41"/>
      <c r="T155" s="42"/>
      <c r="U155" s="43"/>
      <c r="V155" s="44"/>
    </row>
    <row r="156" spans="1:22" ht="17.25" x14ac:dyDescent="0.3">
      <c r="A156" s="139"/>
      <c r="B156" s="61"/>
      <c r="C156" s="96"/>
      <c r="D156" s="96"/>
      <c r="E156" s="97"/>
      <c r="F156" s="140"/>
      <c r="G156" s="127"/>
      <c r="H156" s="120"/>
      <c r="I156" s="51"/>
      <c r="J156" s="35">
        <f t="shared" si="5"/>
        <v>0</v>
      </c>
      <c r="K156" s="137"/>
      <c r="L156" s="141"/>
      <c r="M156" s="141"/>
      <c r="N156" s="136">
        <f>K156*I156</f>
        <v>0</v>
      </c>
      <c r="O156" s="299"/>
      <c r="P156" s="127"/>
      <c r="Q156" s="123"/>
      <c r="R156" s="124"/>
      <c r="S156" s="41"/>
      <c r="T156" s="42"/>
      <c r="U156" s="43"/>
      <c r="V156" s="44"/>
    </row>
    <row r="157" spans="1:22" ht="17.25" x14ac:dyDescent="0.3">
      <c r="A157" s="121"/>
      <c r="B157" s="61"/>
      <c r="C157" s="96"/>
      <c r="D157" s="96"/>
      <c r="E157" s="97"/>
      <c r="F157" s="51"/>
      <c r="G157" s="127"/>
      <c r="H157" s="110"/>
      <c r="I157" s="51"/>
      <c r="J157" s="35">
        <f t="shared" si="5"/>
        <v>0</v>
      </c>
      <c r="K157" s="137"/>
      <c r="L157" s="133"/>
      <c r="M157" s="133"/>
      <c r="N157" s="136">
        <f t="shared" ref="N157:N241" si="6">K157*I157</f>
        <v>0</v>
      </c>
      <c r="O157" s="298"/>
      <c r="P157" s="314"/>
      <c r="Q157" s="123"/>
      <c r="R157" s="124"/>
      <c r="S157" s="41"/>
      <c r="T157" s="42"/>
      <c r="U157" s="43"/>
      <c r="V157" s="44"/>
    </row>
    <row r="158" spans="1:22" ht="18.75" x14ac:dyDescent="0.3">
      <c r="A158" s="108"/>
      <c r="B158" s="61"/>
      <c r="C158" s="96"/>
      <c r="D158" s="96"/>
      <c r="E158" s="97"/>
      <c r="F158" s="51"/>
      <c r="G158" s="127"/>
      <c r="H158" s="142"/>
      <c r="I158" s="51"/>
      <c r="J158" s="35">
        <f t="shared" si="5"/>
        <v>0</v>
      </c>
      <c r="K158" s="56"/>
      <c r="L158" s="133"/>
      <c r="M158" s="133"/>
      <c r="N158" s="57">
        <f t="shared" si="6"/>
        <v>0</v>
      </c>
      <c r="O158" s="298"/>
      <c r="P158" s="314"/>
      <c r="Q158" s="123"/>
      <c r="R158" s="124"/>
      <c r="S158" s="41"/>
      <c r="T158" s="42"/>
      <c r="U158" s="43"/>
      <c r="V158" s="44"/>
    </row>
    <row r="159" spans="1:22" ht="17.25" x14ac:dyDescent="0.3">
      <c r="A159" s="108"/>
      <c r="B159" s="61"/>
      <c r="C159" s="96"/>
      <c r="D159" s="96"/>
      <c r="E159" s="97"/>
      <c r="F159" s="51"/>
      <c r="G159" s="127"/>
      <c r="H159" s="122"/>
      <c r="I159" s="51"/>
      <c r="J159" s="35">
        <f t="shared" si="5"/>
        <v>0</v>
      </c>
      <c r="K159" s="137"/>
      <c r="L159" s="133"/>
      <c r="M159" s="133"/>
      <c r="N159" s="136">
        <f t="shared" si="6"/>
        <v>0</v>
      </c>
      <c r="O159" s="298"/>
      <c r="P159" s="314"/>
      <c r="Q159" s="123"/>
      <c r="R159" s="124"/>
      <c r="S159" s="41"/>
      <c r="T159" s="42"/>
      <c r="U159" s="43"/>
      <c r="V159" s="44"/>
    </row>
    <row r="160" spans="1:22" ht="17.25" x14ac:dyDescent="0.3">
      <c r="A160" s="108"/>
      <c r="B160" s="61"/>
      <c r="C160" s="96"/>
      <c r="D160" s="96"/>
      <c r="E160" s="97"/>
      <c r="F160" s="51"/>
      <c r="G160" s="127"/>
      <c r="H160" s="143"/>
      <c r="I160" s="51"/>
      <c r="J160" s="35">
        <f t="shared" si="5"/>
        <v>0</v>
      </c>
      <c r="K160" s="137"/>
      <c r="L160" s="133"/>
      <c r="M160" s="133"/>
      <c r="N160" s="136">
        <f t="shared" si="6"/>
        <v>0</v>
      </c>
      <c r="O160" s="298"/>
      <c r="P160" s="314"/>
      <c r="Q160" s="123"/>
      <c r="R160" s="124"/>
      <c r="S160" s="41"/>
      <c r="T160" s="42"/>
      <c r="U160" s="43"/>
      <c r="V160" s="44"/>
    </row>
    <row r="161" spans="1:22" ht="17.25" x14ac:dyDescent="0.3">
      <c r="A161" s="108"/>
      <c r="B161" s="61"/>
      <c r="C161" s="96"/>
      <c r="D161" s="96"/>
      <c r="E161" s="97"/>
      <c r="F161" s="51"/>
      <c r="G161" s="127"/>
      <c r="H161" s="144"/>
      <c r="I161" s="51"/>
      <c r="J161" s="35">
        <f t="shared" si="5"/>
        <v>0</v>
      </c>
      <c r="K161" s="137"/>
      <c r="L161" s="145"/>
      <c r="M161" s="145"/>
      <c r="N161" s="136">
        <f t="shared" si="6"/>
        <v>0</v>
      </c>
      <c r="O161" s="298"/>
      <c r="P161" s="314"/>
      <c r="Q161" s="123"/>
      <c r="R161" s="124"/>
      <c r="S161" s="41"/>
      <c r="T161" s="42"/>
      <c r="U161" s="43"/>
      <c r="V161" s="44"/>
    </row>
    <row r="162" spans="1:22" ht="17.25" x14ac:dyDescent="0.3">
      <c r="A162" s="108"/>
      <c r="B162" s="61"/>
      <c r="C162" s="96"/>
      <c r="D162" s="96"/>
      <c r="E162" s="97"/>
      <c r="F162" s="51"/>
      <c r="G162" s="127"/>
      <c r="H162" s="143"/>
      <c r="I162" s="51"/>
      <c r="J162" s="35">
        <f t="shared" si="5"/>
        <v>0</v>
      </c>
      <c r="K162" s="137"/>
      <c r="L162" s="145"/>
      <c r="M162" s="145"/>
      <c r="N162" s="136">
        <f t="shared" si="6"/>
        <v>0</v>
      </c>
      <c r="O162" s="298"/>
      <c r="P162" s="314"/>
      <c r="Q162" s="123"/>
      <c r="R162" s="124"/>
      <c r="S162" s="41"/>
      <c r="T162" s="42"/>
      <c r="U162" s="43"/>
      <c r="V162" s="44"/>
    </row>
    <row r="163" spans="1:22" ht="17.25" x14ac:dyDescent="0.3">
      <c r="A163" s="108"/>
      <c r="B163" s="61"/>
      <c r="C163" s="96"/>
      <c r="D163" s="96"/>
      <c r="E163" s="97"/>
      <c r="F163" s="51"/>
      <c r="G163" s="127"/>
      <c r="H163" s="143"/>
      <c r="I163" s="51"/>
      <c r="J163" s="35">
        <f t="shared" si="5"/>
        <v>0</v>
      </c>
      <c r="K163" s="137"/>
      <c r="L163" s="145"/>
      <c r="M163" s="145"/>
      <c r="N163" s="136">
        <f t="shared" si="6"/>
        <v>0</v>
      </c>
      <c r="O163" s="298"/>
      <c r="P163" s="314"/>
      <c r="Q163" s="123"/>
      <c r="R163" s="124"/>
      <c r="S163" s="41"/>
      <c r="T163" s="42"/>
      <c r="U163" s="43"/>
      <c r="V163" s="44"/>
    </row>
    <row r="164" spans="1:22" ht="17.25" x14ac:dyDescent="0.3">
      <c r="A164" s="108"/>
      <c r="B164" s="61"/>
      <c r="C164" s="96"/>
      <c r="D164" s="96"/>
      <c r="E164" s="97"/>
      <c r="F164" s="51"/>
      <c r="G164" s="127"/>
      <c r="H164" s="143"/>
      <c r="I164" s="51"/>
      <c r="J164" s="35">
        <f t="shared" si="5"/>
        <v>0</v>
      </c>
      <c r="K164" s="56"/>
      <c r="L164" s="52"/>
      <c r="M164" s="52"/>
      <c r="N164" s="57">
        <f t="shared" si="6"/>
        <v>0</v>
      </c>
      <c r="O164" s="298"/>
      <c r="P164" s="314"/>
      <c r="Q164" s="123"/>
      <c r="R164" s="124"/>
      <c r="S164" s="41"/>
      <c r="T164" s="42"/>
      <c r="U164" s="43"/>
      <c r="V164" s="44"/>
    </row>
    <row r="165" spans="1:22" ht="17.25" x14ac:dyDescent="0.3">
      <c r="A165" s="108"/>
      <c r="B165" s="61"/>
      <c r="C165" s="146"/>
      <c r="D165" s="146"/>
      <c r="E165" s="147"/>
      <c r="F165" s="51"/>
      <c r="G165" s="127"/>
      <c r="H165" s="143"/>
      <c r="I165" s="51"/>
      <c r="J165" s="35">
        <f t="shared" si="5"/>
        <v>0</v>
      </c>
      <c r="K165" s="56"/>
      <c r="L165" s="52"/>
      <c r="M165" s="52"/>
      <c r="N165" s="57">
        <f t="shared" si="6"/>
        <v>0</v>
      </c>
      <c r="O165" s="299"/>
      <c r="P165" s="316"/>
      <c r="Q165" s="39"/>
      <c r="R165" s="40"/>
      <c r="S165" s="41"/>
      <c r="T165" s="42"/>
      <c r="U165" s="43"/>
      <c r="V165" s="44"/>
    </row>
    <row r="166" spans="1:22" ht="17.25" x14ac:dyDescent="0.3">
      <c r="A166" s="108"/>
      <c r="B166" s="61"/>
      <c r="C166" s="146"/>
      <c r="D166" s="146"/>
      <c r="E166" s="147"/>
      <c r="F166" s="51"/>
      <c r="G166" s="127"/>
      <c r="H166" s="143"/>
      <c r="I166" s="51"/>
      <c r="J166" s="35">
        <f t="shared" si="5"/>
        <v>0</v>
      </c>
      <c r="K166" s="56"/>
      <c r="L166" s="52"/>
      <c r="M166" s="52"/>
      <c r="N166" s="57">
        <f t="shared" si="6"/>
        <v>0</v>
      </c>
      <c r="O166" s="299"/>
      <c r="P166" s="316"/>
      <c r="Q166" s="39"/>
      <c r="R166" s="40"/>
      <c r="S166" s="41"/>
      <c r="T166" s="42"/>
      <c r="U166" s="43"/>
      <c r="V166" s="44"/>
    </row>
    <row r="167" spans="1:22" ht="17.25" x14ac:dyDescent="0.3">
      <c r="A167" s="60"/>
      <c r="B167" s="61"/>
      <c r="C167" s="129"/>
      <c r="D167" s="129"/>
      <c r="E167" s="130"/>
      <c r="F167" s="51"/>
      <c r="G167" s="127"/>
      <c r="H167" s="131"/>
      <c r="I167" s="51"/>
      <c r="J167" s="35">
        <f t="shared" si="5"/>
        <v>0</v>
      </c>
      <c r="K167" s="56"/>
      <c r="L167" s="52"/>
      <c r="M167" s="52"/>
      <c r="N167" s="57">
        <f t="shared" si="6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ht="17.25" x14ac:dyDescent="0.3">
      <c r="A168" s="108"/>
      <c r="B168" s="61"/>
      <c r="C168" s="148"/>
      <c r="D168" s="148"/>
      <c r="E168" s="130"/>
      <c r="F168" s="51"/>
      <c r="G168" s="127"/>
      <c r="H168" s="50"/>
      <c r="I168" s="51"/>
      <c r="J168" s="35">
        <f t="shared" si="5"/>
        <v>0</v>
      </c>
      <c r="K168" s="56"/>
      <c r="L168" s="52"/>
      <c r="M168" s="52"/>
      <c r="N168" s="57">
        <f t="shared" si="6"/>
        <v>0</v>
      </c>
      <c r="O168" s="156"/>
      <c r="P168" s="312"/>
      <c r="Q168" s="39"/>
      <c r="R168" s="40"/>
      <c r="S168" s="41"/>
      <c r="T168" s="42"/>
      <c r="U168" s="43"/>
      <c r="V168" s="44"/>
    </row>
    <row r="169" spans="1:22" ht="17.25" x14ac:dyDescent="0.3">
      <c r="A169" s="115"/>
      <c r="B169" s="61"/>
      <c r="C169" s="129"/>
      <c r="D169" s="129"/>
      <c r="E169" s="130"/>
      <c r="F169" s="51"/>
      <c r="G169" s="127"/>
      <c r="H169" s="131"/>
      <c r="I169" s="51"/>
      <c r="J169" s="35">
        <f t="shared" si="5"/>
        <v>0</v>
      </c>
      <c r="K169" s="56"/>
      <c r="L169" s="52"/>
      <c r="M169" s="52"/>
      <c r="N169" s="57">
        <f t="shared" si="6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8.75" x14ac:dyDescent="0.3">
      <c r="A170" s="149"/>
      <c r="B170" s="150"/>
      <c r="C170" s="95"/>
      <c r="D170" s="95"/>
      <c r="E170" s="114"/>
      <c r="F170" s="51"/>
      <c r="G170" s="127"/>
      <c r="H170" s="131"/>
      <c r="I170" s="51"/>
      <c r="J170" s="35">
        <f t="shared" si="5"/>
        <v>0</v>
      </c>
      <c r="K170" s="56"/>
      <c r="L170" s="52"/>
      <c r="M170" s="52"/>
      <c r="N170" s="57">
        <f t="shared" si="6"/>
        <v>0</v>
      </c>
      <c r="O170" s="300"/>
      <c r="P170" s="315"/>
      <c r="Q170" s="39"/>
      <c r="R170" s="40"/>
      <c r="S170" s="41"/>
      <c r="T170" s="42"/>
      <c r="U170" s="43"/>
      <c r="V170" s="44"/>
    </row>
    <row r="171" spans="1:22" ht="17.25" x14ac:dyDescent="0.3">
      <c r="A171" s="115"/>
      <c r="B171" s="61"/>
      <c r="C171" s="151"/>
      <c r="D171" s="151"/>
      <c r="E171" s="152"/>
      <c r="F171" s="51"/>
      <c r="G171" s="127"/>
      <c r="H171" s="131"/>
      <c r="I171" s="51"/>
      <c r="J171" s="35">
        <f t="shared" si="5"/>
        <v>0</v>
      </c>
      <c r="K171" s="56"/>
      <c r="L171" s="52"/>
      <c r="M171" s="52"/>
      <c r="N171" s="57">
        <f t="shared" si="6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3">
      <c r="A172" s="115"/>
      <c r="B172" s="61"/>
      <c r="C172" s="151"/>
      <c r="D172" s="151"/>
      <c r="E172" s="152"/>
      <c r="F172" s="51"/>
      <c r="G172" s="127"/>
      <c r="H172" s="131"/>
      <c r="I172" s="51"/>
      <c r="J172" s="35">
        <f t="shared" si="5"/>
        <v>0</v>
      </c>
      <c r="K172" s="56"/>
      <c r="L172" s="52"/>
      <c r="M172" s="52"/>
      <c r="N172" s="57">
        <f t="shared" si="6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x14ac:dyDescent="0.3">
      <c r="A173" s="153"/>
      <c r="B173" s="61"/>
      <c r="C173" s="154"/>
      <c r="D173" s="154"/>
      <c r="E173" s="155"/>
      <c r="F173" s="51"/>
      <c r="G173" s="127"/>
      <c r="H173" s="131"/>
      <c r="I173" s="51"/>
      <c r="J173" s="35">
        <f t="shared" si="5"/>
        <v>0</v>
      </c>
      <c r="K173" s="56"/>
      <c r="L173" s="52"/>
      <c r="M173" s="52"/>
      <c r="N173" s="57">
        <f t="shared" si="6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ht="17.25" x14ac:dyDescent="0.3">
      <c r="A174" s="115"/>
      <c r="B174" s="61"/>
      <c r="C174" s="157"/>
      <c r="D174" s="157"/>
      <c r="E174" s="158"/>
      <c r="F174" s="51"/>
      <c r="G174" s="63"/>
      <c r="H174" s="131"/>
      <c r="I174" s="51"/>
      <c r="J174" s="35">
        <f t="shared" si="5"/>
        <v>0</v>
      </c>
      <c r="K174" s="56"/>
      <c r="L174" s="52"/>
      <c r="M174" s="52"/>
      <c r="N174" s="57">
        <f t="shared" si="6"/>
        <v>0</v>
      </c>
      <c r="O174" s="301"/>
      <c r="P174" s="317"/>
      <c r="Q174" s="39"/>
      <c r="R174" s="40"/>
      <c r="S174" s="41"/>
      <c r="T174" s="42"/>
      <c r="U174" s="43"/>
      <c r="V174" s="44"/>
    </row>
    <row r="175" spans="1:22" ht="17.25" x14ac:dyDescent="0.3">
      <c r="A175" s="115"/>
      <c r="B175" s="61"/>
      <c r="C175" s="157"/>
      <c r="D175" s="157"/>
      <c r="E175" s="158"/>
      <c r="F175" s="51"/>
      <c r="G175" s="49"/>
      <c r="H175" s="131"/>
      <c r="I175" s="51"/>
      <c r="J175" s="35">
        <f t="shared" si="5"/>
        <v>0</v>
      </c>
      <c r="K175" s="56"/>
      <c r="L175" s="52"/>
      <c r="M175" s="52"/>
      <c r="N175" s="57">
        <f t="shared" si="6"/>
        <v>0</v>
      </c>
      <c r="O175" s="301"/>
      <c r="P175" s="317"/>
      <c r="Q175" s="39"/>
      <c r="R175" s="40"/>
      <c r="S175" s="41"/>
      <c r="T175" s="42"/>
      <c r="U175" s="43"/>
      <c r="V175" s="44"/>
    </row>
    <row r="176" spans="1:22" x14ac:dyDescent="0.25">
      <c r="A176" s="115"/>
      <c r="B176" s="107"/>
      <c r="C176" s="159"/>
      <c r="D176" s="159"/>
      <c r="E176" s="160"/>
      <c r="F176" s="161"/>
      <c r="G176" s="127"/>
      <c r="H176" s="162"/>
      <c r="I176" s="161"/>
      <c r="J176" s="35">
        <f t="shared" si="5"/>
        <v>0</v>
      </c>
      <c r="N176" s="57">
        <f t="shared" si="6"/>
        <v>0</v>
      </c>
      <c r="O176" s="302"/>
      <c r="P176" s="316"/>
      <c r="Q176" s="163"/>
      <c r="R176" s="164"/>
      <c r="S176" s="165"/>
      <c r="T176" s="166"/>
      <c r="U176" s="167"/>
      <c r="V176" s="168"/>
    </row>
    <row r="177" spans="1:22" ht="17.25" x14ac:dyDescent="0.3">
      <c r="A177" s="115"/>
      <c r="B177" s="61"/>
      <c r="C177" s="154"/>
      <c r="D177" s="154"/>
      <c r="E177" s="155"/>
      <c r="F177" s="161"/>
      <c r="G177" s="127"/>
      <c r="H177" s="162"/>
      <c r="I177" s="161"/>
      <c r="J177" s="35">
        <f t="shared" si="5"/>
        <v>0</v>
      </c>
      <c r="N177" s="57">
        <f t="shared" si="6"/>
        <v>0</v>
      </c>
      <c r="O177" s="302"/>
      <c r="P177" s="316"/>
      <c r="Q177" s="163"/>
      <c r="R177" s="164"/>
      <c r="S177" s="165"/>
      <c r="T177" s="166"/>
      <c r="U177" s="167"/>
      <c r="V177" s="168"/>
    </row>
    <row r="178" spans="1:22" ht="17.25" x14ac:dyDescent="0.3">
      <c r="A178" s="115"/>
      <c r="B178" s="61"/>
      <c r="C178" s="154"/>
      <c r="D178" s="154"/>
      <c r="E178" s="155"/>
      <c r="F178" s="51"/>
      <c r="G178" s="127"/>
      <c r="H178" s="131"/>
      <c r="I178" s="51"/>
      <c r="J178" s="35">
        <f t="shared" si="5"/>
        <v>0</v>
      </c>
      <c r="K178" s="56"/>
      <c r="L178" s="52"/>
      <c r="M178" s="52"/>
      <c r="N178" s="57">
        <f t="shared" si="6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3">
      <c r="A179" s="115"/>
      <c r="B179" s="61"/>
      <c r="C179" s="154"/>
      <c r="D179" s="154"/>
      <c r="E179" s="155"/>
      <c r="F179" s="51"/>
      <c r="G179" s="127"/>
      <c r="H179" s="131"/>
      <c r="I179" s="51"/>
      <c r="J179" s="35">
        <f t="shared" si="5"/>
        <v>0</v>
      </c>
      <c r="K179" s="56"/>
      <c r="L179" s="52"/>
      <c r="M179" s="52"/>
      <c r="N179" s="57">
        <f t="shared" si="6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3">
      <c r="A180" s="115"/>
      <c r="B180" s="61"/>
      <c r="C180" s="169"/>
      <c r="D180" s="169"/>
      <c r="E180" s="114"/>
      <c r="F180" s="51"/>
      <c r="G180" s="63"/>
      <c r="H180" s="131"/>
      <c r="I180" s="51"/>
      <c r="J180" s="35">
        <f t="shared" si="5"/>
        <v>0</v>
      </c>
      <c r="K180" s="56"/>
      <c r="L180" s="52"/>
      <c r="M180" s="52"/>
      <c r="N180" s="57">
        <f t="shared" si="6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3">
      <c r="A181" s="115"/>
      <c r="B181" s="61"/>
      <c r="C181" s="169"/>
      <c r="D181" s="169"/>
      <c r="E181" s="114"/>
      <c r="F181" s="51"/>
      <c r="G181" s="63"/>
      <c r="H181" s="131"/>
      <c r="I181" s="51"/>
      <c r="J181" s="35">
        <f t="shared" si="5"/>
        <v>0</v>
      </c>
      <c r="K181" s="56"/>
      <c r="L181" s="52"/>
      <c r="M181" s="52"/>
      <c r="N181" s="57">
        <f t="shared" si="6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x14ac:dyDescent="0.3">
      <c r="A182" s="115"/>
      <c r="B182" s="61"/>
      <c r="C182" s="169"/>
      <c r="D182" s="169"/>
      <c r="E182" s="114"/>
      <c r="F182" s="51"/>
      <c r="G182" s="63"/>
      <c r="H182" s="131"/>
      <c r="I182" s="51"/>
      <c r="J182" s="35">
        <f t="shared" si="5"/>
        <v>0</v>
      </c>
      <c r="K182" s="56"/>
      <c r="L182" s="52"/>
      <c r="M182" s="52"/>
      <c r="N182" s="57">
        <f t="shared" si="6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25">
      <c r="A183" s="115"/>
      <c r="B183" s="107"/>
      <c r="C183" s="170"/>
      <c r="D183" s="170"/>
      <c r="E183" s="109"/>
      <c r="F183" s="51"/>
      <c r="G183" s="63"/>
      <c r="H183" s="131"/>
      <c r="I183" s="51"/>
      <c r="J183" s="35">
        <f t="shared" si="5"/>
        <v>0</v>
      </c>
      <c r="K183" s="56"/>
      <c r="L183" s="52"/>
      <c r="M183" s="52"/>
      <c r="N183" s="57">
        <f t="shared" si="6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x14ac:dyDescent="0.3">
      <c r="A184" s="115"/>
      <c r="B184" s="61"/>
      <c r="C184" s="169"/>
      <c r="D184" s="169"/>
      <c r="E184" s="114"/>
      <c r="F184" s="51"/>
      <c r="G184" s="63"/>
      <c r="H184" s="131"/>
      <c r="I184" s="51"/>
      <c r="J184" s="35">
        <f t="shared" si="5"/>
        <v>0</v>
      </c>
      <c r="K184" s="56"/>
      <c r="L184" s="52"/>
      <c r="M184" s="52"/>
      <c r="N184" s="57">
        <f t="shared" si="6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3">
      <c r="A185" s="115"/>
      <c r="B185" s="61"/>
      <c r="C185" s="148"/>
      <c r="D185" s="148"/>
      <c r="E185" s="130"/>
      <c r="F185" s="51"/>
      <c r="G185" s="127"/>
      <c r="H185" s="131"/>
      <c r="I185" s="51"/>
      <c r="J185" s="35">
        <f t="shared" si="5"/>
        <v>0</v>
      </c>
      <c r="K185" s="56"/>
      <c r="L185" s="52"/>
      <c r="M185" s="52"/>
      <c r="N185" s="57">
        <f t="shared" si="6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x14ac:dyDescent="0.3">
      <c r="A186" s="115"/>
      <c r="B186" s="61"/>
      <c r="C186" s="148"/>
      <c r="D186" s="148"/>
      <c r="E186" s="130"/>
      <c r="F186" s="51"/>
      <c r="G186" s="127"/>
      <c r="H186" s="131"/>
      <c r="I186" s="51"/>
      <c r="J186" s="35">
        <f t="shared" si="5"/>
        <v>0</v>
      </c>
      <c r="K186" s="56"/>
      <c r="L186" s="52"/>
      <c r="M186" s="52"/>
      <c r="N186" s="57">
        <f t="shared" si="6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3">
      <c r="A187" s="115"/>
      <c r="B187" s="61"/>
      <c r="C187" s="148"/>
      <c r="D187" s="148"/>
      <c r="E187" s="130"/>
      <c r="F187" s="51"/>
      <c r="G187" s="127"/>
      <c r="H187" s="131"/>
      <c r="I187" s="51"/>
      <c r="J187" s="35">
        <f t="shared" si="5"/>
        <v>0</v>
      </c>
      <c r="K187" s="56"/>
      <c r="L187" s="52"/>
      <c r="M187" s="52"/>
      <c r="N187" s="57">
        <f t="shared" si="6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3">
      <c r="A188" s="115"/>
      <c r="B188" s="61"/>
      <c r="C188" s="148"/>
      <c r="D188" s="148"/>
      <c r="E188" s="130"/>
      <c r="F188" s="51"/>
      <c r="G188" s="127"/>
      <c r="H188" s="131"/>
      <c r="I188" s="51"/>
      <c r="J188" s="35">
        <f t="shared" si="5"/>
        <v>0</v>
      </c>
      <c r="K188" s="56"/>
      <c r="L188" s="52"/>
      <c r="M188" s="52"/>
      <c r="N188" s="57">
        <f t="shared" si="6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x14ac:dyDescent="0.25">
      <c r="A189" s="153"/>
      <c r="B189" s="107"/>
      <c r="C189" s="154"/>
      <c r="D189" s="154"/>
      <c r="E189" s="155"/>
      <c r="F189" s="51"/>
      <c r="G189" s="127"/>
      <c r="H189" s="131"/>
      <c r="I189" s="51"/>
      <c r="J189" s="35">
        <f t="shared" si="5"/>
        <v>0</v>
      </c>
      <c r="K189" s="56"/>
      <c r="L189" s="52"/>
      <c r="M189" s="52"/>
      <c r="N189" s="57">
        <f t="shared" si="6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3">
      <c r="A190" s="171"/>
      <c r="B190" s="61"/>
      <c r="C190" s="157"/>
      <c r="D190" s="157"/>
      <c r="E190" s="158"/>
      <c r="F190" s="51"/>
      <c r="G190" s="49"/>
      <c r="H190" s="131"/>
      <c r="I190" s="51"/>
      <c r="J190" s="35">
        <f t="shared" si="5"/>
        <v>0</v>
      </c>
      <c r="K190" s="56"/>
      <c r="L190" s="52"/>
      <c r="M190" s="52"/>
      <c r="N190" s="57">
        <f>K190*I190</f>
        <v>0</v>
      </c>
      <c r="O190" s="301"/>
      <c r="P190" s="317"/>
      <c r="Q190" s="39"/>
      <c r="R190" s="40"/>
      <c r="S190" s="41"/>
      <c r="T190" s="42"/>
      <c r="U190" s="43"/>
      <c r="V190" s="44"/>
    </row>
    <row r="191" spans="1:22" ht="17.25" x14ac:dyDescent="0.25">
      <c r="A191" s="115"/>
      <c r="B191" s="107"/>
      <c r="C191" s="172"/>
      <c r="D191" s="172"/>
      <c r="E191" s="173"/>
      <c r="F191" s="51"/>
      <c r="G191" s="127"/>
      <c r="H191" s="131"/>
      <c r="I191" s="51"/>
      <c r="J191" s="35">
        <f t="shared" si="5"/>
        <v>0</v>
      </c>
      <c r="K191" s="56"/>
      <c r="L191" s="52"/>
      <c r="M191" s="52"/>
      <c r="N191" s="57">
        <f t="shared" si="6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72"/>
      <c r="D192" s="172"/>
      <c r="E192" s="173"/>
      <c r="F192" s="51"/>
      <c r="G192" s="127"/>
      <c r="H192" s="131"/>
      <c r="I192" s="51"/>
      <c r="J192" s="35">
        <f t="shared" si="5"/>
        <v>0</v>
      </c>
      <c r="K192" s="56"/>
      <c r="L192" s="52"/>
      <c r="M192" s="52"/>
      <c r="N192" s="57">
        <f t="shared" si="6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x14ac:dyDescent="0.25">
      <c r="A193" s="115"/>
      <c r="B193" s="107"/>
      <c r="C193" s="172"/>
      <c r="D193" s="172"/>
      <c r="E193" s="173"/>
      <c r="F193" s="51"/>
      <c r="G193" s="127"/>
      <c r="H193" s="174"/>
      <c r="I193" s="51"/>
      <c r="J193" s="35">
        <f t="shared" si="5"/>
        <v>0</v>
      </c>
      <c r="K193" s="56"/>
      <c r="L193" s="52"/>
      <c r="M193" s="52"/>
      <c r="N193" s="57">
        <f t="shared" si="6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x14ac:dyDescent="0.25">
      <c r="A194" s="115"/>
      <c r="B194" s="107"/>
      <c r="C194" s="172"/>
      <c r="D194" s="172"/>
      <c r="E194" s="173"/>
      <c r="F194" s="175"/>
      <c r="G194" s="63"/>
      <c r="H194" s="174"/>
      <c r="I194" s="51"/>
      <c r="J194" s="35">
        <f t="shared" si="5"/>
        <v>0</v>
      </c>
      <c r="K194" s="56"/>
      <c r="L194" s="52"/>
      <c r="M194" s="52"/>
      <c r="N194" s="57">
        <f t="shared" si="6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15"/>
      <c r="B195" s="107"/>
      <c r="C195" s="172"/>
      <c r="D195" s="172"/>
      <c r="E195" s="173"/>
      <c r="F195" s="175"/>
      <c r="G195" s="63"/>
      <c r="H195" s="131"/>
      <c r="I195" s="51"/>
      <c r="J195" s="35">
        <f t="shared" si="5"/>
        <v>0</v>
      </c>
      <c r="K195" s="56"/>
      <c r="L195" s="52"/>
      <c r="M195" s="52"/>
      <c r="N195" s="57">
        <f t="shared" si="6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15"/>
      <c r="B196" s="107"/>
      <c r="C196" s="172"/>
      <c r="D196" s="172"/>
      <c r="E196" s="173"/>
      <c r="F196" s="175"/>
      <c r="G196" s="63"/>
      <c r="H196" s="131"/>
      <c r="I196" s="51"/>
      <c r="J196" s="35">
        <f t="shared" si="5"/>
        <v>0</v>
      </c>
      <c r="K196" s="56"/>
      <c r="L196" s="52"/>
      <c r="M196" s="52"/>
      <c r="N196" s="57">
        <f t="shared" si="6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15"/>
      <c r="B197" s="107"/>
      <c r="C197" s="172"/>
      <c r="D197" s="172"/>
      <c r="E197" s="173"/>
      <c r="F197" s="175"/>
      <c r="G197" s="63"/>
      <c r="H197" s="131"/>
      <c r="I197" s="51"/>
      <c r="J197" s="35">
        <f t="shared" si="5"/>
        <v>0</v>
      </c>
      <c r="K197" s="56"/>
      <c r="L197" s="52"/>
      <c r="M197" s="52"/>
      <c r="N197" s="57">
        <f t="shared" si="6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15"/>
      <c r="B198" s="107"/>
      <c r="C198" s="172"/>
      <c r="D198" s="172"/>
      <c r="E198" s="173"/>
      <c r="F198" s="175"/>
      <c r="G198" s="63"/>
      <c r="H198" s="131"/>
      <c r="I198" s="51"/>
      <c r="J198" s="35">
        <f t="shared" si="5"/>
        <v>0</v>
      </c>
      <c r="K198" s="56"/>
      <c r="L198" s="52"/>
      <c r="M198" s="52"/>
      <c r="N198" s="57">
        <f t="shared" si="6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15"/>
      <c r="B199" s="107"/>
      <c r="C199" s="172"/>
      <c r="D199" s="172"/>
      <c r="E199" s="173"/>
      <c r="F199" s="175"/>
      <c r="G199" s="63"/>
      <c r="H199" s="131"/>
      <c r="I199" s="51"/>
      <c r="J199" s="35">
        <f t="shared" si="5"/>
        <v>0</v>
      </c>
      <c r="K199" s="56"/>
      <c r="L199" s="52"/>
      <c r="M199" s="52"/>
      <c r="N199" s="57">
        <f t="shared" si="6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72"/>
      <c r="D200" s="172"/>
      <c r="E200" s="173"/>
      <c r="F200" s="175"/>
      <c r="G200" s="63"/>
      <c r="H200" s="131"/>
      <c r="I200" s="51"/>
      <c r="J200" s="35">
        <f t="shared" si="5"/>
        <v>0</v>
      </c>
      <c r="K200" s="56"/>
      <c r="L200" s="52"/>
      <c r="M200" s="52"/>
      <c r="N200" s="57">
        <f t="shared" si="6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x14ac:dyDescent="0.25">
      <c r="A201" s="115"/>
      <c r="B201" s="107"/>
      <c r="C201" s="172"/>
      <c r="D201" s="172"/>
      <c r="E201" s="173"/>
      <c r="F201" s="51"/>
      <c r="G201" s="63"/>
      <c r="H201" s="131"/>
      <c r="I201" s="51"/>
      <c r="J201" s="35">
        <f t="shared" si="5"/>
        <v>0</v>
      </c>
      <c r="K201" s="56"/>
      <c r="L201" s="52"/>
      <c r="M201" s="52"/>
      <c r="N201" s="57">
        <f t="shared" si="6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15"/>
      <c r="B202" s="107"/>
      <c r="C202" s="148"/>
      <c r="D202" s="148"/>
      <c r="E202" s="130"/>
      <c r="F202" s="51"/>
      <c r="G202" s="127"/>
      <c r="H202" s="131"/>
      <c r="I202" s="51"/>
      <c r="J202" s="35">
        <f t="shared" si="5"/>
        <v>0</v>
      </c>
      <c r="K202" s="56"/>
      <c r="L202" s="52"/>
      <c r="M202" s="52"/>
      <c r="N202" s="57">
        <f t="shared" si="6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t="17.25" x14ac:dyDescent="0.25">
      <c r="A203" s="115"/>
      <c r="B203" s="107"/>
      <c r="C203" s="148"/>
      <c r="D203" s="148"/>
      <c r="E203" s="130"/>
      <c r="F203" s="51"/>
      <c r="G203" s="127"/>
      <c r="H203" s="131"/>
      <c r="I203" s="51"/>
      <c r="J203" s="35">
        <f t="shared" si="5"/>
        <v>0</v>
      </c>
      <c r="K203" s="56"/>
      <c r="L203" s="52"/>
      <c r="M203" s="52"/>
      <c r="N203" s="57">
        <f t="shared" si="6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15"/>
      <c r="B204" s="107"/>
      <c r="C204" s="148"/>
      <c r="D204" s="148"/>
      <c r="E204" s="130"/>
      <c r="F204" s="51"/>
      <c r="G204" s="127"/>
      <c r="H204" s="131"/>
      <c r="I204" s="51"/>
      <c r="J204" s="35">
        <f t="shared" si="5"/>
        <v>0</v>
      </c>
      <c r="K204" s="56"/>
      <c r="L204" s="52"/>
      <c r="M204" s="52"/>
      <c r="N204" s="57">
        <f t="shared" si="6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15"/>
      <c r="B205" s="107"/>
      <c r="C205" s="148"/>
      <c r="D205" s="148"/>
      <c r="E205" s="130"/>
      <c r="F205" s="51"/>
      <c r="G205" s="127"/>
      <c r="H205" s="131"/>
      <c r="I205" s="51"/>
      <c r="J205" s="35">
        <f t="shared" si="5"/>
        <v>0</v>
      </c>
      <c r="K205" s="56"/>
      <c r="L205" s="52"/>
      <c r="M205" s="52"/>
      <c r="N205" s="57">
        <f t="shared" si="6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15"/>
      <c r="B206" s="107"/>
      <c r="C206" s="148"/>
      <c r="D206" s="148"/>
      <c r="E206" s="130"/>
      <c r="F206" s="51"/>
      <c r="G206" s="127"/>
      <c r="H206" s="131"/>
      <c r="I206" s="51"/>
      <c r="J206" s="35">
        <f t="shared" si="5"/>
        <v>0</v>
      </c>
      <c r="K206" s="56"/>
      <c r="L206" s="52"/>
      <c r="M206" s="52"/>
      <c r="N206" s="57">
        <f t="shared" si="6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15"/>
      <c r="B207" s="107"/>
      <c r="C207" s="148"/>
      <c r="D207" s="148"/>
      <c r="E207" s="130"/>
      <c r="F207" s="51"/>
      <c r="G207" s="127"/>
      <c r="H207" s="131"/>
      <c r="I207" s="51"/>
      <c r="J207" s="35">
        <f t="shared" si="5"/>
        <v>0</v>
      </c>
      <c r="K207" s="56"/>
      <c r="L207" s="52"/>
      <c r="M207" s="52"/>
      <c r="N207" s="57">
        <f t="shared" si="6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ht="17.25" x14ac:dyDescent="0.25">
      <c r="A208" s="115"/>
      <c r="B208" s="107"/>
      <c r="C208" s="148"/>
      <c r="D208" s="148"/>
      <c r="E208" s="130"/>
      <c r="F208" s="51"/>
      <c r="G208" s="127"/>
      <c r="H208" s="131"/>
      <c r="I208" s="51"/>
      <c r="J208" s="35">
        <f t="shared" si="5"/>
        <v>0</v>
      </c>
      <c r="K208" s="56"/>
      <c r="L208" s="52"/>
      <c r="M208" s="52"/>
      <c r="N208" s="57">
        <f t="shared" si="6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15"/>
      <c r="B209" s="107"/>
      <c r="C209" s="148"/>
      <c r="D209" s="148"/>
      <c r="E209" s="130"/>
      <c r="F209" s="51"/>
      <c r="G209" s="127"/>
      <c r="H209" s="131"/>
      <c r="I209" s="51"/>
      <c r="J209" s="35">
        <f t="shared" si="5"/>
        <v>0</v>
      </c>
      <c r="K209" s="56"/>
      <c r="L209" s="52"/>
      <c r="M209" s="52"/>
      <c r="N209" s="57">
        <f t="shared" si="6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x14ac:dyDescent="0.25">
      <c r="A210" s="107"/>
      <c r="B210" s="159"/>
      <c r="C210" s="148"/>
      <c r="D210" s="148"/>
      <c r="E210" s="130"/>
      <c r="F210" s="51"/>
      <c r="G210" s="49"/>
      <c r="H210" s="50"/>
      <c r="I210" s="51"/>
      <c r="J210" s="35">
        <f t="shared" si="5"/>
        <v>0</v>
      </c>
      <c r="K210" s="56"/>
      <c r="L210" s="52"/>
      <c r="M210" s="52"/>
      <c r="N210" s="57">
        <f t="shared" si="6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71"/>
      <c r="B211" s="107"/>
      <c r="C211" s="148"/>
      <c r="D211" s="148"/>
      <c r="E211" s="130"/>
      <c r="F211" s="51"/>
      <c r="G211" s="127"/>
      <c r="H211" s="131"/>
      <c r="I211" s="51"/>
      <c r="J211" s="35">
        <f t="shared" si="5"/>
        <v>0</v>
      </c>
      <c r="K211" s="56"/>
      <c r="L211" s="52"/>
      <c r="M211" s="52"/>
      <c r="N211" s="57">
        <f t="shared" si="6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71"/>
      <c r="B212" s="107"/>
      <c r="C212" s="148"/>
      <c r="D212" s="148"/>
      <c r="E212" s="130"/>
      <c r="F212" s="51"/>
      <c r="G212" s="127"/>
      <c r="H212" s="131"/>
      <c r="I212" s="51"/>
      <c r="J212" s="35">
        <f t="shared" si="5"/>
        <v>0</v>
      </c>
      <c r="K212" s="56"/>
      <c r="L212" s="52"/>
      <c r="M212" s="52"/>
      <c r="N212" s="57">
        <f t="shared" si="6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ht="17.25" x14ac:dyDescent="0.25">
      <c r="A213" s="171"/>
      <c r="B213" s="107"/>
      <c r="C213" s="148"/>
      <c r="D213" s="148"/>
      <c r="E213" s="130"/>
      <c r="F213" s="51"/>
      <c r="G213" s="127"/>
      <c r="H213" s="131"/>
      <c r="I213" s="51"/>
      <c r="J213" s="35">
        <f t="shared" si="5"/>
        <v>0</v>
      </c>
      <c r="K213" s="56"/>
      <c r="L213" s="52"/>
      <c r="M213" s="52"/>
      <c r="N213" s="57">
        <f t="shared" si="6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71"/>
      <c r="B214" s="107"/>
      <c r="C214" s="148"/>
      <c r="D214" s="148"/>
      <c r="E214" s="130"/>
      <c r="F214" s="51"/>
      <c r="G214" s="127"/>
      <c r="H214" s="131"/>
      <c r="I214" s="51"/>
      <c r="J214" s="35">
        <f t="shared" si="5"/>
        <v>0</v>
      </c>
      <c r="K214" s="56"/>
      <c r="L214" s="52"/>
      <c r="M214" s="52"/>
      <c r="N214" s="57">
        <f t="shared" si="6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76"/>
      <c r="B215" s="107"/>
      <c r="C215" s="148"/>
      <c r="D215" s="148"/>
      <c r="E215" s="130"/>
      <c r="F215" s="51"/>
      <c r="G215" s="127"/>
      <c r="H215" s="131"/>
      <c r="I215" s="51"/>
      <c r="J215" s="35">
        <f t="shared" si="5"/>
        <v>0</v>
      </c>
      <c r="K215" s="56"/>
      <c r="L215" s="52"/>
      <c r="M215" s="52"/>
      <c r="N215" s="57">
        <f t="shared" si="6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15"/>
      <c r="B216" s="107"/>
      <c r="C216" s="148"/>
      <c r="D216" s="148"/>
      <c r="E216" s="130"/>
      <c r="F216" s="51"/>
      <c r="G216" s="127"/>
      <c r="H216" s="131"/>
      <c r="I216" s="51"/>
      <c r="J216" s="35">
        <f t="shared" ref="J216:J259" si="7">I216-F216</f>
        <v>0</v>
      </c>
      <c r="K216" s="56"/>
      <c r="L216" s="52"/>
      <c r="M216" s="52"/>
      <c r="N216" s="57">
        <f t="shared" si="6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ht="17.25" x14ac:dyDescent="0.25">
      <c r="A217" s="115"/>
      <c r="B217" s="107"/>
      <c r="C217" s="148"/>
      <c r="D217" s="148"/>
      <c r="E217" s="130"/>
      <c r="F217" s="51"/>
      <c r="G217" s="127"/>
      <c r="H217" s="131"/>
      <c r="I217" s="51"/>
      <c r="J217" s="35">
        <f t="shared" si="7"/>
        <v>0</v>
      </c>
      <c r="K217" s="56"/>
      <c r="L217" s="52"/>
      <c r="M217" s="52"/>
      <c r="N217" s="57">
        <f t="shared" si="6"/>
        <v>0</v>
      </c>
      <c r="O217" s="156"/>
      <c r="P217" s="312"/>
      <c r="Q217" s="39"/>
      <c r="R217" s="40"/>
      <c r="S217" s="41"/>
      <c r="T217" s="42"/>
      <c r="U217" s="43"/>
      <c r="V217" s="44"/>
    </row>
    <row r="218" spans="1:22" ht="17.25" x14ac:dyDescent="0.25">
      <c r="A218" s="115"/>
      <c r="B218" s="107"/>
      <c r="C218" s="148"/>
      <c r="D218" s="148"/>
      <c r="E218" s="130"/>
      <c r="F218" s="51"/>
      <c r="G218" s="127"/>
      <c r="H218" s="131"/>
      <c r="I218" s="51"/>
      <c r="J218" s="35">
        <f t="shared" si="7"/>
        <v>0</v>
      </c>
      <c r="K218" s="56"/>
      <c r="L218" s="52"/>
      <c r="M218" s="52"/>
      <c r="N218" s="57">
        <f t="shared" si="6"/>
        <v>0</v>
      </c>
      <c r="O218" s="156"/>
      <c r="P218" s="312"/>
      <c r="Q218" s="39"/>
      <c r="R218" s="40"/>
      <c r="S218" s="41"/>
      <c r="T218" s="42"/>
      <c r="U218" s="43"/>
      <c r="V218" s="44"/>
    </row>
    <row r="219" spans="1:22" ht="17.25" x14ac:dyDescent="0.25">
      <c r="A219" s="115"/>
      <c r="B219" s="107"/>
      <c r="C219" s="148"/>
      <c r="D219" s="148"/>
      <c r="E219" s="130"/>
      <c r="F219" s="51"/>
      <c r="G219" s="127"/>
      <c r="H219" s="131"/>
      <c r="I219" s="51"/>
      <c r="J219" s="35">
        <f t="shared" si="7"/>
        <v>0</v>
      </c>
      <c r="K219" s="56"/>
      <c r="L219" s="52"/>
      <c r="M219" s="52"/>
      <c r="N219" s="57">
        <f t="shared" si="6"/>
        <v>0</v>
      </c>
      <c r="O219" s="156"/>
      <c r="P219" s="312"/>
      <c r="Q219" s="39"/>
      <c r="R219" s="40"/>
      <c r="S219" s="41"/>
      <c r="T219" s="42"/>
      <c r="U219" s="43"/>
      <c r="V219" s="44"/>
    </row>
    <row r="220" spans="1:22" ht="17.25" x14ac:dyDescent="0.25">
      <c r="A220" s="115"/>
      <c r="B220" s="107"/>
      <c r="C220" s="148"/>
      <c r="D220" s="148"/>
      <c r="E220" s="130"/>
      <c r="F220" s="51"/>
      <c r="G220" s="127"/>
      <c r="H220" s="131"/>
      <c r="I220" s="51"/>
      <c r="J220" s="35">
        <f t="shared" si="7"/>
        <v>0</v>
      </c>
      <c r="K220" s="56"/>
      <c r="L220" s="52"/>
      <c r="M220" s="52"/>
      <c r="N220" s="57">
        <f t="shared" si="6"/>
        <v>0</v>
      </c>
      <c r="O220" s="156"/>
      <c r="P220" s="312"/>
      <c r="Q220" s="39"/>
      <c r="R220" s="40"/>
      <c r="S220" s="41"/>
      <c r="T220" s="42"/>
      <c r="U220" s="43"/>
      <c r="V220" s="44"/>
    </row>
    <row r="221" spans="1:22" ht="17.25" x14ac:dyDescent="0.25">
      <c r="A221" s="115"/>
      <c r="B221" s="107"/>
      <c r="C221" s="148"/>
      <c r="D221" s="148"/>
      <c r="E221" s="130"/>
      <c r="F221" s="51"/>
      <c r="G221" s="127"/>
      <c r="H221" s="131"/>
      <c r="I221" s="51"/>
      <c r="J221" s="35">
        <f t="shared" si="7"/>
        <v>0</v>
      </c>
      <c r="K221" s="56"/>
      <c r="L221" s="52"/>
      <c r="M221" s="52"/>
      <c r="N221" s="57">
        <f t="shared" si="6"/>
        <v>0</v>
      </c>
      <c r="O221" s="156"/>
      <c r="P221" s="312"/>
      <c r="Q221" s="39"/>
      <c r="R221" s="40"/>
      <c r="S221" s="41"/>
      <c r="T221" s="42"/>
      <c r="U221" s="43"/>
      <c r="V221" s="44"/>
    </row>
    <row r="222" spans="1:22" ht="17.25" x14ac:dyDescent="0.25">
      <c r="A222" s="115"/>
      <c r="B222" s="107"/>
      <c r="C222" s="148"/>
      <c r="D222" s="148"/>
      <c r="E222" s="130"/>
      <c r="F222" s="51"/>
      <c r="G222" s="127"/>
      <c r="H222" s="131"/>
      <c r="I222" s="51"/>
      <c r="J222" s="35">
        <f t="shared" si="7"/>
        <v>0</v>
      </c>
      <c r="K222" s="56"/>
      <c r="L222" s="52"/>
      <c r="M222" s="52"/>
      <c r="N222" s="57">
        <f t="shared" si="6"/>
        <v>0</v>
      </c>
      <c r="O222" s="156"/>
      <c r="P222" s="312"/>
      <c r="Q222" s="39"/>
      <c r="R222" s="40"/>
      <c r="S222" s="41"/>
      <c r="T222" s="42"/>
      <c r="U222" s="43"/>
      <c r="V222" s="44"/>
    </row>
    <row r="223" spans="1:22" ht="17.25" x14ac:dyDescent="0.25">
      <c r="A223" s="115"/>
      <c r="B223" s="107"/>
      <c r="C223" s="148"/>
      <c r="D223" s="148"/>
      <c r="E223" s="130"/>
      <c r="F223" s="51"/>
      <c r="G223" s="127"/>
      <c r="H223" s="131"/>
      <c r="I223" s="51"/>
      <c r="J223" s="35">
        <f t="shared" si="7"/>
        <v>0</v>
      </c>
      <c r="K223" s="56"/>
      <c r="L223" s="52"/>
      <c r="M223" s="52"/>
      <c r="N223" s="57">
        <f t="shared" si="6"/>
        <v>0</v>
      </c>
      <c r="O223" s="156"/>
      <c r="P223" s="312"/>
      <c r="Q223" s="39"/>
      <c r="R223" s="40"/>
      <c r="S223" s="41"/>
      <c r="T223" s="42"/>
      <c r="U223" s="43"/>
      <c r="V223" s="44"/>
    </row>
    <row r="224" spans="1:22" ht="17.25" x14ac:dyDescent="0.25">
      <c r="A224" s="115"/>
      <c r="B224" s="107"/>
      <c r="C224" s="148"/>
      <c r="D224" s="148"/>
      <c r="E224" s="130"/>
      <c r="F224" s="51"/>
      <c r="G224" s="127"/>
      <c r="H224" s="131"/>
      <c r="I224" s="51"/>
      <c r="J224" s="35">
        <f t="shared" si="7"/>
        <v>0</v>
      </c>
      <c r="K224" s="56"/>
      <c r="L224" s="52"/>
      <c r="M224" s="52"/>
      <c r="N224" s="57">
        <f t="shared" si="6"/>
        <v>0</v>
      </c>
      <c r="O224" s="156"/>
      <c r="P224" s="312"/>
      <c r="Q224" s="39"/>
      <c r="R224" s="40"/>
      <c r="S224" s="41"/>
      <c r="T224" s="42"/>
      <c r="U224" s="43"/>
      <c r="V224" s="44"/>
    </row>
    <row r="225" spans="1:22" ht="17.25" x14ac:dyDescent="0.25">
      <c r="A225" s="115"/>
      <c r="B225" s="107"/>
      <c r="C225" s="177"/>
      <c r="D225" s="177"/>
      <c r="E225" s="97"/>
      <c r="F225" s="51"/>
      <c r="G225" s="127"/>
      <c r="H225" s="131"/>
      <c r="I225" s="51"/>
      <c r="J225" s="35">
        <f t="shared" si="7"/>
        <v>0</v>
      </c>
      <c r="K225" s="56"/>
      <c r="L225" s="52"/>
      <c r="M225" s="52"/>
      <c r="N225" s="57">
        <f t="shared" si="6"/>
        <v>0</v>
      </c>
      <c r="O225" s="156"/>
      <c r="P225" s="312"/>
      <c r="Q225" s="39"/>
      <c r="R225" s="40"/>
      <c r="S225" s="41"/>
      <c r="T225" s="42"/>
      <c r="U225" s="43"/>
      <c r="V225" s="44"/>
    </row>
    <row r="226" spans="1:22" ht="17.25" x14ac:dyDescent="0.25">
      <c r="A226" s="115"/>
      <c r="B226" s="107"/>
      <c r="C226" s="148"/>
      <c r="D226" s="148"/>
      <c r="E226" s="130"/>
      <c r="F226" s="51"/>
      <c r="G226" s="127"/>
      <c r="H226" s="131"/>
      <c r="I226" s="51"/>
      <c r="J226" s="35">
        <f t="shared" si="7"/>
        <v>0</v>
      </c>
      <c r="K226" s="56"/>
      <c r="L226" s="52"/>
      <c r="M226" s="52"/>
      <c r="N226" s="57">
        <f t="shared" si="6"/>
        <v>0</v>
      </c>
      <c r="O226" s="156"/>
      <c r="P226" s="312"/>
      <c r="Q226" s="39"/>
      <c r="R226" s="40"/>
      <c r="S226" s="41"/>
      <c r="T226" s="42"/>
      <c r="U226" s="43"/>
      <c r="V226" s="44"/>
    </row>
    <row r="227" spans="1:22" ht="17.25" x14ac:dyDescent="0.25">
      <c r="A227" s="115"/>
      <c r="B227" s="107"/>
      <c r="C227" s="169"/>
      <c r="D227" s="169"/>
      <c r="E227" s="114"/>
      <c r="F227" s="51"/>
      <c r="G227" s="127"/>
      <c r="H227" s="131"/>
      <c r="I227" s="51"/>
      <c r="J227" s="35">
        <f t="shared" si="7"/>
        <v>0</v>
      </c>
      <c r="K227" s="56"/>
      <c r="L227" s="52"/>
      <c r="M227" s="52"/>
      <c r="N227" s="57">
        <f t="shared" si="6"/>
        <v>0</v>
      </c>
      <c r="O227" s="156"/>
      <c r="P227" s="312"/>
      <c r="Q227" s="39"/>
      <c r="R227" s="40"/>
      <c r="S227" s="41"/>
      <c r="T227" s="42"/>
      <c r="U227" s="43"/>
      <c r="V227" s="44"/>
    </row>
    <row r="228" spans="1:22" ht="17.25" x14ac:dyDescent="0.25">
      <c r="A228" s="115"/>
      <c r="B228" s="107"/>
      <c r="C228" s="170"/>
      <c r="D228" s="170"/>
      <c r="E228" s="109"/>
      <c r="F228" s="51"/>
      <c r="G228" s="127"/>
      <c r="H228" s="131"/>
      <c r="I228" s="51"/>
      <c r="J228" s="35">
        <f t="shared" si="7"/>
        <v>0</v>
      </c>
      <c r="K228" s="56"/>
      <c r="L228" s="52"/>
      <c r="M228" s="52"/>
      <c r="N228" s="57">
        <f t="shared" si="6"/>
        <v>0</v>
      </c>
      <c r="O228" s="156"/>
      <c r="P228" s="312"/>
      <c r="Q228" s="39"/>
      <c r="R228" s="40"/>
      <c r="S228" s="41"/>
      <c r="T228" s="42"/>
      <c r="U228" s="43"/>
      <c r="V228" s="44"/>
    </row>
    <row r="229" spans="1:22" ht="17.25" x14ac:dyDescent="0.25">
      <c r="A229" s="115"/>
      <c r="B229" s="107"/>
      <c r="C229" s="170"/>
      <c r="D229" s="170"/>
      <c r="E229" s="109"/>
      <c r="F229" s="51"/>
      <c r="G229" s="127"/>
      <c r="H229" s="131"/>
      <c r="I229" s="51"/>
      <c r="J229" s="35">
        <f t="shared" si="7"/>
        <v>0</v>
      </c>
      <c r="K229" s="56"/>
      <c r="L229" s="52"/>
      <c r="M229" s="52"/>
      <c r="N229" s="57">
        <f t="shared" si="6"/>
        <v>0</v>
      </c>
      <c r="O229" s="156"/>
      <c r="P229" s="312"/>
      <c r="Q229" s="39"/>
      <c r="R229" s="40"/>
      <c r="S229" s="41"/>
      <c r="T229" s="42"/>
      <c r="U229" s="43"/>
      <c r="V229" s="44"/>
    </row>
    <row r="230" spans="1:22" ht="17.25" x14ac:dyDescent="0.25">
      <c r="A230" s="115"/>
      <c r="B230" s="107"/>
      <c r="C230" s="169"/>
      <c r="D230" s="169"/>
      <c r="E230" s="114"/>
      <c r="F230" s="51"/>
      <c r="G230" s="127"/>
      <c r="H230" s="131"/>
      <c r="I230" s="51"/>
      <c r="J230" s="35">
        <f t="shared" si="7"/>
        <v>0</v>
      </c>
      <c r="K230" s="56"/>
      <c r="L230" s="52"/>
      <c r="M230" s="52"/>
      <c r="N230" s="57">
        <f t="shared" si="6"/>
        <v>0</v>
      </c>
      <c r="O230" s="156"/>
      <c r="P230" s="312"/>
      <c r="Q230" s="39"/>
      <c r="R230" s="40"/>
      <c r="S230" s="41"/>
      <c r="T230" s="42"/>
      <c r="U230" s="43"/>
      <c r="V230" s="44"/>
    </row>
    <row r="231" spans="1:22" ht="17.25" x14ac:dyDescent="0.25">
      <c r="A231" s="115"/>
      <c r="B231" s="107"/>
      <c r="C231" s="154"/>
      <c r="D231" s="154"/>
      <c r="E231" s="155"/>
      <c r="F231" s="51"/>
      <c r="G231" s="127"/>
      <c r="H231" s="131"/>
      <c r="I231" s="51"/>
      <c r="J231" s="35">
        <f t="shared" si="7"/>
        <v>0</v>
      </c>
      <c r="K231" s="56"/>
      <c r="L231" s="52"/>
      <c r="M231" s="52"/>
      <c r="N231" s="57">
        <f t="shared" si="6"/>
        <v>0</v>
      </c>
      <c r="O231" s="156"/>
      <c r="P231" s="312"/>
      <c r="Q231" s="39"/>
      <c r="R231" s="40"/>
      <c r="S231" s="41"/>
      <c r="T231" s="42"/>
      <c r="U231" s="43"/>
      <c r="V231" s="44"/>
    </row>
    <row r="232" spans="1:22" ht="17.25" x14ac:dyDescent="0.25">
      <c r="A232" s="115"/>
      <c r="B232" s="107"/>
      <c r="C232" s="96"/>
      <c r="D232" s="96"/>
      <c r="E232" s="97"/>
      <c r="F232" s="51"/>
      <c r="G232" s="127"/>
      <c r="H232" s="131"/>
      <c r="I232" s="51"/>
      <c r="J232" s="35">
        <f t="shared" si="7"/>
        <v>0</v>
      </c>
      <c r="K232" s="56"/>
      <c r="L232" s="52"/>
      <c r="M232" s="52"/>
      <c r="N232" s="57">
        <f t="shared" si="6"/>
        <v>0</v>
      </c>
      <c r="O232" s="156"/>
      <c r="P232" s="312"/>
      <c r="Q232" s="39"/>
      <c r="R232" s="40"/>
      <c r="S232" s="41"/>
      <c r="T232" s="42"/>
      <c r="U232" s="43"/>
      <c r="V232" s="44"/>
    </row>
    <row r="233" spans="1:22" ht="17.25" x14ac:dyDescent="0.25">
      <c r="A233" s="108"/>
      <c r="B233" s="107"/>
      <c r="C233" s="129"/>
      <c r="D233" s="129"/>
      <c r="E233" s="130"/>
      <c r="F233" s="51"/>
      <c r="G233" s="127"/>
      <c r="H233" s="131"/>
      <c r="I233" s="51"/>
      <c r="J233" s="35">
        <f t="shared" si="7"/>
        <v>0</v>
      </c>
      <c r="K233" s="56"/>
      <c r="L233" s="52"/>
      <c r="M233" s="52"/>
      <c r="N233" s="57">
        <f t="shared" si="6"/>
        <v>0</v>
      </c>
      <c r="O233" s="156"/>
      <c r="P233" s="312"/>
      <c r="Q233" s="39"/>
      <c r="R233" s="40"/>
      <c r="S233" s="41"/>
      <c r="T233" s="42"/>
      <c r="U233" s="43"/>
      <c r="V233" s="44"/>
    </row>
    <row r="234" spans="1:22" ht="17.25" x14ac:dyDescent="0.25">
      <c r="A234" s="115"/>
      <c r="B234" s="107"/>
      <c r="C234" s="129"/>
      <c r="D234" s="129"/>
      <c r="E234" s="130"/>
      <c r="F234" s="51"/>
      <c r="G234" s="127"/>
      <c r="H234" s="131"/>
      <c r="I234" s="51"/>
      <c r="J234" s="35">
        <f t="shared" si="7"/>
        <v>0</v>
      </c>
      <c r="K234" s="56"/>
      <c r="L234" s="52"/>
      <c r="M234" s="52"/>
      <c r="N234" s="57">
        <f t="shared" si="6"/>
        <v>0</v>
      </c>
      <c r="O234" s="156"/>
      <c r="P234" s="312"/>
      <c r="Q234" s="39"/>
      <c r="R234" s="40"/>
      <c r="S234" s="41"/>
      <c r="T234" s="42"/>
      <c r="U234" s="43"/>
      <c r="V234" s="44"/>
    </row>
    <row r="235" spans="1:22" ht="17.25" x14ac:dyDescent="0.25">
      <c r="A235" s="115"/>
      <c r="B235" s="107"/>
      <c r="C235" s="129"/>
      <c r="D235" s="129"/>
      <c r="E235" s="130"/>
      <c r="F235" s="51"/>
      <c r="G235" s="127"/>
      <c r="H235" s="131"/>
      <c r="I235" s="51"/>
      <c r="J235" s="35">
        <f t="shared" si="7"/>
        <v>0</v>
      </c>
      <c r="K235" s="56"/>
      <c r="L235" s="52"/>
      <c r="M235" s="52"/>
      <c r="N235" s="57">
        <f t="shared" si="6"/>
        <v>0</v>
      </c>
      <c r="O235" s="156"/>
      <c r="P235" s="312"/>
      <c r="Q235" s="39"/>
      <c r="R235" s="40"/>
      <c r="S235" s="41"/>
      <c r="T235" s="42"/>
      <c r="U235" s="43"/>
      <c r="V235" s="44"/>
    </row>
    <row r="236" spans="1:22" ht="17.25" x14ac:dyDescent="0.25">
      <c r="A236" s="178"/>
      <c r="B236" s="179"/>
      <c r="C236" s="129"/>
      <c r="D236" s="129"/>
      <c r="E236" s="130"/>
      <c r="F236" s="51"/>
      <c r="G236" s="127"/>
      <c r="H236" s="131"/>
      <c r="I236" s="51"/>
      <c r="J236" s="35">
        <f t="shared" si="7"/>
        <v>0</v>
      </c>
      <c r="K236" s="56"/>
      <c r="L236" s="52"/>
      <c r="M236" s="52"/>
      <c r="N236" s="57">
        <f t="shared" si="6"/>
        <v>0</v>
      </c>
      <c r="O236" s="156"/>
      <c r="P236" s="312"/>
      <c r="Q236" s="39"/>
      <c r="R236" s="40"/>
      <c r="S236" s="41"/>
      <c r="T236" s="42"/>
      <c r="U236" s="43"/>
      <c r="V236" s="44"/>
    </row>
    <row r="237" spans="1:22" x14ac:dyDescent="0.25">
      <c r="A237" s="108"/>
      <c r="B237" s="179"/>
      <c r="C237" s="129"/>
      <c r="D237" s="129"/>
      <c r="E237" s="130"/>
      <c r="F237" s="51"/>
      <c r="G237" s="127"/>
      <c r="H237" s="50"/>
      <c r="I237" s="51"/>
      <c r="J237" s="35">
        <f t="shared" si="7"/>
        <v>0</v>
      </c>
      <c r="K237" s="56"/>
      <c r="L237" s="52"/>
      <c r="M237" s="52"/>
      <c r="N237" s="57">
        <f t="shared" si="6"/>
        <v>0</v>
      </c>
      <c r="O237" s="156"/>
      <c r="P237" s="312"/>
      <c r="Q237" s="39"/>
      <c r="R237" s="40"/>
      <c r="S237" s="41"/>
      <c r="T237" s="42"/>
      <c r="U237" s="43"/>
      <c r="V237" s="44"/>
    </row>
    <row r="238" spans="1:22" ht="17.25" x14ac:dyDescent="0.25">
      <c r="A238" s="108"/>
      <c r="B238" s="179"/>
      <c r="C238" s="129"/>
      <c r="D238" s="129"/>
      <c r="E238" s="130"/>
      <c r="F238" s="51"/>
      <c r="G238" s="127"/>
      <c r="H238" s="131"/>
      <c r="I238" s="51"/>
      <c r="J238" s="35">
        <f t="shared" si="7"/>
        <v>0</v>
      </c>
      <c r="K238" s="56"/>
      <c r="L238" s="52"/>
      <c r="M238" s="52"/>
      <c r="N238" s="57">
        <f t="shared" si="6"/>
        <v>0</v>
      </c>
      <c r="O238" s="156"/>
      <c r="P238" s="312"/>
      <c r="Q238" s="39"/>
      <c r="R238" s="40"/>
      <c r="S238" s="41"/>
      <c r="T238" s="42"/>
      <c r="U238" s="43"/>
      <c r="V238" s="44"/>
    </row>
    <row r="239" spans="1:22" ht="17.25" x14ac:dyDescent="0.25">
      <c r="A239" s="115"/>
      <c r="B239" s="179"/>
      <c r="C239" s="95"/>
      <c r="D239" s="95"/>
      <c r="E239" s="114"/>
      <c r="F239" s="51"/>
      <c r="G239" s="127"/>
      <c r="H239" s="131"/>
      <c r="I239" s="51"/>
      <c r="J239" s="35">
        <f t="shared" si="7"/>
        <v>0</v>
      </c>
      <c r="K239" s="56"/>
      <c r="L239" s="52"/>
      <c r="M239" s="52"/>
      <c r="N239" s="57">
        <f t="shared" si="6"/>
        <v>0</v>
      </c>
      <c r="O239" s="156"/>
      <c r="P239" s="312"/>
      <c r="Q239" s="39"/>
      <c r="R239" s="40"/>
      <c r="S239" s="41"/>
      <c r="T239" s="42"/>
      <c r="U239" s="43"/>
      <c r="V239" s="44"/>
    </row>
    <row r="240" spans="1:22" ht="17.25" x14ac:dyDescent="0.25">
      <c r="A240" s="115"/>
      <c r="B240" s="179"/>
      <c r="C240" s="95"/>
      <c r="D240" s="95"/>
      <c r="E240" s="114"/>
      <c r="F240" s="51"/>
      <c r="G240" s="127"/>
      <c r="H240" s="131"/>
      <c r="I240" s="51"/>
      <c r="J240" s="35">
        <f t="shared" si="7"/>
        <v>0</v>
      </c>
      <c r="K240" s="56"/>
      <c r="L240" s="52"/>
      <c r="M240" s="52"/>
      <c r="N240" s="57">
        <f t="shared" si="6"/>
        <v>0</v>
      </c>
      <c r="O240" s="156"/>
      <c r="P240" s="312"/>
      <c r="Q240" s="39"/>
      <c r="R240" s="40"/>
      <c r="S240" s="41"/>
      <c r="T240" s="42"/>
      <c r="U240" s="43"/>
      <c r="V240" s="44"/>
    </row>
    <row r="241" spans="1:22" x14ac:dyDescent="0.25">
      <c r="A241" s="108"/>
      <c r="B241" s="179"/>
      <c r="C241" s="146"/>
      <c r="D241" s="146"/>
      <c r="E241" s="147"/>
      <c r="F241" s="51"/>
      <c r="G241" s="127"/>
      <c r="H241" s="143"/>
      <c r="I241" s="51"/>
      <c r="J241" s="35">
        <f t="shared" si="7"/>
        <v>0</v>
      </c>
      <c r="K241" s="56"/>
      <c r="L241" s="52"/>
      <c r="M241" s="52"/>
      <c r="N241" s="57">
        <f t="shared" si="6"/>
        <v>0</v>
      </c>
      <c r="O241" s="299"/>
      <c r="P241" s="316"/>
      <c r="Q241" s="39"/>
      <c r="R241" s="40"/>
      <c r="S241" s="41"/>
      <c r="T241" s="42"/>
      <c r="U241" s="43"/>
      <c r="V241" s="44"/>
    </row>
    <row r="242" spans="1:22" x14ac:dyDescent="0.25">
      <c r="A242" s="108"/>
      <c r="B242" s="179"/>
      <c r="C242" s="181"/>
      <c r="D242" s="181"/>
      <c r="E242" s="158"/>
      <c r="F242" s="51"/>
      <c r="G242" s="127"/>
      <c r="H242" s="143"/>
      <c r="I242" s="51"/>
      <c r="J242" s="35">
        <f t="shared" si="7"/>
        <v>0</v>
      </c>
      <c r="K242" s="56"/>
      <c r="L242" s="182"/>
      <c r="M242" s="183"/>
      <c r="N242" s="57">
        <f t="shared" ref="N242:N251" si="8">K242*I242-M242</f>
        <v>0</v>
      </c>
      <c r="O242" s="299"/>
      <c r="P242" s="316"/>
      <c r="Q242" s="39"/>
      <c r="R242" s="40"/>
      <c r="S242" s="41"/>
      <c r="T242" s="42"/>
      <c r="U242" s="43"/>
      <c r="V242" s="44"/>
    </row>
    <row r="243" spans="1:22" x14ac:dyDescent="0.25">
      <c r="A243" s="108"/>
      <c r="B243" s="184"/>
      <c r="C243" s="116"/>
      <c r="D243" s="116"/>
      <c r="E243" s="117"/>
      <c r="F243" s="116"/>
      <c r="G243" s="116"/>
      <c r="H243" s="725"/>
      <c r="I243" s="48"/>
      <c r="J243" s="35">
        <f t="shared" si="7"/>
        <v>0</v>
      </c>
      <c r="K243" s="56"/>
      <c r="L243" s="182"/>
      <c r="M243" s="183"/>
      <c r="N243" s="57">
        <f t="shared" si="8"/>
        <v>0</v>
      </c>
      <c r="O243" s="299"/>
      <c r="P243" s="316"/>
      <c r="Q243" s="39"/>
      <c r="R243" s="40"/>
      <c r="S243" s="41"/>
      <c r="T243" s="42"/>
      <c r="U243" s="43"/>
      <c r="V243" s="44"/>
    </row>
    <row r="244" spans="1:22" x14ac:dyDescent="0.25">
      <c r="A244" s="108"/>
      <c r="B244" s="184"/>
      <c r="C244" s="116"/>
      <c r="D244" s="116"/>
      <c r="E244" s="117"/>
      <c r="F244" s="116"/>
      <c r="G244" s="116"/>
      <c r="H244" s="725"/>
      <c r="I244" s="48"/>
      <c r="J244" s="35">
        <f t="shared" si="7"/>
        <v>0</v>
      </c>
      <c r="K244" s="56"/>
      <c r="L244" s="182"/>
      <c r="M244" s="183"/>
      <c r="N244" s="57">
        <f t="shared" si="8"/>
        <v>0</v>
      </c>
      <c r="O244" s="299"/>
      <c r="P244" s="316"/>
      <c r="Q244" s="39"/>
      <c r="R244" s="40"/>
      <c r="S244" s="41"/>
      <c r="T244" s="42"/>
      <c r="U244" s="43"/>
      <c r="V244" s="44"/>
    </row>
    <row r="245" spans="1:22" x14ac:dyDescent="0.25">
      <c r="A245" s="108"/>
      <c r="B245" s="185"/>
      <c r="C245" s="116"/>
      <c r="D245" s="116"/>
      <c r="E245" s="117"/>
      <c r="F245" s="116"/>
      <c r="G245" s="116"/>
      <c r="H245" s="725"/>
      <c r="I245" s="48"/>
      <c r="J245" s="35">
        <f t="shared" si="7"/>
        <v>0</v>
      </c>
      <c r="K245" s="56"/>
      <c r="L245" s="182"/>
      <c r="M245" s="183"/>
      <c r="N245" s="57">
        <f t="shared" si="8"/>
        <v>0</v>
      </c>
      <c r="O245" s="156"/>
      <c r="P245" s="59"/>
      <c r="Q245" s="39"/>
      <c r="R245" s="40"/>
      <c r="S245" s="41"/>
      <c r="T245" s="42"/>
      <c r="U245" s="43"/>
      <c r="V245" s="44"/>
    </row>
    <row r="246" spans="1:22" x14ac:dyDescent="0.25">
      <c r="A246" s="108"/>
      <c r="B246" s="185"/>
      <c r="C246" s="116"/>
      <c r="D246" s="116"/>
      <c r="E246" s="117"/>
      <c r="F246" s="116"/>
      <c r="G246" s="116"/>
      <c r="H246" s="725"/>
      <c r="I246" s="48"/>
      <c r="J246" s="35">
        <f t="shared" si="7"/>
        <v>0</v>
      </c>
      <c r="K246" s="56"/>
      <c r="L246" s="182"/>
      <c r="M246" s="183"/>
      <c r="N246" s="57">
        <f t="shared" si="8"/>
        <v>0</v>
      </c>
      <c r="O246" s="156"/>
      <c r="P246" s="59"/>
      <c r="Q246" s="39"/>
      <c r="R246" s="40"/>
      <c r="S246" s="41"/>
      <c r="T246" s="42"/>
      <c r="U246" s="43"/>
      <c r="V246" s="44"/>
    </row>
    <row r="247" spans="1:22" x14ac:dyDescent="0.25">
      <c r="A247" s="108"/>
      <c r="B247" s="185"/>
      <c r="C247" s="116"/>
      <c r="D247" s="116"/>
      <c r="E247" s="117"/>
      <c r="F247" s="116"/>
      <c r="G247" s="116"/>
      <c r="H247" s="725"/>
      <c r="I247" s="48"/>
      <c r="J247" s="35">
        <f t="shared" si="7"/>
        <v>0</v>
      </c>
      <c r="K247" s="56"/>
      <c r="L247" s="182"/>
      <c r="M247" s="183"/>
      <c r="N247" s="57">
        <f t="shared" si="8"/>
        <v>0</v>
      </c>
      <c r="O247" s="156"/>
      <c r="P247" s="59"/>
      <c r="Q247" s="39"/>
      <c r="R247" s="40"/>
      <c r="S247" s="41"/>
      <c r="T247" s="42"/>
      <c r="U247" s="43"/>
      <c r="V247" s="44"/>
    </row>
    <row r="248" spans="1:22" ht="18.75" x14ac:dyDescent="0.3">
      <c r="A248" s="108"/>
      <c r="B248" s="107"/>
      <c r="C248" s="186"/>
      <c r="D248" s="187"/>
      <c r="E248" s="188"/>
      <c r="F248" s="34"/>
      <c r="G248" s="189"/>
      <c r="H248" s="190"/>
      <c r="I248" s="51"/>
      <c r="J248" s="35">
        <f t="shared" si="7"/>
        <v>0</v>
      </c>
      <c r="K248" s="56"/>
      <c r="L248" s="182"/>
      <c r="M248" s="191"/>
      <c r="N248" s="57">
        <f t="shared" si="8"/>
        <v>0</v>
      </c>
      <c r="O248" s="299"/>
      <c r="P248" s="316"/>
      <c r="Q248" s="39"/>
      <c r="R248" s="40"/>
      <c r="S248" s="41"/>
      <c r="T248" s="42"/>
      <c r="U248" s="43"/>
      <c r="V248" s="44"/>
    </row>
    <row r="249" spans="1:22" ht="18.75" x14ac:dyDescent="0.3">
      <c r="A249" s="108"/>
      <c r="B249" s="107"/>
      <c r="C249" s="186"/>
      <c r="D249" s="186"/>
      <c r="E249" s="192"/>
      <c r="F249" s="51"/>
      <c r="G249" s="127"/>
      <c r="H249" s="143"/>
      <c r="I249" s="51"/>
      <c r="J249" s="35">
        <f t="shared" si="7"/>
        <v>0</v>
      </c>
      <c r="K249" s="56"/>
      <c r="L249" s="182"/>
      <c r="M249" s="191"/>
      <c r="N249" s="57">
        <f t="shared" si="8"/>
        <v>0</v>
      </c>
      <c r="O249" s="299"/>
      <c r="P249" s="316"/>
      <c r="Q249" s="39"/>
      <c r="R249" s="40"/>
      <c r="S249" s="41"/>
      <c r="T249" s="42"/>
      <c r="U249" s="43"/>
      <c r="V249" s="44"/>
    </row>
    <row r="250" spans="1:22" ht="18.75" x14ac:dyDescent="0.3">
      <c r="A250" s="108"/>
      <c r="B250" s="107"/>
      <c r="C250" s="186"/>
      <c r="D250" s="186"/>
      <c r="E250" s="192"/>
      <c r="F250" s="51"/>
      <c r="G250" s="127"/>
      <c r="H250" s="143"/>
      <c r="I250" s="51"/>
      <c r="J250" s="35">
        <f t="shared" si="7"/>
        <v>0</v>
      </c>
      <c r="K250" s="56"/>
      <c r="L250" s="182"/>
      <c r="M250" s="191"/>
      <c r="N250" s="57">
        <f t="shared" si="8"/>
        <v>0</v>
      </c>
      <c r="O250" s="299"/>
      <c r="P250" s="316"/>
      <c r="Q250" s="39"/>
      <c r="R250" s="40"/>
      <c r="S250" s="41"/>
      <c r="T250" s="42"/>
      <c r="U250" s="43"/>
      <c r="V250" s="44"/>
    </row>
    <row r="251" spans="1:22" ht="18.75" x14ac:dyDescent="0.3">
      <c r="A251" s="108"/>
      <c r="B251" s="107"/>
      <c r="C251" s="193"/>
      <c r="D251" s="193"/>
      <c r="E251" s="194"/>
      <c r="F251" s="51"/>
      <c r="G251" s="127"/>
      <c r="H251" s="143"/>
      <c r="I251" s="51"/>
      <c r="J251" s="35">
        <f t="shared" si="7"/>
        <v>0</v>
      </c>
      <c r="K251" s="56"/>
      <c r="L251" s="182"/>
      <c r="M251" s="191"/>
      <c r="N251" s="57">
        <f t="shared" si="8"/>
        <v>0</v>
      </c>
      <c r="O251" s="299"/>
      <c r="P251" s="316"/>
      <c r="Q251" s="39"/>
      <c r="R251" s="40"/>
      <c r="S251" s="41"/>
      <c r="T251" s="42"/>
      <c r="U251" s="43"/>
      <c r="V251" s="44"/>
    </row>
    <row r="252" spans="1:22" x14ac:dyDescent="0.25">
      <c r="A252" s="195"/>
      <c r="B252" s="107"/>
      <c r="C252" s="107"/>
      <c r="D252" s="107"/>
      <c r="E252" s="196"/>
      <c r="F252" s="161"/>
      <c r="G252" s="127"/>
      <c r="H252" s="162"/>
      <c r="I252" s="161">
        <v>0</v>
      </c>
      <c r="J252" s="35">
        <f t="shared" si="7"/>
        <v>0</v>
      </c>
      <c r="K252" s="198"/>
      <c r="L252" s="198"/>
      <c r="M252" s="198"/>
      <c r="N252" s="199">
        <f t="shared" ref="N252:N263" si="9">K252*I252</f>
        <v>0</v>
      </c>
      <c r="O252" s="303"/>
      <c r="P252" s="316"/>
      <c r="Q252" s="39"/>
      <c r="R252" s="200"/>
      <c r="S252" s="201"/>
      <c r="T252" s="202"/>
      <c r="U252" s="164"/>
      <c r="V252" s="168"/>
    </row>
    <row r="253" spans="1:22" x14ac:dyDescent="0.25">
      <c r="A253" s="195"/>
      <c r="B253" s="107"/>
      <c r="C253" s="107"/>
      <c r="D253" s="107"/>
      <c r="E253" s="196"/>
      <c r="F253" s="161"/>
      <c r="G253" s="127"/>
      <c r="H253" s="162"/>
      <c r="I253" s="161">
        <v>0</v>
      </c>
      <c r="J253" s="35">
        <f t="shared" si="7"/>
        <v>0</v>
      </c>
      <c r="K253" s="198"/>
      <c r="L253" s="198"/>
      <c r="M253" s="198"/>
      <c r="N253" s="199">
        <f t="shared" si="9"/>
        <v>0</v>
      </c>
      <c r="O253" s="303"/>
      <c r="P253" s="316"/>
      <c r="Q253" s="39"/>
      <c r="R253" s="200"/>
      <c r="S253" s="201"/>
      <c r="T253" s="202"/>
      <c r="U253" s="164"/>
      <c r="V253" s="168"/>
    </row>
    <row r="254" spans="1:22" x14ac:dyDescent="0.25">
      <c r="A254" s="195"/>
      <c r="B254" s="107"/>
      <c r="C254" s="107"/>
      <c r="D254" s="107"/>
      <c r="E254" s="196"/>
      <c r="F254" s="161"/>
      <c r="G254" s="127"/>
      <c r="H254" s="162"/>
      <c r="I254" s="161">
        <v>0</v>
      </c>
      <c r="J254" s="35">
        <f t="shared" si="7"/>
        <v>0</v>
      </c>
      <c r="K254" s="198"/>
      <c r="L254" s="198"/>
      <c r="M254" s="198"/>
      <c r="N254" s="199">
        <f t="shared" si="9"/>
        <v>0</v>
      </c>
      <c r="O254" s="303"/>
      <c r="P254" s="316"/>
      <c r="Q254" s="39"/>
      <c r="R254" s="200"/>
      <c r="S254" s="201"/>
      <c r="T254" s="202"/>
      <c r="U254" s="164"/>
      <c r="V254" s="168"/>
    </row>
    <row r="255" spans="1:22" x14ac:dyDescent="0.25">
      <c r="A255" s="195"/>
      <c r="B255" s="107"/>
      <c r="C255" s="107"/>
      <c r="D255" s="107"/>
      <c r="E255" s="196"/>
      <c r="F255" s="161"/>
      <c r="G255" s="127"/>
      <c r="H255" s="203"/>
      <c r="I255" s="161">
        <v>0</v>
      </c>
      <c r="J255" s="35">
        <f t="shared" si="7"/>
        <v>0</v>
      </c>
      <c r="K255" s="198"/>
      <c r="L255" s="198"/>
      <c r="M255" s="198"/>
      <c r="N255" s="199">
        <f t="shared" si="9"/>
        <v>0</v>
      </c>
      <c r="O255" s="303"/>
      <c r="P255" s="316"/>
      <c r="Q255" s="39"/>
      <c r="R255" s="200"/>
      <c r="S255" s="201"/>
      <c r="T255" s="202"/>
      <c r="U255" s="164"/>
      <c r="V255" s="168"/>
    </row>
    <row r="256" spans="1:22" x14ac:dyDescent="0.25">
      <c r="A256" s="204"/>
      <c r="B256" s="107"/>
      <c r="C256" s="107"/>
      <c r="D256" s="107"/>
      <c r="E256" s="196"/>
      <c r="F256" s="161"/>
      <c r="G256" s="127"/>
      <c r="H256" s="205"/>
      <c r="I256" s="161">
        <v>0</v>
      </c>
      <c r="J256" s="35">
        <f t="shared" si="7"/>
        <v>0</v>
      </c>
      <c r="K256" s="198"/>
      <c r="L256" s="198"/>
      <c r="M256" s="198"/>
      <c r="N256" s="199">
        <f t="shared" si="9"/>
        <v>0</v>
      </c>
      <c r="O256" s="303"/>
      <c r="P256" s="316"/>
      <c r="Q256" s="39"/>
      <c r="R256" s="200"/>
      <c r="S256" s="201"/>
      <c r="T256" s="202"/>
      <c r="U256" s="43"/>
      <c r="V256" s="44"/>
    </row>
    <row r="257" spans="1:22" x14ac:dyDescent="0.25">
      <c r="A257" s="206"/>
      <c r="B257" s="207"/>
      <c r="H257" s="212"/>
      <c r="I257" s="210">
        <v>0</v>
      </c>
      <c r="J257" s="35">
        <f t="shared" si="7"/>
        <v>0</v>
      </c>
      <c r="K257" s="213"/>
      <c r="L257" s="213"/>
      <c r="M257" s="213"/>
      <c r="N257" s="199">
        <f t="shared" si="9"/>
        <v>0</v>
      </c>
      <c r="O257" s="303"/>
      <c r="P257" s="316"/>
      <c r="Q257" s="163"/>
      <c r="R257" s="200"/>
      <c r="S257" s="201"/>
      <c r="T257" s="202"/>
      <c r="U257" s="43"/>
      <c r="V257" s="44"/>
    </row>
    <row r="258" spans="1:22" x14ac:dyDescent="0.25">
      <c r="A258" s="206"/>
      <c r="B258" s="207"/>
      <c r="I258" s="210">
        <v>0</v>
      </c>
      <c r="J258" s="35">
        <f t="shared" si="7"/>
        <v>0</v>
      </c>
      <c r="K258" s="213"/>
      <c r="L258" s="213"/>
      <c r="M258" s="213"/>
      <c r="N258" s="199">
        <f t="shared" si="9"/>
        <v>0</v>
      </c>
      <c r="O258" s="303"/>
      <c r="P258" s="316"/>
      <c r="Q258" s="163"/>
      <c r="R258" s="200"/>
      <c r="S258" s="201"/>
      <c r="T258" s="202"/>
      <c r="U258" s="43"/>
      <c r="V258" s="44"/>
    </row>
    <row r="259" spans="1:22" ht="16.5" thickBot="1" x14ac:dyDescent="0.3">
      <c r="A259" s="206"/>
      <c r="B259" s="207"/>
      <c r="I259" s="215">
        <v>0</v>
      </c>
      <c r="J259" s="35">
        <f t="shared" si="7"/>
        <v>0</v>
      </c>
      <c r="K259" s="213"/>
      <c r="L259" s="213"/>
      <c r="M259" s="213"/>
      <c r="N259" s="199">
        <f t="shared" si="9"/>
        <v>0</v>
      </c>
      <c r="O259" s="303"/>
      <c r="P259" s="316"/>
      <c r="Q259" s="163"/>
      <c r="R259" s="200"/>
      <c r="S259" s="201"/>
      <c r="T259" s="202"/>
      <c r="U259" s="43"/>
      <c r="V259" s="44"/>
    </row>
    <row r="260" spans="1:22" ht="19.5" thickTop="1" x14ac:dyDescent="0.3">
      <c r="A260" s="206"/>
      <c r="B260" s="207"/>
      <c r="F260" s="922" t="s">
        <v>19</v>
      </c>
      <c r="G260" s="922"/>
      <c r="H260" s="923"/>
      <c r="I260" s="216">
        <f>SUM(I4:I259)</f>
        <v>382890.88509999996</v>
      </c>
      <c r="J260" s="217"/>
      <c r="K260" s="213"/>
      <c r="L260" s="218"/>
      <c r="M260" s="213"/>
      <c r="N260" s="199">
        <f t="shared" si="9"/>
        <v>0</v>
      </c>
      <c r="O260" s="303"/>
      <c r="P260" s="316"/>
      <c r="Q260" s="163"/>
      <c r="R260" s="200"/>
      <c r="S260" s="219"/>
      <c r="T260" s="166"/>
      <c r="U260" s="167"/>
      <c r="V260" s="44"/>
    </row>
    <row r="261" spans="1:22" ht="19.5" thickBot="1" x14ac:dyDescent="0.3">
      <c r="A261" s="220"/>
      <c r="B261" s="207"/>
      <c r="I261" s="221"/>
      <c r="J261" s="217"/>
      <c r="K261" s="213"/>
      <c r="L261" s="218"/>
      <c r="M261" s="213"/>
      <c r="N261" s="199">
        <f t="shared" si="9"/>
        <v>0</v>
      </c>
      <c r="O261" s="304"/>
      <c r="Q261" s="10"/>
      <c r="R261" s="222"/>
      <c r="S261" s="223"/>
      <c r="T261" s="224"/>
      <c r="V261" s="15"/>
    </row>
    <row r="262" spans="1:22" ht="16.5" thickTop="1" x14ac:dyDescent="0.25">
      <c r="A262" s="206"/>
      <c r="B262" s="207"/>
      <c r="J262" s="210"/>
      <c r="K262" s="213"/>
      <c r="L262" s="213"/>
      <c r="M262" s="213"/>
      <c r="N262" s="199">
        <f t="shared" si="9"/>
        <v>0</v>
      </c>
      <c r="O262" s="304"/>
      <c r="Q262" s="10"/>
      <c r="R262" s="222"/>
      <c r="S262" s="223"/>
      <c r="T262" s="224"/>
      <c r="V262" s="15"/>
    </row>
    <row r="263" spans="1:22" ht="16.5" thickBot="1" x14ac:dyDescent="0.3">
      <c r="A263" s="206"/>
      <c r="B263" s="207"/>
      <c r="J263" s="210"/>
      <c r="K263" s="226"/>
      <c r="N263" s="199">
        <f t="shared" si="9"/>
        <v>0</v>
      </c>
      <c r="O263" s="305"/>
      <c r="Q263" s="10"/>
      <c r="R263" s="222"/>
      <c r="S263" s="223"/>
      <c r="T263" s="227"/>
      <c r="V263" s="15"/>
    </row>
    <row r="264" spans="1:22" ht="17.25" thickTop="1" thickBot="1" x14ac:dyDescent="0.3">
      <c r="A264" s="206"/>
      <c r="H264" s="228"/>
      <c r="I264" s="229" t="s">
        <v>20</v>
      </c>
      <c r="J264" s="230"/>
      <c r="K264" s="230"/>
      <c r="L264" s="231">
        <f>SUM(L252:L263)</f>
        <v>0</v>
      </c>
      <c r="M264" s="232"/>
      <c r="N264" s="233">
        <f>SUM(N4:N263)</f>
        <v>14510501.4778</v>
      </c>
      <c r="O264" s="306"/>
      <c r="Q264" s="234">
        <f>SUM(Q4:Q263)</f>
        <v>320800</v>
      </c>
      <c r="R264" s="9"/>
      <c r="S264" s="235">
        <f>SUM(S16:S263)</f>
        <v>0</v>
      </c>
      <c r="T264" s="236"/>
      <c r="U264" s="237"/>
      <c r="V264" s="238">
        <f>SUM(V252:V263)</f>
        <v>0</v>
      </c>
    </row>
    <row r="265" spans="1:22" x14ac:dyDescent="0.25">
      <c r="A265" s="206"/>
      <c r="H265" s="228"/>
      <c r="I265" s="239"/>
      <c r="J265" s="240"/>
      <c r="K265" s="241"/>
      <c r="L265" s="241"/>
      <c r="M265" s="241"/>
      <c r="N265" s="199"/>
      <c r="O265" s="306"/>
      <c r="R265" s="222"/>
      <c r="S265" s="243"/>
      <c r="U265" s="245"/>
      <c r="V265"/>
    </row>
    <row r="266" spans="1:22" ht="16.5" thickBot="1" x14ac:dyDescent="0.3">
      <c r="A266" s="206"/>
      <c r="H266" s="228"/>
      <c r="I266" s="239"/>
      <c r="J266" s="240"/>
      <c r="K266" s="241"/>
      <c r="L266" s="241"/>
      <c r="M266" s="241"/>
      <c r="N266" s="199"/>
      <c r="O266" s="306"/>
      <c r="R266" s="222"/>
      <c r="S266" s="243"/>
      <c r="U266" s="245"/>
      <c r="V266"/>
    </row>
    <row r="267" spans="1:22" ht="19.5" thickTop="1" x14ac:dyDescent="0.25">
      <c r="A267" s="206"/>
      <c r="I267" s="246" t="s">
        <v>21</v>
      </c>
      <c r="J267" s="247"/>
      <c r="K267" s="247"/>
      <c r="L267" s="248"/>
      <c r="M267" s="248"/>
      <c r="N267" s="249">
        <f>V264+S264+Q264+N264+L264</f>
        <v>14831301.4778</v>
      </c>
      <c r="O267" s="307"/>
      <c r="R267" s="222"/>
      <c r="S267" s="243"/>
      <c r="U267" s="245"/>
      <c r="V267"/>
    </row>
    <row r="268" spans="1:22" ht="19.5" thickBot="1" x14ac:dyDescent="0.3">
      <c r="A268" s="250"/>
      <c r="I268" s="251"/>
      <c r="J268" s="252"/>
      <c r="K268" s="252"/>
      <c r="L268" s="253"/>
      <c r="M268" s="253"/>
      <c r="N268" s="254"/>
      <c r="O268" s="308"/>
      <c r="R268" s="222"/>
      <c r="S268" s="243"/>
      <c r="U268" s="245"/>
      <c r="V268"/>
    </row>
    <row r="269" spans="1:22" ht="16.5" thickTop="1" x14ac:dyDescent="0.25">
      <c r="A269" s="250"/>
      <c r="I269" s="239"/>
      <c r="J269" s="240"/>
      <c r="K269" s="241"/>
      <c r="L269" s="241"/>
      <c r="M269" s="241"/>
      <c r="N269" s="199"/>
      <c r="O269" s="306"/>
      <c r="R269" s="222"/>
      <c r="S269" s="243"/>
      <c r="U269" s="245"/>
      <c r="V269"/>
    </row>
    <row r="270" spans="1:22" x14ac:dyDescent="0.25">
      <c r="A270" s="206"/>
      <c r="I270" s="239"/>
      <c r="J270" s="240"/>
      <c r="K270" s="241"/>
      <c r="L270" s="241"/>
      <c r="M270" s="241"/>
      <c r="N270" s="199"/>
      <c r="O270" s="306"/>
      <c r="R270" s="222"/>
      <c r="S270" s="243"/>
      <c r="U270" s="245"/>
      <c r="V270"/>
    </row>
    <row r="271" spans="1:22" x14ac:dyDescent="0.25">
      <c r="A271" s="206"/>
      <c r="I271" s="239"/>
      <c r="J271" s="255"/>
      <c r="K271" s="241"/>
      <c r="L271" s="241"/>
      <c r="M271" s="241"/>
      <c r="N271" s="199"/>
      <c r="O271" s="309"/>
      <c r="R271" s="222"/>
      <c r="S271" s="243"/>
      <c r="U271" s="245"/>
      <c r="V271"/>
    </row>
    <row r="272" spans="1:22" x14ac:dyDescent="0.25">
      <c r="A272" s="250"/>
      <c r="N272" s="199"/>
      <c r="O272" s="310"/>
      <c r="R272" s="222"/>
      <c r="S272" s="243"/>
      <c r="U272" s="245"/>
      <c r="V272"/>
    </row>
    <row r="273" spans="1:22" x14ac:dyDescent="0.25">
      <c r="A273" s="250"/>
      <c r="O273" s="310"/>
      <c r="S273" s="243"/>
      <c r="U273" s="245"/>
      <c r="V273"/>
    </row>
    <row r="274" spans="1:22" x14ac:dyDescent="0.25">
      <c r="A274" s="206"/>
      <c r="B274" s="207"/>
      <c r="N274" s="199"/>
      <c r="O274" s="306"/>
      <c r="S274" s="243"/>
      <c r="U274" s="245"/>
      <c r="V274"/>
    </row>
    <row r="275" spans="1:22" x14ac:dyDescent="0.25">
      <c r="A275" s="250"/>
      <c r="B275" s="207"/>
      <c r="N275" s="199"/>
      <c r="O275" s="306"/>
      <c r="S275" s="243"/>
      <c r="U275" s="245"/>
      <c r="V275"/>
    </row>
    <row r="276" spans="1:22" x14ac:dyDescent="0.25">
      <c r="A276" s="206"/>
      <c r="B276" s="207"/>
      <c r="I276" s="239"/>
      <c r="J276" s="240"/>
      <c r="K276" s="241"/>
      <c r="L276" s="241"/>
      <c r="M276" s="241"/>
      <c r="N276" s="199"/>
      <c r="O276" s="306"/>
      <c r="S276" s="243"/>
      <c r="U276" s="245"/>
      <c r="V276"/>
    </row>
    <row r="277" spans="1:22" x14ac:dyDescent="0.25">
      <c r="A277" s="250"/>
      <c r="B277" s="207"/>
      <c r="I277" s="239"/>
      <c r="J277" s="240"/>
      <c r="K277" s="241"/>
      <c r="L277" s="241"/>
      <c r="M277" s="241"/>
      <c r="N277" s="199"/>
      <c r="O277" s="306"/>
      <c r="S277" s="243"/>
      <c r="U277" s="245"/>
      <c r="V277"/>
    </row>
    <row r="278" spans="1:22" x14ac:dyDescent="0.25">
      <c r="A278" s="206"/>
      <c r="B278" s="207"/>
      <c r="I278" s="258"/>
      <c r="J278" s="237"/>
      <c r="K278" s="237"/>
      <c r="N278" s="199"/>
      <c r="O278" s="306"/>
      <c r="S278" s="243"/>
      <c r="U278" s="245"/>
      <c r="V278"/>
    </row>
    <row r="279" spans="1:22" x14ac:dyDescent="0.25">
      <c r="A279" s="250"/>
      <c r="S279" s="243"/>
      <c r="U279" s="245"/>
      <c r="V279"/>
    </row>
    <row r="280" spans="1:22" x14ac:dyDescent="0.25">
      <c r="A280" s="206"/>
      <c r="S280" s="243"/>
      <c r="U280" s="245"/>
      <c r="V280"/>
    </row>
    <row r="281" spans="1:22" x14ac:dyDescent="0.25">
      <c r="A281" s="206"/>
      <c r="B281" s="259"/>
      <c r="C281" s="259"/>
      <c r="D281" s="259"/>
      <c r="E281" s="260"/>
      <c r="F281" s="261"/>
      <c r="G281"/>
      <c r="H281" s="262"/>
      <c r="I281" s="263"/>
      <c r="J281"/>
      <c r="K281"/>
      <c r="L281"/>
      <c r="M281"/>
      <c r="P281" s="318"/>
      <c r="Q281" s="243"/>
      <c r="S281" s="243"/>
      <c r="U281" s="245"/>
      <c r="V281"/>
    </row>
    <row r="282" spans="1:22" x14ac:dyDescent="0.25">
      <c r="A282" s="250"/>
      <c r="B282" s="259"/>
      <c r="C282" s="259"/>
      <c r="D282" s="259"/>
      <c r="E282" s="260"/>
      <c r="F282" s="261"/>
      <c r="G282"/>
      <c r="H282" s="262"/>
      <c r="I282" s="263"/>
      <c r="J282"/>
      <c r="K282"/>
      <c r="L282"/>
      <c r="M282"/>
      <c r="P282" s="318"/>
      <c r="Q282" s="243"/>
      <c r="S282" s="243"/>
      <c r="U282" s="245"/>
      <c r="V282"/>
    </row>
    <row r="283" spans="1:22" x14ac:dyDescent="0.25">
      <c r="A283" s="250"/>
      <c r="B283" s="259"/>
      <c r="C283" s="259"/>
      <c r="D283" s="259"/>
      <c r="E283" s="260"/>
      <c r="F283" s="261"/>
      <c r="G283"/>
      <c r="H283" s="262"/>
      <c r="I283" s="263"/>
      <c r="J283"/>
      <c r="K283"/>
      <c r="L283"/>
      <c r="M283"/>
      <c r="P283" s="318"/>
      <c r="Q283" s="243"/>
      <c r="S283" s="243"/>
      <c r="U283" s="245"/>
      <c r="V283"/>
    </row>
    <row r="284" spans="1:22" x14ac:dyDescent="0.25">
      <c r="A284" s="250"/>
      <c r="B284" s="259"/>
      <c r="C284" s="259"/>
      <c r="D284" s="259"/>
      <c r="E284" s="260"/>
      <c r="F284" s="261"/>
      <c r="G284"/>
      <c r="H284" s="262"/>
      <c r="I284" s="263"/>
      <c r="J284"/>
      <c r="K284"/>
      <c r="L284"/>
      <c r="M284"/>
      <c r="P284" s="318"/>
      <c r="Q284" s="243"/>
      <c r="S284" s="243"/>
      <c r="U284" s="245"/>
      <c r="V284"/>
    </row>
    <row r="285" spans="1:22" x14ac:dyDescent="0.25">
      <c r="A285" s="264"/>
      <c r="B285" s="259"/>
      <c r="C285" s="259"/>
      <c r="D285" s="259"/>
      <c r="E285" s="260"/>
      <c r="F285" s="261"/>
      <c r="G285"/>
      <c r="H285" s="262"/>
      <c r="I285" s="263"/>
      <c r="J285"/>
      <c r="K285"/>
      <c r="L285"/>
      <c r="M285"/>
      <c r="P285" s="318"/>
      <c r="Q285" s="243"/>
      <c r="S285" s="243"/>
      <c r="U285" s="245"/>
      <c r="V285"/>
    </row>
    <row r="286" spans="1:22" x14ac:dyDescent="0.25">
      <c r="A286" s="220"/>
      <c r="B286" s="259"/>
      <c r="C286" s="259"/>
      <c r="D286" s="259"/>
      <c r="E286" s="260"/>
      <c r="F286" s="261"/>
      <c r="G286"/>
      <c r="H286" s="262"/>
      <c r="I286" s="263"/>
      <c r="J286"/>
      <c r="K286"/>
      <c r="L286"/>
      <c r="M286"/>
      <c r="P286" s="318"/>
      <c r="Q286" s="243"/>
      <c r="S286" s="243"/>
      <c r="U286" s="245"/>
      <c r="V286"/>
    </row>
    <row r="287" spans="1:22" x14ac:dyDescent="0.25">
      <c r="A287" s="206"/>
      <c r="B287" s="259"/>
      <c r="C287" s="259"/>
      <c r="D287" s="259"/>
      <c r="E287" s="260"/>
      <c r="F287" s="261"/>
      <c r="G287"/>
      <c r="H287" s="262"/>
      <c r="I287" s="263"/>
      <c r="J287"/>
      <c r="K287"/>
      <c r="L287"/>
      <c r="M287"/>
      <c r="P287" s="318"/>
      <c r="Q287" s="243"/>
      <c r="S287" s="243"/>
      <c r="U287" s="245"/>
      <c r="V287"/>
    </row>
    <row r="288" spans="1:22" x14ac:dyDescent="0.25">
      <c r="A288" s="206"/>
      <c r="B288" s="259"/>
      <c r="C288" s="259"/>
      <c r="D288" s="259"/>
      <c r="E288" s="260"/>
      <c r="F288" s="261"/>
      <c r="G288"/>
      <c r="H288" s="262"/>
      <c r="I288" s="263"/>
      <c r="J288"/>
      <c r="K288"/>
      <c r="L288"/>
      <c r="M288"/>
      <c r="P288" s="318"/>
      <c r="Q288" s="243"/>
      <c r="S288" s="243"/>
      <c r="U288" s="245"/>
      <c r="V288"/>
    </row>
    <row r="289" spans="1:22" x14ac:dyDescent="0.25">
      <c r="A289" s="206"/>
      <c r="B289" s="259"/>
      <c r="C289" s="259"/>
      <c r="D289" s="259"/>
      <c r="E289" s="260"/>
      <c r="F289" s="261"/>
      <c r="G289"/>
      <c r="H289" s="262"/>
      <c r="I289" s="263"/>
      <c r="J289"/>
      <c r="K289"/>
      <c r="L289"/>
      <c r="M289"/>
      <c r="P289" s="318"/>
      <c r="Q289" s="243"/>
      <c r="S289" s="243"/>
      <c r="U289" s="245"/>
      <c r="V289"/>
    </row>
    <row r="290" spans="1:22" x14ac:dyDescent="0.25">
      <c r="A290" s="206"/>
      <c r="B290" s="259"/>
      <c r="C290" s="259"/>
      <c r="D290" s="259"/>
      <c r="E290" s="260"/>
      <c r="F290" s="261"/>
      <c r="G290"/>
      <c r="H290" s="262"/>
      <c r="I290" s="263"/>
      <c r="J290"/>
      <c r="K290"/>
      <c r="L290"/>
      <c r="M290"/>
      <c r="P290" s="318"/>
      <c r="Q290" s="243"/>
      <c r="S290" s="243"/>
      <c r="U290" s="245"/>
      <c r="V290"/>
    </row>
    <row r="291" spans="1:22" x14ac:dyDescent="0.25">
      <c r="A291" s="206"/>
      <c r="B291" s="259"/>
      <c r="C291" s="259"/>
      <c r="D291" s="259"/>
      <c r="E291" s="260"/>
      <c r="F291" s="261"/>
      <c r="G291"/>
      <c r="H291" s="262"/>
      <c r="I291" s="263"/>
      <c r="J291"/>
      <c r="K291"/>
      <c r="L291"/>
      <c r="M291"/>
      <c r="P291" s="318"/>
      <c r="Q291" s="243"/>
      <c r="S291" s="243"/>
      <c r="U291" s="245"/>
      <c r="V291"/>
    </row>
    <row r="292" spans="1:22" x14ac:dyDescent="0.25">
      <c r="A292" s="206"/>
      <c r="B292" s="259"/>
      <c r="C292" s="259"/>
      <c r="D292" s="259"/>
      <c r="E292" s="260"/>
      <c r="F292" s="261"/>
      <c r="G292"/>
      <c r="H292" s="262"/>
      <c r="I292" s="263"/>
      <c r="J292"/>
      <c r="K292"/>
      <c r="L292"/>
      <c r="M292"/>
      <c r="P292" s="318"/>
      <c r="Q292" s="243"/>
      <c r="S292" s="243"/>
      <c r="U292" s="245"/>
      <c r="V292"/>
    </row>
    <row r="293" spans="1:22" x14ac:dyDescent="0.25">
      <c r="A293" s="206"/>
      <c r="B293" s="259"/>
      <c r="C293" s="259"/>
      <c r="D293" s="259"/>
      <c r="E293" s="260"/>
      <c r="F293" s="261"/>
      <c r="G293"/>
      <c r="H293" s="262"/>
      <c r="I293" s="263"/>
      <c r="J293"/>
      <c r="K293"/>
      <c r="L293"/>
      <c r="M293"/>
      <c r="P293" s="318"/>
      <c r="Q293" s="243"/>
      <c r="S293" s="243"/>
      <c r="U293" s="245"/>
      <c r="V293"/>
    </row>
  </sheetData>
  <sortState ref="A81:Q82">
    <sortCondition ref="C81:C82"/>
  </sortState>
  <mergeCells count="33">
    <mergeCell ref="A64:A65"/>
    <mergeCell ref="C64:C65"/>
    <mergeCell ref="H64:H65"/>
    <mergeCell ref="O64:O65"/>
    <mergeCell ref="P64:P65"/>
    <mergeCell ref="A69:A70"/>
    <mergeCell ref="C69:C70"/>
    <mergeCell ref="H69:H70"/>
    <mergeCell ref="O69:O70"/>
    <mergeCell ref="P69:P70"/>
    <mergeCell ref="A1:J2"/>
    <mergeCell ref="W1:X1"/>
    <mergeCell ref="O54:O55"/>
    <mergeCell ref="L89:M90"/>
    <mergeCell ref="A54:A55"/>
    <mergeCell ref="C54:C55"/>
    <mergeCell ref="H54:H55"/>
    <mergeCell ref="A59:A60"/>
    <mergeCell ref="C59:C60"/>
    <mergeCell ref="H59:H60"/>
    <mergeCell ref="O59:O60"/>
    <mergeCell ref="P59:P60"/>
    <mergeCell ref="A61:A62"/>
    <mergeCell ref="A67:A68"/>
    <mergeCell ref="C67:C68"/>
    <mergeCell ref="H67:H68"/>
    <mergeCell ref="C61:C62"/>
    <mergeCell ref="H61:H62"/>
    <mergeCell ref="O61:O62"/>
    <mergeCell ref="P61:P62"/>
    <mergeCell ref="F260:H260"/>
    <mergeCell ref="O67:O68"/>
    <mergeCell ref="P67:P68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X291"/>
  <sheetViews>
    <sheetView workbookViewId="0">
      <pane xSplit="7" ySplit="3" topLeftCell="V4" activePane="bottomRight" state="frozen"/>
      <selection pane="topRight" activeCell="H1" sqref="H1"/>
      <selection pane="bottomLeft" activeCell="A4" sqref="A4"/>
      <selection pane="bottomRight" activeCell="X5" sqref="X5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3" width="11.425781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901" t="s">
        <v>657</v>
      </c>
      <c r="B1" s="901"/>
      <c r="C1" s="901"/>
      <c r="D1" s="901"/>
      <c r="E1" s="901"/>
      <c r="F1" s="901"/>
      <c r="G1" s="901"/>
      <c r="H1" s="901"/>
      <c r="I1" s="901"/>
      <c r="J1" s="901"/>
      <c r="K1" s="1"/>
      <c r="L1" s="1"/>
      <c r="M1" s="1"/>
      <c r="N1" s="1"/>
      <c r="O1" s="2">
        <v>1</v>
      </c>
      <c r="S1" s="5"/>
      <c r="T1" s="6"/>
      <c r="U1" s="7" t="s">
        <v>2</v>
      </c>
      <c r="V1" s="8" t="s">
        <v>3</v>
      </c>
      <c r="W1" s="899" t="s">
        <v>99</v>
      </c>
      <c r="X1" s="900"/>
    </row>
    <row r="2" spans="1:24" thickBot="1" x14ac:dyDescent="0.3">
      <c r="A2" s="901"/>
      <c r="B2" s="901"/>
      <c r="C2" s="901"/>
      <c r="D2" s="901"/>
      <c r="E2" s="901"/>
      <c r="F2" s="901"/>
      <c r="G2" s="901"/>
      <c r="H2" s="901"/>
      <c r="I2" s="901"/>
      <c r="J2" s="901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/>
      <c r="L3" s="26" t="s">
        <v>14</v>
      </c>
      <c r="M3" s="26"/>
      <c r="N3" s="505" t="s">
        <v>15</v>
      </c>
      <c r="O3" s="504" t="s">
        <v>16</v>
      </c>
      <c r="P3" s="503" t="s">
        <v>297</v>
      </c>
      <c r="Q3" s="587" t="s">
        <v>0</v>
      </c>
      <c r="R3" s="497" t="s">
        <v>296</v>
      </c>
      <c r="S3" s="30" t="s">
        <v>15</v>
      </c>
      <c r="T3" s="31" t="s">
        <v>17</v>
      </c>
      <c r="U3" s="842"/>
      <c r="V3" s="843"/>
      <c r="W3" s="841" t="s">
        <v>106</v>
      </c>
      <c r="X3" s="388" t="s">
        <v>15</v>
      </c>
    </row>
    <row r="4" spans="1:24" ht="33" customHeight="1" thickTop="1" thickBot="1" x14ac:dyDescent="0.35">
      <c r="A4" s="719" t="s">
        <v>658</v>
      </c>
      <c r="B4" s="267" t="s">
        <v>30</v>
      </c>
      <c r="C4" s="268" t="s">
        <v>663</v>
      </c>
      <c r="D4" s="558">
        <v>53</v>
      </c>
      <c r="E4" s="559">
        <f>D4*F4</f>
        <v>1164940</v>
      </c>
      <c r="F4" s="270">
        <v>21980</v>
      </c>
      <c r="G4" s="271">
        <v>44440</v>
      </c>
      <c r="H4" s="755" t="s">
        <v>721</v>
      </c>
      <c r="I4" s="34">
        <v>22515</v>
      </c>
      <c r="J4" s="35">
        <f t="shared" ref="J4:J149" si="0">I4-F4</f>
        <v>535</v>
      </c>
      <c r="K4" s="322">
        <v>36</v>
      </c>
      <c r="L4" s="758"/>
      <c r="M4" s="758"/>
      <c r="N4" s="38">
        <f t="shared" ref="N4:N153" si="1">K4*I4</f>
        <v>810540</v>
      </c>
      <c r="O4" s="510" t="s">
        <v>206</v>
      </c>
      <c r="P4" s="699">
        <v>44453</v>
      </c>
      <c r="Q4" s="643">
        <v>25140</v>
      </c>
      <c r="R4" s="644">
        <v>44442</v>
      </c>
      <c r="S4" s="483"/>
      <c r="T4" s="42"/>
      <c r="U4" s="381" t="s">
        <v>832</v>
      </c>
      <c r="V4" s="382">
        <v>6032</v>
      </c>
      <c r="W4" s="378" t="s">
        <v>780</v>
      </c>
      <c r="X4" s="379">
        <v>4176</v>
      </c>
    </row>
    <row r="5" spans="1:24" ht="30" customHeight="1" thickTop="1" thickBot="1" x14ac:dyDescent="0.35">
      <c r="A5" s="272" t="s">
        <v>42</v>
      </c>
      <c r="B5" s="273" t="s">
        <v>28</v>
      </c>
      <c r="C5" s="274" t="s">
        <v>663</v>
      </c>
      <c r="D5" s="93">
        <v>53</v>
      </c>
      <c r="E5" s="559">
        <f t="shared" ref="E5:E28" si="2">D5*F5</f>
        <v>0</v>
      </c>
      <c r="F5" s="275">
        <v>0</v>
      </c>
      <c r="G5" s="276">
        <v>44440</v>
      </c>
      <c r="H5" s="50" t="s">
        <v>722</v>
      </c>
      <c r="I5" s="51">
        <f>5675-113.5</f>
        <v>5561.5</v>
      </c>
      <c r="J5" s="35">
        <f t="shared" si="0"/>
        <v>5561.5</v>
      </c>
      <c r="K5" s="322">
        <v>36</v>
      </c>
      <c r="L5" s="323"/>
      <c r="M5" s="323"/>
      <c r="N5" s="38">
        <f t="shared" si="1"/>
        <v>200214</v>
      </c>
      <c r="O5" s="721" t="s">
        <v>206</v>
      </c>
      <c r="P5" s="722">
        <v>44453</v>
      </c>
      <c r="Q5" s="645">
        <v>0</v>
      </c>
      <c r="R5" s="646">
        <v>44442</v>
      </c>
      <c r="S5" s="483"/>
      <c r="T5" s="42"/>
      <c r="U5" s="43" t="s">
        <v>832</v>
      </c>
      <c r="V5" s="44">
        <v>0</v>
      </c>
      <c r="W5" s="411" t="s">
        <v>780</v>
      </c>
      <c r="X5" s="412">
        <v>0</v>
      </c>
    </row>
    <row r="6" spans="1:24" ht="30.75" customHeight="1" thickTop="1" thickBot="1" x14ac:dyDescent="0.35">
      <c r="A6" s="272" t="s">
        <v>150</v>
      </c>
      <c r="B6" s="273" t="s">
        <v>30</v>
      </c>
      <c r="C6" s="274" t="s">
        <v>664</v>
      </c>
      <c r="D6" s="93">
        <v>53</v>
      </c>
      <c r="E6" s="559">
        <f t="shared" si="2"/>
        <v>1237550</v>
      </c>
      <c r="F6" s="275">
        <v>23350</v>
      </c>
      <c r="G6" s="276">
        <v>44442</v>
      </c>
      <c r="H6" s="50" t="s">
        <v>724</v>
      </c>
      <c r="I6" s="51">
        <f>23795-39.66</f>
        <v>23755.34</v>
      </c>
      <c r="J6" s="35">
        <f t="shared" si="0"/>
        <v>405.34000000000015</v>
      </c>
      <c r="K6" s="322">
        <v>36</v>
      </c>
      <c r="L6" s="323"/>
      <c r="M6" s="323"/>
      <c r="N6" s="38">
        <f t="shared" si="1"/>
        <v>855192.24</v>
      </c>
      <c r="O6" s="721" t="s">
        <v>206</v>
      </c>
      <c r="P6" s="722">
        <v>44456</v>
      </c>
      <c r="Q6" s="645">
        <v>25640</v>
      </c>
      <c r="R6" s="646">
        <v>44442</v>
      </c>
      <c r="S6" s="483"/>
      <c r="T6" s="42"/>
      <c r="U6" s="43" t="s">
        <v>832</v>
      </c>
      <c r="V6" s="44">
        <v>6032</v>
      </c>
      <c r="W6" s="43" t="s">
        <v>780</v>
      </c>
      <c r="X6" s="361">
        <v>4176</v>
      </c>
    </row>
    <row r="7" spans="1:24" ht="18.75" thickTop="1" thickBot="1" x14ac:dyDescent="0.35">
      <c r="A7" s="272" t="s">
        <v>659</v>
      </c>
      <c r="B7" s="273" t="s">
        <v>28</v>
      </c>
      <c r="C7" s="274" t="s">
        <v>664</v>
      </c>
      <c r="D7" s="93">
        <v>53</v>
      </c>
      <c r="E7" s="559">
        <f t="shared" si="2"/>
        <v>0</v>
      </c>
      <c r="F7" s="275">
        <v>0</v>
      </c>
      <c r="G7" s="276">
        <v>44442</v>
      </c>
      <c r="H7" s="50" t="s">
        <v>723</v>
      </c>
      <c r="I7" s="51">
        <v>6100</v>
      </c>
      <c r="J7" s="35">
        <f t="shared" si="0"/>
        <v>6100</v>
      </c>
      <c r="K7" s="322">
        <v>36</v>
      </c>
      <c r="L7" s="323"/>
      <c r="M7" s="323"/>
      <c r="N7" s="38">
        <f t="shared" si="1"/>
        <v>219600</v>
      </c>
      <c r="O7" s="721" t="s">
        <v>35</v>
      </c>
      <c r="P7" s="722">
        <v>44456</v>
      </c>
      <c r="Q7" s="645">
        <v>0</v>
      </c>
      <c r="R7" s="646">
        <v>44442</v>
      </c>
      <c r="S7" s="483"/>
      <c r="T7" s="42"/>
      <c r="U7" s="43" t="s">
        <v>832</v>
      </c>
      <c r="V7" s="44">
        <v>0</v>
      </c>
      <c r="W7" s="43" t="s">
        <v>780</v>
      </c>
      <c r="X7" s="361">
        <v>0</v>
      </c>
    </row>
    <row r="8" spans="1:24" ht="18.75" thickTop="1" thickBot="1" x14ac:dyDescent="0.35">
      <c r="A8" s="272" t="s">
        <v>759</v>
      </c>
      <c r="B8" s="273" t="s">
        <v>30</v>
      </c>
      <c r="C8" s="274" t="s">
        <v>758</v>
      </c>
      <c r="D8" s="93">
        <v>53</v>
      </c>
      <c r="E8" s="559">
        <f t="shared" si="2"/>
        <v>1140560</v>
      </c>
      <c r="F8" s="275">
        <v>21520</v>
      </c>
      <c r="G8" s="276">
        <v>44444</v>
      </c>
      <c r="H8" s="50" t="s">
        <v>727</v>
      </c>
      <c r="I8" s="51">
        <f>21535-107.68</f>
        <v>21427.32</v>
      </c>
      <c r="J8" s="35">
        <f t="shared" si="0"/>
        <v>-92.680000000000291</v>
      </c>
      <c r="K8" s="322">
        <v>35.5</v>
      </c>
      <c r="L8" s="323"/>
      <c r="M8" s="323"/>
      <c r="N8" s="38">
        <f t="shared" si="1"/>
        <v>760669.86</v>
      </c>
      <c r="O8" s="510" t="s">
        <v>206</v>
      </c>
      <c r="P8" s="699">
        <v>44459</v>
      </c>
      <c r="Q8" s="787">
        <v>12590</v>
      </c>
      <c r="R8" s="788">
        <v>44452</v>
      </c>
      <c r="S8" s="483"/>
      <c r="T8" s="42"/>
      <c r="U8" s="43" t="s">
        <v>832</v>
      </c>
      <c r="V8" s="44">
        <v>6032</v>
      </c>
      <c r="W8" s="43" t="s">
        <v>780</v>
      </c>
      <c r="X8" s="361">
        <v>4176</v>
      </c>
    </row>
    <row r="9" spans="1:24" ht="18.75" thickTop="1" thickBot="1" x14ac:dyDescent="0.35">
      <c r="A9" s="277" t="s">
        <v>660</v>
      </c>
      <c r="B9" s="273" t="s">
        <v>28</v>
      </c>
      <c r="C9" s="274" t="s">
        <v>758</v>
      </c>
      <c r="D9" s="93">
        <v>0</v>
      </c>
      <c r="E9" s="559">
        <f t="shared" si="2"/>
        <v>0</v>
      </c>
      <c r="F9" s="275">
        <v>0</v>
      </c>
      <c r="G9" s="276">
        <v>44444</v>
      </c>
      <c r="H9" s="50" t="s">
        <v>728</v>
      </c>
      <c r="I9" s="51">
        <v>6165</v>
      </c>
      <c r="J9" s="35">
        <f t="shared" si="0"/>
        <v>6165</v>
      </c>
      <c r="K9" s="322">
        <v>35.5</v>
      </c>
      <c r="L9" s="323"/>
      <c r="M9" s="323"/>
      <c r="N9" s="38">
        <f t="shared" si="1"/>
        <v>218857.5</v>
      </c>
      <c r="O9" s="510" t="s">
        <v>731</v>
      </c>
      <c r="P9" s="699">
        <v>44459</v>
      </c>
      <c r="Q9" s="787">
        <v>0</v>
      </c>
      <c r="R9" s="788">
        <v>44452</v>
      </c>
      <c r="S9" s="483"/>
      <c r="T9" s="42"/>
      <c r="U9" s="43" t="s">
        <v>832</v>
      </c>
      <c r="V9" s="44">
        <v>0</v>
      </c>
      <c r="W9" s="43" t="s">
        <v>780</v>
      </c>
      <c r="X9" s="361">
        <v>0</v>
      </c>
    </row>
    <row r="10" spans="1:24" ht="33" thickTop="1" thickBot="1" x14ac:dyDescent="0.35">
      <c r="A10" s="277" t="s">
        <v>661</v>
      </c>
      <c r="B10" s="273" t="s">
        <v>30</v>
      </c>
      <c r="C10" s="274" t="s">
        <v>760</v>
      </c>
      <c r="D10" s="173">
        <v>51</v>
      </c>
      <c r="E10" s="559">
        <f t="shared" si="2"/>
        <v>1143930</v>
      </c>
      <c r="F10" s="275">
        <v>22430</v>
      </c>
      <c r="G10" s="276">
        <v>44446</v>
      </c>
      <c r="H10" s="50" t="s">
        <v>732</v>
      </c>
      <c r="I10" s="51">
        <f>22790-113.95</f>
        <v>22676.05</v>
      </c>
      <c r="J10" s="35">
        <f t="shared" si="0"/>
        <v>246.04999999999927</v>
      </c>
      <c r="K10" s="322">
        <v>35.5</v>
      </c>
      <c r="L10" s="323"/>
      <c r="M10" s="323"/>
      <c r="N10" s="38">
        <f t="shared" si="1"/>
        <v>804999.77500000002</v>
      </c>
      <c r="O10" s="510" t="s">
        <v>206</v>
      </c>
      <c r="P10" s="699">
        <v>44460</v>
      </c>
      <c r="Q10" s="645">
        <v>25140</v>
      </c>
      <c r="R10" s="646">
        <v>44452</v>
      </c>
      <c r="S10" s="483"/>
      <c r="T10" s="42"/>
      <c r="U10" s="43" t="s">
        <v>832</v>
      </c>
      <c r="V10" s="44">
        <v>6032</v>
      </c>
      <c r="W10" s="43" t="s">
        <v>780</v>
      </c>
      <c r="X10" s="361">
        <v>4176</v>
      </c>
    </row>
    <row r="11" spans="1:24" ht="18.75" thickTop="1" thickBot="1" x14ac:dyDescent="0.35">
      <c r="A11" s="277" t="s">
        <v>363</v>
      </c>
      <c r="B11" s="273" t="s">
        <v>449</v>
      </c>
      <c r="C11" s="274" t="s">
        <v>760</v>
      </c>
      <c r="D11" s="93">
        <v>0</v>
      </c>
      <c r="E11" s="559">
        <f t="shared" si="2"/>
        <v>0</v>
      </c>
      <c r="F11" s="275">
        <v>0</v>
      </c>
      <c r="G11" s="276">
        <v>44446</v>
      </c>
      <c r="H11" s="50" t="s">
        <v>730</v>
      </c>
      <c r="I11" s="51">
        <v>6125</v>
      </c>
      <c r="J11" s="35">
        <f t="shared" si="0"/>
        <v>6125</v>
      </c>
      <c r="K11" s="322">
        <v>35.5</v>
      </c>
      <c r="L11" s="323"/>
      <c r="M11" s="323"/>
      <c r="N11" s="38">
        <f t="shared" si="1"/>
        <v>217437.5</v>
      </c>
      <c r="O11" s="510" t="s">
        <v>206</v>
      </c>
      <c r="P11" s="699">
        <v>44460</v>
      </c>
      <c r="Q11" s="645">
        <v>0</v>
      </c>
      <c r="R11" s="646">
        <v>44452</v>
      </c>
      <c r="S11" s="483"/>
      <c r="T11" s="42"/>
      <c r="U11" s="43" t="s">
        <v>832</v>
      </c>
      <c r="V11" s="44">
        <v>0</v>
      </c>
      <c r="W11" s="43" t="s">
        <v>780</v>
      </c>
      <c r="X11" s="361">
        <v>0</v>
      </c>
    </row>
    <row r="12" spans="1:24" ht="18.75" thickTop="1" thickBot="1" x14ac:dyDescent="0.35">
      <c r="A12" s="277" t="s">
        <v>299</v>
      </c>
      <c r="B12" s="273" t="s">
        <v>30</v>
      </c>
      <c r="C12" s="274" t="s">
        <v>761</v>
      </c>
      <c r="D12" s="93">
        <v>50</v>
      </c>
      <c r="E12" s="559">
        <f t="shared" si="2"/>
        <v>1055000</v>
      </c>
      <c r="F12" s="275">
        <v>21100</v>
      </c>
      <c r="G12" s="276">
        <v>44448</v>
      </c>
      <c r="H12" s="677" t="s">
        <v>739</v>
      </c>
      <c r="I12" s="51">
        <v>21700</v>
      </c>
      <c r="J12" s="35">
        <f t="shared" si="0"/>
        <v>600</v>
      </c>
      <c r="K12" s="322">
        <v>35</v>
      </c>
      <c r="L12" s="323"/>
      <c r="M12" s="323"/>
      <c r="N12" s="38">
        <f t="shared" si="1"/>
        <v>759500</v>
      </c>
      <c r="O12" s="510" t="s">
        <v>206</v>
      </c>
      <c r="P12" s="699">
        <v>44462</v>
      </c>
      <c r="Q12" s="645">
        <v>25140</v>
      </c>
      <c r="R12" s="646">
        <v>44452</v>
      </c>
      <c r="S12" s="483"/>
      <c r="T12" s="42"/>
      <c r="U12" s="43" t="s">
        <v>832</v>
      </c>
      <c r="V12" s="44">
        <v>6032</v>
      </c>
      <c r="W12" s="43" t="s">
        <v>780</v>
      </c>
      <c r="X12" s="361">
        <v>4176</v>
      </c>
    </row>
    <row r="13" spans="1:24" ht="18.75" thickTop="1" thickBot="1" x14ac:dyDescent="0.35">
      <c r="A13" s="277" t="s">
        <v>662</v>
      </c>
      <c r="B13" s="273" t="s">
        <v>28</v>
      </c>
      <c r="C13" s="274" t="s">
        <v>761</v>
      </c>
      <c r="D13" s="93">
        <v>0</v>
      </c>
      <c r="E13" s="559">
        <f t="shared" si="2"/>
        <v>0</v>
      </c>
      <c r="F13" s="275">
        <v>0</v>
      </c>
      <c r="G13" s="276">
        <v>44448</v>
      </c>
      <c r="H13" s="55" t="s">
        <v>740</v>
      </c>
      <c r="I13" s="51">
        <v>5500</v>
      </c>
      <c r="J13" s="35">
        <f t="shared" si="0"/>
        <v>5500</v>
      </c>
      <c r="K13" s="322">
        <v>35</v>
      </c>
      <c r="L13" s="323"/>
      <c r="M13" s="323"/>
      <c r="N13" s="38">
        <f t="shared" si="1"/>
        <v>192500</v>
      </c>
      <c r="O13" s="510" t="s">
        <v>35</v>
      </c>
      <c r="P13" s="699">
        <v>44462</v>
      </c>
      <c r="Q13" s="645">
        <v>0</v>
      </c>
      <c r="R13" s="646">
        <v>44452</v>
      </c>
      <c r="S13" s="483"/>
      <c r="T13" s="42"/>
      <c r="U13" s="43" t="s">
        <v>832</v>
      </c>
      <c r="V13" s="44">
        <v>0</v>
      </c>
      <c r="W13" s="43" t="s">
        <v>780</v>
      </c>
      <c r="X13" s="361">
        <v>0</v>
      </c>
    </row>
    <row r="14" spans="1:24" ht="18.75" thickTop="1" thickBot="1" x14ac:dyDescent="0.35">
      <c r="A14" s="277" t="s">
        <v>125</v>
      </c>
      <c r="B14" s="273" t="s">
        <v>30</v>
      </c>
      <c r="C14" s="274" t="s">
        <v>762</v>
      </c>
      <c r="D14" s="93">
        <v>50</v>
      </c>
      <c r="E14" s="559">
        <f t="shared" si="2"/>
        <v>1123000</v>
      </c>
      <c r="F14" s="275">
        <v>22460</v>
      </c>
      <c r="G14" s="276">
        <v>44449</v>
      </c>
      <c r="H14" s="55" t="s">
        <v>747</v>
      </c>
      <c r="I14" s="51">
        <v>23030</v>
      </c>
      <c r="J14" s="35">
        <f t="shared" si="0"/>
        <v>570</v>
      </c>
      <c r="K14" s="322">
        <v>35</v>
      </c>
      <c r="L14" s="323"/>
      <c r="M14" s="323"/>
      <c r="N14" s="38">
        <f t="shared" si="1"/>
        <v>806050</v>
      </c>
      <c r="O14" s="510" t="s">
        <v>206</v>
      </c>
      <c r="P14" s="699">
        <v>44463</v>
      </c>
      <c r="Q14" s="645">
        <v>25340</v>
      </c>
      <c r="R14" s="646">
        <v>44452</v>
      </c>
      <c r="S14" s="483"/>
      <c r="T14" s="42"/>
      <c r="U14" s="43" t="s">
        <v>832</v>
      </c>
      <c r="V14" s="44">
        <v>6032</v>
      </c>
      <c r="W14" s="43" t="s">
        <v>780</v>
      </c>
      <c r="X14" s="361">
        <v>4176</v>
      </c>
    </row>
    <row r="15" spans="1:24" ht="18.75" thickTop="1" thickBot="1" x14ac:dyDescent="0.35">
      <c r="A15" s="277" t="s">
        <v>45</v>
      </c>
      <c r="B15" s="273" t="s">
        <v>28</v>
      </c>
      <c r="C15" s="679" t="s">
        <v>762</v>
      </c>
      <c r="D15" s="93">
        <v>0</v>
      </c>
      <c r="E15" s="559">
        <f t="shared" si="2"/>
        <v>0</v>
      </c>
      <c r="F15" s="275">
        <v>0</v>
      </c>
      <c r="G15" s="276">
        <v>44449</v>
      </c>
      <c r="H15" s="677" t="s">
        <v>745</v>
      </c>
      <c r="I15" s="51">
        <v>5550</v>
      </c>
      <c r="J15" s="35">
        <f t="shared" si="0"/>
        <v>5550</v>
      </c>
      <c r="K15" s="322">
        <v>35</v>
      </c>
      <c r="L15" s="323"/>
      <c r="M15" s="323"/>
      <c r="N15" s="38">
        <f t="shared" si="1"/>
        <v>194250</v>
      </c>
      <c r="O15" s="510" t="s">
        <v>35</v>
      </c>
      <c r="P15" s="699">
        <v>44463</v>
      </c>
      <c r="Q15" s="645">
        <v>0</v>
      </c>
      <c r="R15" s="646">
        <v>44452</v>
      </c>
      <c r="S15" s="483"/>
      <c r="T15" s="42"/>
      <c r="U15" s="43" t="s">
        <v>832</v>
      </c>
      <c r="V15" s="44">
        <v>0</v>
      </c>
      <c r="W15" s="43" t="s">
        <v>780</v>
      </c>
      <c r="X15" s="361">
        <v>0</v>
      </c>
    </row>
    <row r="16" spans="1:24" ht="48.75" thickTop="1" thickBot="1" x14ac:dyDescent="0.35">
      <c r="A16" s="285" t="s">
        <v>37</v>
      </c>
      <c r="B16" s="273" t="s">
        <v>39</v>
      </c>
      <c r="C16" s="274" t="s">
        <v>763</v>
      </c>
      <c r="D16" s="93">
        <v>50</v>
      </c>
      <c r="E16" s="559">
        <f t="shared" si="2"/>
        <v>1014000</v>
      </c>
      <c r="F16" s="275">
        <v>20280</v>
      </c>
      <c r="G16" s="276">
        <v>44451</v>
      </c>
      <c r="H16" s="677" t="s">
        <v>748</v>
      </c>
      <c r="I16" s="51">
        <f>25940-129.7</f>
        <v>25810.3</v>
      </c>
      <c r="J16" s="35">
        <f t="shared" si="0"/>
        <v>5530.2999999999993</v>
      </c>
      <c r="K16" s="581">
        <v>35</v>
      </c>
      <c r="L16" s="323"/>
      <c r="M16" s="323"/>
      <c r="N16" s="57">
        <f t="shared" si="1"/>
        <v>903360.5</v>
      </c>
      <c r="O16" s="510" t="s">
        <v>206</v>
      </c>
      <c r="P16" s="699">
        <v>44466</v>
      </c>
      <c r="Q16" s="645">
        <v>22340</v>
      </c>
      <c r="R16" s="646">
        <v>44456</v>
      </c>
      <c r="S16" s="483"/>
      <c r="T16" s="42"/>
      <c r="U16" s="43" t="s">
        <v>832</v>
      </c>
      <c r="V16" s="44">
        <v>6032</v>
      </c>
      <c r="W16" s="43" t="s">
        <v>780</v>
      </c>
      <c r="X16" s="361">
        <v>4176</v>
      </c>
    </row>
    <row r="17" spans="1:24" ht="48.75" thickTop="1" thickBot="1" x14ac:dyDescent="0.35">
      <c r="A17" s="279" t="s">
        <v>95</v>
      </c>
      <c r="B17" s="273" t="s">
        <v>71</v>
      </c>
      <c r="C17" s="274" t="s">
        <v>764</v>
      </c>
      <c r="D17" s="93">
        <v>50</v>
      </c>
      <c r="E17" s="559">
        <f t="shared" si="2"/>
        <v>852500</v>
      </c>
      <c r="F17" s="275">
        <v>17050</v>
      </c>
      <c r="G17" s="276">
        <v>44452</v>
      </c>
      <c r="H17" s="677" t="s">
        <v>757</v>
      </c>
      <c r="I17" s="51">
        <f>22325-111.63</f>
        <v>22213.37</v>
      </c>
      <c r="J17" s="35">
        <f t="shared" si="0"/>
        <v>5163.369999999999</v>
      </c>
      <c r="K17" s="581">
        <v>34.5</v>
      </c>
      <c r="L17" s="323"/>
      <c r="M17" s="323"/>
      <c r="N17" s="57">
        <f t="shared" si="1"/>
        <v>766361.26500000001</v>
      </c>
      <c r="O17" s="510" t="s">
        <v>224</v>
      </c>
      <c r="P17" s="699">
        <v>44466</v>
      </c>
      <c r="Q17" s="645">
        <v>20140</v>
      </c>
      <c r="R17" s="646">
        <v>44456</v>
      </c>
      <c r="S17" s="483"/>
      <c r="T17" s="42"/>
      <c r="U17" s="43" t="s">
        <v>832</v>
      </c>
      <c r="V17" s="44">
        <v>6032</v>
      </c>
      <c r="W17" s="43" t="s">
        <v>780</v>
      </c>
      <c r="X17" s="361">
        <v>4176</v>
      </c>
    </row>
    <row r="18" spans="1:24" ht="33" thickTop="1" thickBot="1" x14ac:dyDescent="0.35">
      <c r="A18" s="279" t="s">
        <v>37</v>
      </c>
      <c r="B18" s="273" t="s">
        <v>30</v>
      </c>
      <c r="C18" s="274" t="s">
        <v>765</v>
      </c>
      <c r="D18" s="93">
        <v>50</v>
      </c>
      <c r="E18" s="559">
        <f t="shared" si="2"/>
        <v>873240</v>
      </c>
      <c r="F18" s="275">
        <v>17464.8</v>
      </c>
      <c r="G18" s="276">
        <v>44453</v>
      </c>
      <c r="H18" s="677" t="s">
        <v>749</v>
      </c>
      <c r="I18" s="51">
        <v>22350</v>
      </c>
      <c r="J18" s="35">
        <f t="shared" si="0"/>
        <v>4885.2000000000007</v>
      </c>
      <c r="K18" s="581">
        <v>34.5</v>
      </c>
      <c r="L18" s="323"/>
      <c r="M18" s="323"/>
      <c r="N18" s="57">
        <f t="shared" si="1"/>
        <v>771075</v>
      </c>
      <c r="O18" s="510" t="s">
        <v>206</v>
      </c>
      <c r="P18" s="699">
        <v>44467</v>
      </c>
      <c r="Q18" s="647">
        <v>20140</v>
      </c>
      <c r="R18" s="646">
        <v>44456</v>
      </c>
      <c r="S18" s="483"/>
      <c r="T18" s="42"/>
      <c r="U18" s="43" t="s">
        <v>832</v>
      </c>
      <c r="V18" s="44">
        <v>6032</v>
      </c>
      <c r="W18" s="43" t="s">
        <v>780</v>
      </c>
      <c r="X18" s="361">
        <v>4176</v>
      </c>
    </row>
    <row r="19" spans="1:24" ht="48.75" thickTop="1" thickBot="1" x14ac:dyDescent="0.35">
      <c r="A19" s="715" t="s">
        <v>131</v>
      </c>
      <c r="B19" s="273" t="s">
        <v>30</v>
      </c>
      <c r="C19" s="274" t="s">
        <v>766</v>
      </c>
      <c r="D19" s="93">
        <v>50</v>
      </c>
      <c r="E19" s="559">
        <f t="shared" si="2"/>
        <v>1151000</v>
      </c>
      <c r="F19" s="275">
        <v>23020</v>
      </c>
      <c r="G19" s="276">
        <v>44455</v>
      </c>
      <c r="H19" s="677" t="s">
        <v>755</v>
      </c>
      <c r="I19" s="51">
        <f>24220-121.1</f>
        <v>24098.9</v>
      </c>
      <c r="J19" s="35">
        <f t="shared" si="0"/>
        <v>1078.9000000000015</v>
      </c>
      <c r="K19" s="581">
        <v>34.5</v>
      </c>
      <c r="L19" s="323"/>
      <c r="M19" s="323"/>
      <c r="N19" s="57">
        <f t="shared" si="1"/>
        <v>831412.05</v>
      </c>
      <c r="O19" s="510" t="s">
        <v>206</v>
      </c>
      <c r="P19" s="699">
        <v>44469</v>
      </c>
      <c r="Q19" s="647">
        <v>25140</v>
      </c>
      <c r="R19" s="646">
        <v>44456</v>
      </c>
      <c r="S19" s="483"/>
      <c r="T19" s="42"/>
      <c r="U19" s="844" t="s">
        <v>835</v>
      </c>
      <c r="V19" s="845">
        <v>6032</v>
      </c>
      <c r="W19" s="43" t="s">
        <v>780</v>
      </c>
      <c r="X19" s="361">
        <v>4176</v>
      </c>
    </row>
    <row r="20" spans="1:24" ht="18.75" thickTop="1" thickBot="1" x14ac:dyDescent="0.35">
      <c r="A20" s="279" t="s">
        <v>363</v>
      </c>
      <c r="B20" s="273" t="s">
        <v>28</v>
      </c>
      <c r="C20" s="274" t="s">
        <v>766</v>
      </c>
      <c r="D20" s="93">
        <v>0</v>
      </c>
      <c r="E20" s="559">
        <f t="shared" si="2"/>
        <v>0</v>
      </c>
      <c r="F20" s="275">
        <v>0</v>
      </c>
      <c r="G20" s="276">
        <v>44455</v>
      </c>
      <c r="H20" s="677" t="s">
        <v>756</v>
      </c>
      <c r="I20" s="51">
        <v>5440</v>
      </c>
      <c r="J20" s="35">
        <f t="shared" si="0"/>
        <v>5440</v>
      </c>
      <c r="K20" s="581">
        <v>34.5</v>
      </c>
      <c r="L20" s="323"/>
      <c r="M20" s="323"/>
      <c r="N20" s="57">
        <f t="shared" si="1"/>
        <v>187680</v>
      </c>
      <c r="O20" s="510" t="s">
        <v>206</v>
      </c>
      <c r="P20" s="699">
        <v>44469</v>
      </c>
      <c r="Q20" s="647">
        <v>0</v>
      </c>
      <c r="R20" s="646">
        <v>44456</v>
      </c>
      <c r="S20" s="483"/>
      <c r="T20" s="42"/>
      <c r="U20" s="844" t="s">
        <v>835</v>
      </c>
      <c r="V20" s="845">
        <v>0</v>
      </c>
      <c r="W20" s="43" t="s">
        <v>780</v>
      </c>
      <c r="X20" s="361">
        <v>0</v>
      </c>
    </row>
    <row r="21" spans="1:24" ht="33" thickTop="1" thickBot="1" x14ac:dyDescent="0.35">
      <c r="A21" s="280" t="s">
        <v>68</v>
      </c>
      <c r="B21" s="273" t="s">
        <v>30</v>
      </c>
      <c r="C21" s="274" t="s">
        <v>767</v>
      </c>
      <c r="D21" s="93">
        <v>49</v>
      </c>
      <c r="E21" s="559">
        <f t="shared" si="2"/>
        <v>931872.2</v>
      </c>
      <c r="F21" s="275">
        <v>19017.8</v>
      </c>
      <c r="G21" s="276">
        <v>44456</v>
      </c>
      <c r="H21" s="50" t="s">
        <v>778</v>
      </c>
      <c r="I21" s="51">
        <v>24490</v>
      </c>
      <c r="J21" s="35">
        <f t="shared" si="0"/>
        <v>5472.2000000000007</v>
      </c>
      <c r="K21" s="581">
        <v>34.5</v>
      </c>
      <c r="L21" s="323"/>
      <c r="M21" s="323"/>
      <c r="N21" s="57">
        <f t="shared" si="1"/>
        <v>844905</v>
      </c>
      <c r="O21" s="814" t="s">
        <v>779</v>
      </c>
      <c r="P21" s="732">
        <v>44470</v>
      </c>
      <c r="Q21" s="647">
        <v>20140</v>
      </c>
      <c r="R21" s="646">
        <v>44456</v>
      </c>
      <c r="S21" s="483"/>
      <c r="T21" s="42"/>
      <c r="U21" s="844" t="s">
        <v>836</v>
      </c>
      <c r="V21" s="845">
        <v>6032</v>
      </c>
      <c r="W21" s="43" t="s">
        <v>780</v>
      </c>
      <c r="X21" s="361">
        <v>4176</v>
      </c>
    </row>
    <row r="22" spans="1:24" ht="32.25" thickTop="1" x14ac:dyDescent="0.3">
      <c r="A22" s="281" t="s">
        <v>68</v>
      </c>
      <c r="B22" s="273" t="s">
        <v>30</v>
      </c>
      <c r="C22" s="274" t="s">
        <v>768</v>
      </c>
      <c r="D22" s="93">
        <v>49</v>
      </c>
      <c r="E22" s="559">
        <f t="shared" si="2"/>
        <v>939330</v>
      </c>
      <c r="F22" s="275">
        <v>19170</v>
      </c>
      <c r="G22" s="276">
        <v>44458</v>
      </c>
      <c r="H22" s="50" t="s">
        <v>790</v>
      </c>
      <c r="I22" s="51">
        <v>23990</v>
      </c>
      <c r="J22" s="35">
        <f t="shared" si="0"/>
        <v>4820</v>
      </c>
      <c r="K22" s="581">
        <v>34.5</v>
      </c>
      <c r="L22" s="323"/>
      <c r="M22" s="323"/>
      <c r="N22" s="57">
        <f t="shared" si="1"/>
        <v>827655</v>
      </c>
      <c r="O22" s="814" t="s">
        <v>206</v>
      </c>
      <c r="P22" s="732">
        <v>44473</v>
      </c>
      <c r="Q22" s="647">
        <v>20140</v>
      </c>
      <c r="R22" s="646">
        <v>44463</v>
      </c>
      <c r="S22" s="483"/>
      <c r="T22" s="42"/>
      <c r="U22" s="844" t="s">
        <v>837</v>
      </c>
      <c r="V22" s="845">
        <v>6032</v>
      </c>
      <c r="W22" s="43" t="s">
        <v>780</v>
      </c>
      <c r="X22" s="361">
        <v>4176</v>
      </c>
    </row>
    <row r="23" spans="1:24" ht="31.5" x14ac:dyDescent="0.3">
      <c r="A23" s="417" t="s">
        <v>37</v>
      </c>
      <c r="B23" s="273" t="s">
        <v>25</v>
      </c>
      <c r="C23" s="274" t="s">
        <v>769</v>
      </c>
      <c r="D23" s="93">
        <v>49</v>
      </c>
      <c r="E23" s="93">
        <f t="shared" si="2"/>
        <v>933450</v>
      </c>
      <c r="F23" s="275">
        <v>19050</v>
      </c>
      <c r="G23" s="276">
        <v>44460</v>
      </c>
      <c r="H23" s="50" t="s">
        <v>791</v>
      </c>
      <c r="I23" s="51">
        <v>24010</v>
      </c>
      <c r="J23" s="35">
        <f t="shared" si="0"/>
        <v>4960</v>
      </c>
      <c r="K23" s="581">
        <v>34.5</v>
      </c>
      <c r="L23" s="323"/>
      <c r="M23" s="323"/>
      <c r="N23" s="62">
        <f t="shared" si="1"/>
        <v>828345</v>
      </c>
      <c r="O23" s="359" t="s">
        <v>206</v>
      </c>
      <c r="P23" s="732">
        <v>44474</v>
      </c>
      <c r="Q23" s="647">
        <v>20140</v>
      </c>
      <c r="R23" s="646">
        <v>44463</v>
      </c>
      <c r="S23" s="484"/>
      <c r="T23" s="65"/>
      <c r="U23" s="844" t="s">
        <v>837</v>
      </c>
      <c r="V23" s="845">
        <v>6032</v>
      </c>
      <c r="W23" s="43" t="s">
        <v>780</v>
      </c>
      <c r="X23" s="361">
        <v>4176</v>
      </c>
    </row>
    <row r="24" spans="1:24" ht="47.25" x14ac:dyDescent="0.3">
      <c r="A24" s="277" t="s">
        <v>125</v>
      </c>
      <c r="B24" s="273" t="s">
        <v>30</v>
      </c>
      <c r="C24" s="274" t="s">
        <v>770</v>
      </c>
      <c r="D24" s="93">
        <v>49</v>
      </c>
      <c r="E24" s="93">
        <f t="shared" si="2"/>
        <v>1018710</v>
      </c>
      <c r="F24" s="275">
        <v>20790</v>
      </c>
      <c r="G24" s="276">
        <v>44462</v>
      </c>
      <c r="H24" s="50" t="s">
        <v>793</v>
      </c>
      <c r="I24" s="51">
        <f>21630-108.15</f>
        <v>21521.85</v>
      </c>
      <c r="J24" s="35">
        <f t="shared" si="0"/>
        <v>731.84999999999854</v>
      </c>
      <c r="K24" s="581">
        <v>33.5</v>
      </c>
      <c r="L24" s="323"/>
      <c r="M24" s="323"/>
      <c r="N24" s="57">
        <f t="shared" si="1"/>
        <v>720981.97499999998</v>
      </c>
      <c r="O24" s="814" t="s">
        <v>206</v>
      </c>
      <c r="P24" s="732">
        <v>44476</v>
      </c>
      <c r="Q24" s="647">
        <v>21090</v>
      </c>
      <c r="R24" s="646">
        <v>44463</v>
      </c>
      <c r="S24" s="483"/>
      <c r="T24" s="42"/>
      <c r="U24" s="844" t="s">
        <v>838</v>
      </c>
      <c r="V24" s="845">
        <v>6032</v>
      </c>
      <c r="W24" s="43" t="s">
        <v>780</v>
      </c>
      <c r="X24" s="361">
        <v>4176</v>
      </c>
    </row>
    <row r="25" spans="1:24" ht="17.25" x14ac:dyDescent="0.3">
      <c r="A25" s="281" t="s">
        <v>42</v>
      </c>
      <c r="B25" s="273" t="s">
        <v>743</v>
      </c>
      <c r="C25" s="274" t="s">
        <v>770</v>
      </c>
      <c r="D25" s="93">
        <v>48</v>
      </c>
      <c r="E25" s="93">
        <f t="shared" si="2"/>
        <v>0</v>
      </c>
      <c r="F25" s="275">
        <v>0</v>
      </c>
      <c r="G25" s="276">
        <v>44462</v>
      </c>
      <c r="H25" s="50" t="s">
        <v>792</v>
      </c>
      <c r="I25" s="51">
        <v>5305</v>
      </c>
      <c r="J25" s="35">
        <f t="shared" si="0"/>
        <v>5305</v>
      </c>
      <c r="K25" s="581">
        <v>33.5</v>
      </c>
      <c r="L25" s="323"/>
      <c r="M25" s="323"/>
      <c r="N25" s="57">
        <f t="shared" si="1"/>
        <v>177717.5</v>
      </c>
      <c r="O25" s="814" t="s">
        <v>294</v>
      </c>
      <c r="P25" s="732">
        <v>44476</v>
      </c>
      <c r="Q25" s="647">
        <v>0</v>
      </c>
      <c r="R25" s="646">
        <v>44463</v>
      </c>
      <c r="S25" s="483"/>
      <c r="T25" s="42"/>
      <c r="U25" s="844" t="s">
        <v>839</v>
      </c>
      <c r="V25" s="845">
        <v>0</v>
      </c>
      <c r="W25" s="43" t="s">
        <v>780</v>
      </c>
      <c r="X25" s="361">
        <v>0</v>
      </c>
    </row>
    <row r="26" spans="1:24" ht="17.25" x14ac:dyDescent="0.3">
      <c r="A26" s="281" t="s">
        <v>37</v>
      </c>
      <c r="B26" s="273" t="s">
        <v>30</v>
      </c>
      <c r="C26" s="274" t="s">
        <v>771</v>
      </c>
      <c r="D26" s="93">
        <v>48</v>
      </c>
      <c r="E26" s="93">
        <f t="shared" si="2"/>
        <v>832800</v>
      </c>
      <c r="F26" s="275">
        <v>17350</v>
      </c>
      <c r="G26" s="276">
        <v>44463</v>
      </c>
      <c r="H26" s="50" t="s">
        <v>789</v>
      </c>
      <c r="I26" s="51">
        <v>22490</v>
      </c>
      <c r="J26" s="35">
        <f t="shared" si="0"/>
        <v>5140</v>
      </c>
      <c r="K26" s="581">
        <v>33.5</v>
      </c>
      <c r="L26" s="323"/>
      <c r="M26" s="323"/>
      <c r="N26" s="57">
        <f t="shared" si="1"/>
        <v>753415</v>
      </c>
      <c r="O26" s="814" t="s">
        <v>35</v>
      </c>
      <c r="P26" s="732">
        <v>44477</v>
      </c>
      <c r="Q26" s="647">
        <v>20100</v>
      </c>
      <c r="R26" s="646">
        <v>44463</v>
      </c>
      <c r="S26" s="485"/>
      <c r="T26" s="67"/>
      <c r="U26" s="844" t="s">
        <v>840</v>
      </c>
      <c r="V26" s="845">
        <v>6032</v>
      </c>
      <c r="W26" s="43" t="s">
        <v>780</v>
      </c>
      <c r="X26" s="361">
        <v>4176</v>
      </c>
    </row>
    <row r="27" spans="1:24" ht="31.5" x14ac:dyDescent="0.3">
      <c r="A27" s="281" t="s">
        <v>744</v>
      </c>
      <c r="B27" s="273" t="s">
        <v>30</v>
      </c>
      <c r="C27" s="274" t="s">
        <v>772</v>
      </c>
      <c r="D27" s="93">
        <v>48</v>
      </c>
      <c r="E27" s="93">
        <f t="shared" si="2"/>
        <v>1057920</v>
      </c>
      <c r="F27" s="275">
        <v>22040</v>
      </c>
      <c r="G27" s="276">
        <v>44465</v>
      </c>
      <c r="H27" s="50" t="s">
        <v>798</v>
      </c>
      <c r="I27" s="51">
        <v>22690</v>
      </c>
      <c r="J27" s="35">
        <f t="shared" si="0"/>
        <v>650</v>
      </c>
      <c r="K27" s="581">
        <v>33.5</v>
      </c>
      <c r="L27" s="323"/>
      <c r="M27" s="323"/>
      <c r="N27" s="57">
        <f t="shared" si="1"/>
        <v>760115</v>
      </c>
      <c r="O27" s="814" t="s">
        <v>206</v>
      </c>
      <c r="P27" s="732">
        <v>44480</v>
      </c>
      <c r="Q27" s="825">
        <v>25140</v>
      </c>
      <c r="R27" s="649">
        <v>44473</v>
      </c>
      <c r="S27" s="485"/>
      <c r="T27" s="67"/>
      <c r="U27" s="844" t="s">
        <v>841</v>
      </c>
      <c r="V27" s="845">
        <v>6032</v>
      </c>
      <c r="W27" s="43" t="s">
        <v>780</v>
      </c>
      <c r="X27" s="361">
        <v>4176</v>
      </c>
    </row>
    <row r="28" spans="1:24" ht="17.25" x14ac:dyDescent="0.3">
      <c r="A28" s="272" t="s">
        <v>48</v>
      </c>
      <c r="B28" s="283" t="s">
        <v>28</v>
      </c>
      <c r="C28" s="274" t="s">
        <v>772</v>
      </c>
      <c r="D28" s="93">
        <v>0</v>
      </c>
      <c r="E28" s="93">
        <f t="shared" si="2"/>
        <v>0</v>
      </c>
      <c r="F28" s="275">
        <v>0</v>
      </c>
      <c r="G28" s="276">
        <v>44465</v>
      </c>
      <c r="H28" s="50" t="s">
        <v>797</v>
      </c>
      <c r="I28" s="51">
        <v>5130</v>
      </c>
      <c r="J28" s="35">
        <f t="shared" si="0"/>
        <v>5130</v>
      </c>
      <c r="K28" s="581">
        <v>33.5</v>
      </c>
      <c r="L28" s="323"/>
      <c r="M28" s="323"/>
      <c r="N28" s="57">
        <f t="shared" si="1"/>
        <v>171855</v>
      </c>
      <c r="O28" s="814" t="s">
        <v>206</v>
      </c>
      <c r="P28" s="732">
        <v>44480</v>
      </c>
      <c r="Q28" s="825">
        <v>0</v>
      </c>
      <c r="R28" s="649">
        <v>44470</v>
      </c>
      <c r="S28" s="485"/>
      <c r="T28" s="67"/>
      <c r="U28" s="844" t="s">
        <v>839</v>
      </c>
      <c r="V28" s="845">
        <v>0</v>
      </c>
      <c r="W28" s="43" t="s">
        <v>780</v>
      </c>
      <c r="X28" s="361">
        <v>0</v>
      </c>
    </row>
    <row r="29" spans="1:24" ht="31.5" x14ac:dyDescent="0.3">
      <c r="A29" s="272" t="s">
        <v>95</v>
      </c>
      <c r="B29" s="283" t="s">
        <v>30</v>
      </c>
      <c r="C29" s="274" t="s">
        <v>773</v>
      </c>
      <c r="D29" s="93">
        <v>48</v>
      </c>
      <c r="E29" s="93">
        <f t="shared" ref="E29:E30" si="3">F29*D29</f>
        <v>850560</v>
      </c>
      <c r="F29" s="275">
        <v>17720</v>
      </c>
      <c r="G29" s="276">
        <v>44466</v>
      </c>
      <c r="H29" s="50" t="s">
        <v>799</v>
      </c>
      <c r="I29" s="51">
        <v>22400</v>
      </c>
      <c r="J29" s="35">
        <f t="shared" si="0"/>
        <v>4680</v>
      </c>
      <c r="K29" s="581">
        <v>33.5</v>
      </c>
      <c r="L29" s="323"/>
      <c r="M29" s="323"/>
      <c r="N29" s="57">
        <f t="shared" si="1"/>
        <v>750400</v>
      </c>
      <c r="O29" s="814" t="s">
        <v>206</v>
      </c>
      <c r="P29" s="732">
        <v>44481</v>
      </c>
      <c r="Q29" s="825">
        <v>20140</v>
      </c>
      <c r="R29" s="649">
        <v>44470</v>
      </c>
      <c r="S29" s="485"/>
      <c r="T29" s="67"/>
      <c r="U29" s="844" t="s">
        <v>840</v>
      </c>
      <c r="V29" s="845">
        <v>6032</v>
      </c>
      <c r="W29" s="43" t="s">
        <v>780</v>
      </c>
      <c r="X29" s="361">
        <v>4176</v>
      </c>
    </row>
    <row r="30" spans="1:24" ht="47.25" x14ac:dyDescent="0.3">
      <c r="A30" s="277" t="s">
        <v>805</v>
      </c>
      <c r="B30" s="283" t="s">
        <v>30</v>
      </c>
      <c r="C30" s="274" t="s">
        <v>774</v>
      </c>
      <c r="D30" s="93">
        <v>48</v>
      </c>
      <c r="E30" s="93">
        <f t="shared" si="3"/>
        <v>1148160</v>
      </c>
      <c r="F30" s="275">
        <v>23920</v>
      </c>
      <c r="G30" s="276">
        <v>44469</v>
      </c>
      <c r="H30" s="50" t="s">
        <v>806</v>
      </c>
      <c r="I30" s="51">
        <f>23480-117.4</f>
        <v>23362.6</v>
      </c>
      <c r="J30" s="35">
        <f t="shared" si="0"/>
        <v>-557.40000000000146</v>
      </c>
      <c r="K30" s="581">
        <v>33.5</v>
      </c>
      <c r="L30" s="323"/>
      <c r="M30" s="323"/>
      <c r="N30" s="57">
        <f t="shared" si="1"/>
        <v>782647.1</v>
      </c>
      <c r="O30" s="814" t="s">
        <v>35</v>
      </c>
      <c r="P30" s="732">
        <v>44483</v>
      </c>
      <c r="Q30" s="825">
        <v>25040</v>
      </c>
      <c r="R30" s="649">
        <v>44470</v>
      </c>
      <c r="S30" s="485"/>
      <c r="T30" s="67"/>
      <c r="U30" s="844" t="s">
        <v>842</v>
      </c>
      <c r="V30" s="845">
        <v>6032</v>
      </c>
      <c r="W30" s="43" t="s">
        <v>780</v>
      </c>
      <c r="X30" s="361">
        <v>4176</v>
      </c>
    </row>
    <row r="31" spans="1:24" ht="31.5" x14ac:dyDescent="0.3">
      <c r="A31" s="277" t="s">
        <v>37</v>
      </c>
      <c r="B31" s="283" t="s">
        <v>449</v>
      </c>
      <c r="C31" s="274" t="s">
        <v>774</v>
      </c>
      <c r="D31" s="93"/>
      <c r="E31" s="560">
        <f t="shared" ref="E31:E46" si="4">D31*F31</f>
        <v>0</v>
      </c>
      <c r="F31" s="275">
        <v>0</v>
      </c>
      <c r="G31" s="276">
        <v>44469</v>
      </c>
      <c r="H31" s="50" t="s">
        <v>807</v>
      </c>
      <c r="I31" s="51">
        <v>6355</v>
      </c>
      <c r="J31" s="35">
        <f t="shared" si="0"/>
        <v>6355</v>
      </c>
      <c r="K31" s="581">
        <v>33.5</v>
      </c>
      <c r="L31" s="323"/>
      <c r="M31" s="323"/>
      <c r="N31" s="57">
        <f t="shared" si="1"/>
        <v>212892.5</v>
      </c>
      <c r="O31" s="826" t="s">
        <v>35</v>
      </c>
      <c r="P31" s="732">
        <v>44483</v>
      </c>
      <c r="Q31" s="492"/>
      <c r="R31" s="493"/>
      <c r="S31" s="485"/>
      <c r="T31" s="67"/>
      <c r="U31" s="844" t="s">
        <v>843</v>
      </c>
      <c r="V31" s="845">
        <v>0</v>
      </c>
      <c r="W31" s="43"/>
      <c r="X31" s="361">
        <v>0</v>
      </c>
    </row>
    <row r="32" spans="1:24" ht="17.25" x14ac:dyDescent="0.3">
      <c r="A32" s="468"/>
      <c r="B32" s="283"/>
      <c r="C32" s="274"/>
      <c r="D32" s="93"/>
      <c r="E32" s="560">
        <f t="shared" si="4"/>
        <v>0</v>
      </c>
      <c r="F32" s="275"/>
      <c r="G32" s="276"/>
      <c r="H32" s="50"/>
      <c r="I32" s="51"/>
      <c r="J32" s="35">
        <f t="shared" si="0"/>
        <v>0</v>
      </c>
      <c r="K32" s="581"/>
      <c r="L32" s="52"/>
      <c r="M32" s="52"/>
      <c r="N32" s="57">
        <f t="shared" si="1"/>
        <v>0</v>
      </c>
      <c r="O32" s="156"/>
      <c r="P32" s="699"/>
      <c r="Q32" s="492"/>
      <c r="R32" s="493"/>
      <c r="S32" s="485"/>
      <c r="T32" s="67"/>
      <c r="U32" s="846"/>
      <c r="V32" s="44"/>
      <c r="W32" s="43"/>
      <c r="X32" s="361">
        <f>SUM(X4:X31)</f>
        <v>75168</v>
      </c>
    </row>
    <row r="33" spans="1:24" ht="17.25" x14ac:dyDescent="0.3">
      <c r="A33" s="281"/>
      <c r="B33" s="283"/>
      <c r="C33" s="274"/>
      <c r="D33" s="93"/>
      <c r="E33" s="560">
        <f t="shared" si="4"/>
        <v>0</v>
      </c>
      <c r="F33" s="275"/>
      <c r="G33" s="276"/>
      <c r="H33" s="50"/>
      <c r="I33" s="51"/>
      <c r="J33" s="35">
        <f t="shared" si="0"/>
        <v>0</v>
      </c>
      <c r="K33" s="581"/>
      <c r="L33" s="52"/>
      <c r="M33" s="52"/>
      <c r="N33" s="57">
        <f t="shared" si="1"/>
        <v>0</v>
      </c>
      <c r="O33" s="156"/>
      <c r="P33" s="699"/>
      <c r="Q33" s="492"/>
      <c r="R33" s="493"/>
      <c r="S33" s="485"/>
      <c r="T33" s="67"/>
      <c r="U33" s="846"/>
      <c r="V33" s="44"/>
      <c r="W33" s="43"/>
      <c r="X33" s="361"/>
    </row>
    <row r="34" spans="1:24" ht="17.25" x14ac:dyDescent="0.3">
      <c r="A34" s="281"/>
      <c r="B34" s="283"/>
      <c r="C34" s="274"/>
      <c r="D34" s="93"/>
      <c r="E34" s="560">
        <f t="shared" si="4"/>
        <v>0</v>
      </c>
      <c r="F34" s="275"/>
      <c r="G34" s="276"/>
      <c r="H34" s="50"/>
      <c r="I34" s="51"/>
      <c r="J34" s="35">
        <f t="shared" si="0"/>
        <v>0</v>
      </c>
      <c r="K34" s="56"/>
      <c r="L34" s="52"/>
      <c r="M34" s="52"/>
      <c r="N34" s="57">
        <f t="shared" si="1"/>
        <v>0</v>
      </c>
      <c r="O34" s="156"/>
      <c r="P34" s="699"/>
      <c r="Q34" s="492"/>
      <c r="R34" s="493"/>
      <c r="S34" s="485"/>
      <c r="T34" s="67"/>
      <c r="U34" s="846"/>
      <c r="V34" s="44"/>
      <c r="W34" s="43"/>
      <c r="X34" s="361"/>
    </row>
    <row r="35" spans="1:24" ht="17.25" x14ac:dyDescent="0.3">
      <c r="A35" s="272"/>
      <c r="B35" s="283"/>
      <c r="C35" s="274"/>
      <c r="D35" s="93"/>
      <c r="E35" s="560">
        <f t="shared" si="4"/>
        <v>0</v>
      </c>
      <c r="F35" s="275"/>
      <c r="G35" s="276"/>
      <c r="H35" s="50"/>
      <c r="I35" s="51"/>
      <c r="J35" s="35">
        <f t="shared" si="0"/>
        <v>0</v>
      </c>
      <c r="K35" s="56"/>
      <c r="L35" s="52"/>
      <c r="M35" s="52"/>
      <c r="N35" s="57">
        <f t="shared" si="1"/>
        <v>0</v>
      </c>
      <c r="O35" s="156"/>
      <c r="P35" s="699"/>
      <c r="Q35" s="492"/>
      <c r="R35" s="493"/>
      <c r="S35" s="485"/>
      <c r="T35" s="67"/>
      <c r="U35" s="846"/>
      <c r="V35" s="44"/>
      <c r="W35" s="43"/>
      <c r="X35" s="361"/>
    </row>
    <row r="36" spans="1:24" ht="17.25" x14ac:dyDescent="0.3">
      <c r="A36" s="277"/>
      <c r="B36" s="283"/>
      <c r="C36" s="274"/>
      <c r="D36" s="93"/>
      <c r="E36" s="560">
        <f t="shared" si="4"/>
        <v>0</v>
      </c>
      <c r="F36" s="275"/>
      <c r="G36" s="276"/>
      <c r="H36" s="50"/>
      <c r="I36" s="51"/>
      <c r="J36" s="35">
        <f t="shared" si="0"/>
        <v>0</v>
      </c>
      <c r="K36" s="56"/>
      <c r="L36" s="52"/>
      <c r="M36" s="52"/>
      <c r="N36" s="57">
        <f t="shared" si="1"/>
        <v>0</v>
      </c>
      <c r="O36" s="156"/>
      <c r="P36" s="699"/>
      <c r="Q36" s="492"/>
      <c r="R36" s="493"/>
      <c r="S36" s="485"/>
      <c r="T36" s="67"/>
      <c r="U36" s="846"/>
      <c r="V36" s="44"/>
      <c r="W36" s="43"/>
      <c r="X36" s="361"/>
    </row>
    <row r="37" spans="1:24" ht="17.25" x14ac:dyDescent="0.3">
      <c r="A37" s="277"/>
      <c r="B37" s="283"/>
      <c r="C37" s="274"/>
      <c r="D37" s="93"/>
      <c r="E37" s="560">
        <f t="shared" si="4"/>
        <v>0</v>
      </c>
      <c r="F37" s="275"/>
      <c r="G37" s="276"/>
      <c r="H37" s="50"/>
      <c r="I37" s="51"/>
      <c r="J37" s="35">
        <f t="shared" si="0"/>
        <v>0</v>
      </c>
      <c r="K37" s="56"/>
      <c r="L37" s="52"/>
      <c r="M37" s="52"/>
      <c r="N37" s="57">
        <f t="shared" si="1"/>
        <v>0</v>
      </c>
      <c r="O37" s="156"/>
      <c r="P37" s="699"/>
      <c r="Q37" s="492"/>
      <c r="R37" s="493"/>
      <c r="S37" s="485"/>
      <c r="T37" s="67"/>
      <c r="U37" s="846"/>
      <c r="V37" s="44"/>
      <c r="W37" s="43"/>
      <c r="X37" s="361"/>
    </row>
    <row r="38" spans="1:24" ht="17.25" x14ac:dyDescent="0.3">
      <c r="A38" s="277"/>
      <c r="B38" s="283"/>
      <c r="C38" s="274"/>
      <c r="D38" s="93"/>
      <c r="E38" s="560">
        <f t="shared" si="4"/>
        <v>0</v>
      </c>
      <c r="F38" s="275"/>
      <c r="G38" s="276"/>
      <c r="H38" s="55"/>
      <c r="I38" s="51"/>
      <c r="J38" s="35">
        <f t="shared" si="0"/>
        <v>0</v>
      </c>
      <c r="K38" s="56"/>
      <c r="L38" s="52"/>
      <c r="M38" s="52"/>
      <c r="N38" s="57">
        <f t="shared" si="1"/>
        <v>0</v>
      </c>
      <c r="O38" s="156"/>
      <c r="P38" s="699"/>
      <c r="Q38" s="492"/>
      <c r="R38" s="493"/>
      <c r="S38" s="485"/>
      <c r="T38" s="67"/>
      <c r="U38" s="846"/>
      <c r="V38" s="44"/>
      <c r="W38" s="43"/>
      <c r="X38" s="361"/>
    </row>
    <row r="39" spans="1:24" ht="17.25" x14ac:dyDescent="0.3">
      <c r="A39" s="281"/>
      <c r="B39" s="283"/>
      <c r="C39" s="274"/>
      <c r="D39" s="93"/>
      <c r="E39" s="560">
        <f t="shared" si="4"/>
        <v>0</v>
      </c>
      <c r="F39" s="275"/>
      <c r="G39" s="276"/>
      <c r="H39" s="50"/>
      <c r="I39" s="51"/>
      <c r="J39" s="35">
        <f t="shared" si="0"/>
        <v>0</v>
      </c>
      <c r="K39" s="56"/>
      <c r="L39" s="52"/>
      <c r="M39" s="52"/>
      <c r="N39" s="57">
        <f t="shared" si="1"/>
        <v>0</v>
      </c>
      <c r="O39" s="156"/>
      <c r="P39" s="699"/>
      <c r="Q39" s="492"/>
      <c r="R39" s="493"/>
      <c r="S39" s="485"/>
      <c r="T39" s="67"/>
      <c r="U39" s="846"/>
      <c r="V39" s="44"/>
      <c r="W39" s="43"/>
      <c r="X39" s="361"/>
    </row>
    <row r="40" spans="1:24" ht="17.25" x14ac:dyDescent="0.3">
      <c r="A40" s="279"/>
      <c r="B40" s="283"/>
      <c r="C40" s="274"/>
      <c r="D40" s="93"/>
      <c r="E40" s="560">
        <f t="shared" si="4"/>
        <v>0</v>
      </c>
      <c r="F40" s="275"/>
      <c r="G40" s="276"/>
      <c r="H40" s="50"/>
      <c r="I40" s="51"/>
      <c r="J40" s="35">
        <f t="shared" si="0"/>
        <v>0</v>
      </c>
      <c r="K40" s="56"/>
      <c r="L40" s="52"/>
      <c r="M40" s="52"/>
      <c r="N40" s="57">
        <f t="shared" si="1"/>
        <v>0</v>
      </c>
      <c r="O40" s="156"/>
      <c r="P40" s="699"/>
      <c r="Q40" s="492"/>
      <c r="R40" s="493"/>
      <c r="S40" s="485"/>
      <c r="T40" s="67"/>
      <c r="U40" s="846"/>
      <c r="V40" s="44"/>
      <c r="W40" s="362"/>
      <c r="X40" s="363"/>
    </row>
    <row r="41" spans="1:24" ht="17.25" x14ac:dyDescent="0.3">
      <c r="A41" s="469"/>
      <c r="B41" s="283"/>
      <c r="C41" s="466"/>
      <c r="D41" s="47"/>
      <c r="E41" s="462">
        <f t="shared" si="4"/>
        <v>0</v>
      </c>
      <c r="F41" s="275"/>
      <c r="G41" s="276"/>
      <c r="H41" s="50"/>
      <c r="I41" s="51"/>
      <c r="J41" s="35">
        <f t="shared" si="0"/>
        <v>0</v>
      </c>
      <c r="K41" s="56"/>
      <c r="L41" s="52"/>
      <c r="M41" s="52"/>
      <c r="N41" s="57">
        <f t="shared" si="1"/>
        <v>0</v>
      </c>
      <c r="O41" s="156"/>
      <c r="P41" s="699"/>
      <c r="Q41" s="488"/>
      <c r="R41" s="494"/>
      <c r="S41" s="485"/>
      <c r="T41" s="67"/>
      <c r="U41" s="846"/>
      <c r="V41" s="44"/>
      <c r="W41" s="362"/>
      <c r="X41" s="364"/>
    </row>
    <row r="42" spans="1:24" ht="17.25" x14ac:dyDescent="0.3">
      <c r="A42" s="272"/>
      <c r="B42" s="283"/>
      <c r="C42" s="274"/>
      <c r="D42" s="47"/>
      <c r="E42" s="462">
        <f t="shared" si="4"/>
        <v>0</v>
      </c>
      <c r="F42" s="275"/>
      <c r="G42" s="276"/>
      <c r="H42" s="50"/>
      <c r="I42" s="51"/>
      <c r="J42" s="35">
        <f t="shared" si="0"/>
        <v>0</v>
      </c>
      <c r="K42" s="56"/>
      <c r="L42" s="52"/>
      <c r="M42" s="52"/>
      <c r="N42" s="57">
        <f t="shared" si="1"/>
        <v>0</v>
      </c>
      <c r="O42" s="156"/>
      <c r="P42" s="695"/>
      <c r="Q42" s="488"/>
      <c r="R42" s="489"/>
      <c r="S42" s="485"/>
      <c r="T42" s="67"/>
      <c r="U42" s="846"/>
      <c r="V42" s="44"/>
      <c r="W42" s="362"/>
      <c r="X42" s="364"/>
    </row>
    <row r="43" spans="1:24" ht="17.25" x14ac:dyDescent="0.3">
      <c r="A43" s="281"/>
      <c r="B43" s="283"/>
      <c r="C43" s="274"/>
      <c r="D43" s="47"/>
      <c r="E43" s="462">
        <f t="shared" si="4"/>
        <v>0</v>
      </c>
      <c r="F43" s="275"/>
      <c r="G43" s="276"/>
      <c r="H43" s="50"/>
      <c r="I43" s="51"/>
      <c r="J43" s="35">
        <f t="shared" si="0"/>
        <v>0</v>
      </c>
      <c r="K43" s="56"/>
      <c r="L43" s="52"/>
      <c r="M43" s="52"/>
      <c r="N43" s="57">
        <f t="shared" si="1"/>
        <v>0</v>
      </c>
      <c r="O43" s="156"/>
      <c r="P43" s="695"/>
      <c r="Q43" s="488"/>
      <c r="R43" s="489"/>
      <c r="S43" s="485"/>
      <c r="T43" s="67"/>
      <c r="U43" s="846"/>
      <c r="V43" s="44"/>
      <c r="W43" s="362"/>
      <c r="X43" s="364"/>
    </row>
    <row r="44" spans="1:24" ht="17.25" x14ac:dyDescent="0.3">
      <c r="A44" s="272"/>
      <c r="B44" s="283"/>
      <c r="C44" s="274"/>
      <c r="D44" s="47"/>
      <c r="E44" s="462">
        <f t="shared" si="4"/>
        <v>0</v>
      </c>
      <c r="F44" s="275"/>
      <c r="G44" s="276"/>
      <c r="H44" s="50"/>
      <c r="I44" s="51"/>
      <c r="J44" s="35">
        <f t="shared" si="0"/>
        <v>0</v>
      </c>
      <c r="K44" s="56"/>
      <c r="L44" s="52"/>
      <c r="M44" s="52"/>
      <c r="N44" s="57">
        <f t="shared" si="1"/>
        <v>0</v>
      </c>
      <c r="O44" s="156"/>
      <c r="P44" s="695"/>
      <c r="Q44" s="488"/>
      <c r="R44" s="489"/>
      <c r="S44" s="485"/>
      <c r="T44" s="67"/>
      <c r="U44" s="846"/>
      <c r="V44" s="44"/>
      <c r="W44" s="362"/>
      <c r="X44" s="364"/>
    </row>
    <row r="45" spans="1:24" ht="17.25" x14ac:dyDescent="0.3">
      <c r="A45" s="45"/>
      <c r="B45" s="68"/>
      <c r="C45" s="46"/>
      <c r="D45" s="47"/>
      <c r="E45" s="462">
        <f t="shared" si="4"/>
        <v>0</v>
      </c>
      <c r="F45" s="48"/>
      <c r="G45" s="49"/>
      <c r="H45" s="50"/>
      <c r="I45" s="51"/>
      <c r="J45" s="35">
        <f t="shared" si="0"/>
        <v>0</v>
      </c>
      <c r="K45" s="56"/>
      <c r="L45" s="52"/>
      <c r="M45" s="52"/>
      <c r="N45" s="57">
        <f t="shared" si="1"/>
        <v>0</v>
      </c>
      <c r="O45" s="156"/>
      <c r="P45" s="695"/>
      <c r="Q45" s="488"/>
      <c r="R45" s="489"/>
      <c r="S45" s="485"/>
      <c r="T45" s="67"/>
      <c r="U45" s="846"/>
      <c r="V45" s="44"/>
      <c r="W45" s="362"/>
      <c r="X45" s="364"/>
    </row>
    <row r="46" spans="1:24" ht="17.25" x14ac:dyDescent="0.3">
      <c r="A46" s="60"/>
      <c r="B46" s="45"/>
      <c r="C46" s="69"/>
      <c r="D46" s="47"/>
      <c r="E46" s="462">
        <f t="shared" si="4"/>
        <v>0</v>
      </c>
      <c r="F46" s="48"/>
      <c r="G46" s="49"/>
      <c r="H46" s="50"/>
      <c r="I46" s="51"/>
      <c r="J46" s="35">
        <f t="shared" si="0"/>
        <v>0</v>
      </c>
      <c r="K46" s="56"/>
      <c r="L46" s="52"/>
      <c r="M46" s="52"/>
      <c r="N46" s="57">
        <f t="shared" si="1"/>
        <v>0</v>
      </c>
      <c r="O46" s="156"/>
      <c r="P46" s="695"/>
      <c r="Q46" s="488"/>
      <c r="R46" s="489"/>
      <c r="S46" s="485"/>
      <c r="T46" s="67"/>
      <c r="U46" s="846"/>
      <c r="V46" s="44"/>
      <c r="W46" s="362"/>
      <c r="X46" s="364"/>
    </row>
    <row r="47" spans="1:24" ht="18" thickBot="1" x14ac:dyDescent="0.35">
      <c r="A47" s="45"/>
      <c r="B47" s="45"/>
      <c r="C47" s="69"/>
      <c r="D47" s="47"/>
      <c r="E47" s="462"/>
      <c r="F47" s="48"/>
      <c r="G47" s="49"/>
      <c r="H47" s="50"/>
      <c r="I47" s="51"/>
      <c r="J47" s="35">
        <f t="shared" si="0"/>
        <v>0</v>
      </c>
      <c r="K47" s="56"/>
      <c r="L47" s="52"/>
      <c r="M47" s="52"/>
      <c r="N47" s="57">
        <f t="shared" si="1"/>
        <v>0</v>
      </c>
      <c r="O47" s="156"/>
      <c r="P47" s="695"/>
      <c r="Q47" s="495"/>
      <c r="R47" s="496"/>
      <c r="S47" s="485"/>
      <c r="T47" s="67"/>
      <c r="U47" s="846"/>
      <c r="V47" s="44"/>
      <c r="X47" s="365"/>
    </row>
    <row r="48" spans="1:24" ht="18" thickTop="1" x14ac:dyDescent="0.3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0"/>
        <v>0</v>
      </c>
      <c r="K48" s="56"/>
      <c r="L48" s="52"/>
      <c r="M48" s="52"/>
      <c r="N48" s="57">
        <f t="shared" si="1"/>
        <v>0</v>
      </c>
      <c r="O48" s="156"/>
      <c r="P48" s="700"/>
      <c r="Q48" s="486"/>
      <c r="R48" s="487"/>
      <c r="S48" s="67"/>
      <c r="T48" s="67"/>
      <c r="U48" s="846"/>
      <c r="V48" s="44"/>
      <c r="X48" s="366"/>
    </row>
    <row r="49" spans="1:24" ht="17.25" x14ac:dyDescent="0.3">
      <c r="A49" s="60"/>
      <c r="B49" s="61"/>
      <c r="C49" s="69"/>
      <c r="D49" s="47"/>
      <c r="E49" s="462"/>
      <c r="F49" s="48"/>
      <c r="G49" s="49"/>
      <c r="H49" s="50"/>
      <c r="I49" s="51"/>
      <c r="J49" s="35">
        <f t="shared" si="0"/>
        <v>0</v>
      </c>
      <c r="K49" s="56"/>
      <c r="L49" s="52"/>
      <c r="M49" s="52"/>
      <c r="N49" s="57">
        <f t="shared" si="1"/>
        <v>0</v>
      </c>
      <c r="O49" s="156"/>
      <c r="P49" s="700"/>
      <c r="Q49" s="39"/>
      <c r="R49" s="40"/>
      <c r="S49" s="67"/>
      <c r="T49" s="67"/>
      <c r="U49" s="846"/>
      <c r="V49" s="44"/>
    </row>
    <row r="50" spans="1:24" ht="17.25" x14ac:dyDescent="0.3">
      <c r="A50" s="60"/>
      <c r="B50" s="61"/>
      <c r="C50" s="69"/>
      <c r="D50" s="69"/>
      <c r="E50" s="462"/>
      <c r="F50" s="48"/>
      <c r="G50" s="49"/>
      <c r="H50" s="50"/>
      <c r="I50" s="51"/>
      <c r="J50" s="35">
        <f t="shared" si="0"/>
        <v>0</v>
      </c>
      <c r="K50" s="56"/>
      <c r="L50" s="52"/>
      <c r="M50" s="52"/>
      <c r="N50" s="57">
        <f t="shared" si="1"/>
        <v>0</v>
      </c>
      <c r="O50" s="156"/>
      <c r="P50" s="700"/>
      <c r="Q50" s="39"/>
      <c r="R50" s="40"/>
      <c r="S50" s="67"/>
      <c r="T50" s="67"/>
      <c r="U50" s="846"/>
      <c r="V50" s="44"/>
    </row>
    <row r="51" spans="1:24" ht="17.25" x14ac:dyDescent="0.3">
      <c r="A51" s="60"/>
      <c r="B51" s="61"/>
      <c r="C51" s="69"/>
      <c r="D51" s="69"/>
      <c r="E51" s="47"/>
      <c r="F51" s="51"/>
      <c r="G51" s="49"/>
      <c r="H51" s="50"/>
      <c r="I51" s="51"/>
      <c r="J51" s="35">
        <f t="shared" si="0"/>
        <v>0</v>
      </c>
      <c r="K51" s="56"/>
      <c r="L51" s="52"/>
      <c r="M51" s="52"/>
      <c r="N51" s="57">
        <f t="shared" si="1"/>
        <v>0</v>
      </c>
      <c r="O51" s="156"/>
      <c r="P51" s="700"/>
      <c r="Q51" s="39"/>
      <c r="R51" s="40"/>
      <c r="S51" s="67"/>
      <c r="T51" s="67"/>
      <c r="U51" s="846"/>
      <c r="V51" s="44"/>
    </row>
    <row r="52" spans="1:24" ht="17.25" x14ac:dyDescent="0.3">
      <c r="A52" s="745"/>
      <c r="B52" s="71"/>
      <c r="C52" s="319"/>
      <c r="D52" s="319"/>
      <c r="E52" s="614"/>
      <c r="F52" s="744"/>
      <c r="G52" s="616"/>
      <c r="H52" s="76"/>
      <c r="I52" s="615"/>
      <c r="J52" s="35">
        <f t="shared" si="0"/>
        <v>0</v>
      </c>
      <c r="K52" s="78"/>
      <c r="L52" s="79"/>
      <c r="M52" s="79"/>
      <c r="N52" s="80">
        <f t="shared" si="1"/>
        <v>0</v>
      </c>
      <c r="O52" s="332"/>
      <c r="P52" s="701"/>
      <c r="Q52" s="631"/>
      <c r="R52" s="82"/>
      <c r="S52" s="83"/>
      <c r="T52" s="83"/>
      <c r="U52" s="847"/>
      <c r="V52" s="85"/>
    </row>
    <row r="53" spans="1:24" s="327" customFormat="1" ht="24.75" customHeight="1" x14ac:dyDescent="0.3">
      <c r="A53" s="791" t="s">
        <v>55</v>
      </c>
      <c r="B53" s="292" t="s">
        <v>56</v>
      </c>
      <c r="C53" s="796" t="s">
        <v>717</v>
      </c>
      <c r="D53" s="792"/>
      <c r="E53" s="793"/>
      <c r="F53" s="794">
        <f>184.3+187.4</f>
        <v>371.70000000000005</v>
      </c>
      <c r="G53" s="627">
        <v>44440</v>
      </c>
      <c r="H53" s="597">
        <v>562</v>
      </c>
      <c r="I53" s="626">
        <v>371.7</v>
      </c>
      <c r="J53" s="35">
        <f t="shared" si="0"/>
        <v>0</v>
      </c>
      <c r="K53" s="322">
        <v>78</v>
      </c>
      <c r="L53" s="323"/>
      <c r="M53" s="323"/>
      <c r="N53" s="331">
        <f t="shared" si="1"/>
        <v>28992.6</v>
      </c>
      <c r="O53" s="782" t="s">
        <v>35</v>
      </c>
      <c r="P53" s="713">
        <v>44456</v>
      </c>
      <c r="Q53" s="795"/>
      <c r="R53" s="324"/>
      <c r="S53" s="67"/>
      <c r="T53" s="67"/>
      <c r="U53" s="846"/>
      <c r="V53" s="326"/>
    </row>
    <row r="54" spans="1:24" s="327" customFormat="1" ht="19.5" thickBot="1" x14ac:dyDescent="0.35">
      <c r="A54" s="279" t="s">
        <v>55</v>
      </c>
      <c r="B54" s="292" t="s">
        <v>56</v>
      </c>
      <c r="C54" s="801" t="s">
        <v>725</v>
      </c>
      <c r="D54" s="716"/>
      <c r="E54" s="607"/>
      <c r="F54" s="766">
        <v>384.5</v>
      </c>
      <c r="G54" s="276">
        <v>44445</v>
      </c>
      <c r="H54" s="693">
        <v>591</v>
      </c>
      <c r="I54" s="320">
        <v>384.5</v>
      </c>
      <c r="J54" s="35">
        <f t="shared" si="0"/>
        <v>0</v>
      </c>
      <c r="K54" s="322">
        <v>78</v>
      </c>
      <c r="L54" s="323"/>
      <c r="M54" s="323"/>
      <c r="N54" s="331">
        <f t="shared" si="1"/>
        <v>29991</v>
      </c>
      <c r="O54" s="710" t="s">
        <v>35</v>
      </c>
      <c r="P54" s="713">
        <v>44459</v>
      </c>
      <c r="Q54" s="508"/>
      <c r="R54" s="324"/>
      <c r="S54" s="67"/>
      <c r="T54" s="67"/>
      <c r="U54" s="846"/>
      <c r="V54" s="326"/>
      <c r="W54"/>
      <c r="X54"/>
    </row>
    <row r="55" spans="1:24" ht="30.75" customHeight="1" x14ac:dyDescent="0.3">
      <c r="A55" s="1044" t="s">
        <v>55</v>
      </c>
      <c r="B55" s="292" t="s">
        <v>56</v>
      </c>
      <c r="C55" s="1034" t="s">
        <v>726</v>
      </c>
      <c r="D55" s="717"/>
      <c r="E55" s="607"/>
      <c r="F55" s="51">
        <v>1598</v>
      </c>
      <c r="G55" s="87">
        <v>44445</v>
      </c>
      <c r="H55" s="1012">
        <v>590</v>
      </c>
      <c r="I55" s="48">
        <v>1598</v>
      </c>
      <c r="J55" s="35">
        <f t="shared" si="0"/>
        <v>0</v>
      </c>
      <c r="K55" s="36">
        <v>78</v>
      </c>
      <c r="L55" s="52"/>
      <c r="M55" s="52"/>
      <c r="N55" s="331">
        <f t="shared" si="1"/>
        <v>124644</v>
      </c>
      <c r="O55" s="1047" t="s">
        <v>35</v>
      </c>
      <c r="P55" s="1049">
        <v>44459</v>
      </c>
      <c r="Q55" s="712"/>
      <c r="R55" s="40"/>
      <c r="S55" s="67"/>
      <c r="T55" s="67"/>
      <c r="U55" s="43"/>
      <c r="V55" s="44"/>
    </row>
    <row r="56" spans="1:24" ht="18.75" customHeight="1" thickBot="1" x14ac:dyDescent="0.35">
      <c r="A56" s="1045"/>
      <c r="B56" s="292" t="s">
        <v>441</v>
      </c>
      <c r="C56" s="1046"/>
      <c r="D56" s="717"/>
      <c r="E56" s="607"/>
      <c r="F56" s="51">
        <v>91.6</v>
      </c>
      <c r="G56" s="87">
        <v>44445</v>
      </c>
      <c r="H56" s="1013"/>
      <c r="I56" s="48">
        <v>91.6</v>
      </c>
      <c r="J56" s="35">
        <f t="shared" si="0"/>
        <v>0</v>
      </c>
      <c r="K56" s="36">
        <v>86</v>
      </c>
      <c r="L56" s="52"/>
      <c r="M56" s="52"/>
      <c r="N56" s="331">
        <f t="shared" si="1"/>
        <v>7877.5999999999995</v>
      </c>
      <c r="O56" s="1048"/>
      <c r="P56" s="1050"/>
      <c r="Q56" s="712"/>
      <c r="R56" s="40"/>
      <c r="S56" s="67"/>
      <c r="T56" s="67"/>
      <c r="U56" s="43"/>
      <c r="V56" s="44"/>
    </row>
    <row r="57" spans="1:24" ht="18.75" customHeight="1" x14ac:dyDescent="0.3">
      <c r="A57" s="816" t="s">
        <v>55</v>
      </c>
      <c r="B57" s="292" t="s">
        <v>56</v>
      </c>
      <c r="C57" s="821" t="s">
        <v>782</v>
      </c>
      <c r="D57" s="717"/>
      <c r="E57" s="607"/>
      <c r="F57" s="51">
        <v>194.1</v>
      </c>
      <c r="G57" s="87">
        <v>44447</v>
      </c>
      <c r="H57" s="770">
        <v>595</v>
      </c>
      <c r="I57" s="48">
        <v>194.1</v>
      </c>
      <c r="J57" s="35">
        <f t="shared" si="0"/>
        <v>0</v>
      </c>
      <c r="K57" s="36">
        <v>78</v>
      </c>
      <c r="L57" s="52"/>
      <c r="M57" s="52"/>
      <c r="N57" s="331">
        <f t="shared" si="1"/>
        <v>15139.8</v>
      </c>
      <c r="O57" s="819" t="s">
        <v>35</v>
      </c>
      <c r="P57" s="820">
        <v>44474</v>
      </c>
      <c r="Q57" s="712"/>
      <c r="R57" s="40"/>
      <c r="S57" s="67"/>
      <c r="T57" s="67"/>
      <c r="U57" s="43"/>
      <c r="V57" s="44"/>
    </row>
    <row r="58" spans="1:24" ht="18.75" customHeight="1" x14ac:dyDescent="0.3">
      <c r="A58" s="816" t="s">
        <v>55</v>
      </c>
      <c r="B58" s="292" t="s">
        <v>56</v>
      </c>
      <c r="C58" s="821" t="s">
        <v>783</v>
      </c>
      <c r="D58" s="717"/>
      <c r="E58" s="607"/>
      <c r="F58" s="51">
        <v>342.3</v>
      </c>
      <c r="G58" s="87">
        <v>44449</v>
      </c>
      <c r="H58" s="770">
        <v>610</v>
      </c>
      <c r="I58" s="48">
        <v>342.3</v>
      </c>
      <c r="J58" s="35">
        <f t="shared" si="0"/>
        <v>0</v>
      </c>
      <c r="K58" s="36">
        <v>78</v>
      </c>
      <c r="L58" s="52"/>
      <c r="M58" s="52"/>
      <c r="N58" s="331">
        <f t="shared" si="1"/>
        <v>26699.4</v>
      </c>
      <c r="O58" s="819" t="s">
        <v>35</v>
      </c>
      <c r="P58" s="820">
        <v>44474</v>
      </c>
      <c r="Q58" s="712"/>
      <c r="R58" s="40"/>
      <c r="S58" s="67"/>
      <c r="T58" s="67"/>
      <c r="U58" s="43"/>
      <c r="V58" s="44"/>
    </row>
    <row r="59" spans="1:24" ht="18.75" customHeight="1" x14ac:dyDescent="0.3">
      <c r="A59" s="816" t="s">
        <v>55</v>
      </c>
      <c r="B59" s="292" t="s">
        <v>56</v>
      </c>
      <c r="C59" s="821" t="s">
        <v>784</v>
      </c>
      <c r="D59" s="717"/>
      <c r="E59" s="607"/>
      <c r="F59" s="51">
        <f>147.2+146</f>
        <v>293.2</v>
      </c>
      <c r="G59" s="87">
        <v>44452</v>
      </c>
      <c r="H59" s="770">
        <v>602</v>
      </c>
      <c r="I59" s="48">
        <v>293.2</v>
      </c>
      <c r="J59" s="35">
        <f t="shared" si="0"/>
        <v>0</v>
      </c>
      <c r="K59" s="36">
        <v>79</v>
      </c>
      <c r="L59" s="52"/>
      <c r="M59" s="52"/>
      <c r="N59" s="331">
        <f t="shared" si="1"/>
        <v>23162.799999999999</v>
      </c>
      <c r="O59" s="819" t="s">
        <v>35</v>
      </c>
      <c r="P59" s="820">
        <v>44474</v>
      </c>
      <c r="Q59" s="712"/>
      <c r="R59" s="40"/>
      <c r="S59" s="67"/>
      <c r="T59" s="67"/>
      <c r="U59" s="43"/>
      <c r="V59" s="44"/>
    </row>
    <row r="60" spans="1:24" ht="30" x14ac:dyDescent="0.3">
      <c r="A60" s="816" t="s">
        <v>55</v>
      </c>
      <c r="B60" s="292" t="s">
        <v>56</v>
      </c>
      <c r="C60" s="817" t="s">
        <v>785</v>
      </c>
      <c r="D60" s="717"/>
      <c r="E60" s="607"/>
      <c r="F60" s="51">
        <v>1128.4000000000001</v>
      </c>
      <c r="G60" s="87">
        <v>44452</v>
      </c>
      <c r="H60" s="770">
        <v>603</v>
      </c>
      <c r="I60" s="48">
        <v>1128.4000000000001</v>
      </c>
      <c r="J60" s="35">
        <f t="shared" si="0"/>
        <v>0</v>
      </c>
      <c r="K60" s="36">
        <v>79</v>
      </c>
      <c r="L60" s="52"/>
      <c r="M60" s="52"/>
      <c r="N60" s="331">
        <f t="shared" si="1"/>
        <v>89143.6</v>
      </c>
      <c r="O60" s="819" t="s">
        <v>35</v>
      </c>
      <c r="P60" s="820">
        <v>44474</v>
      </c>
      <c r="Q60" s="712"/>
      <c r="R60" s="40"/>
      <c r="S60" s="67"/>
      <c r="T60" s="67"/>
      <c r="U60" s="43"/>
      <c r="V60" s="44"/>
    </row>
    <row r="61" spans="1:24" ht="18.75" x14ac:dyDescent="0.3">
      <c r="A61" s="816" t="s">
        <v>55</v>
      </c>
      <c r="B61" s="292" t="s">
        <v>56</v>
      </c>
      <c r="C61" s="821" t="s">
        <v>786</v>
      </c>
      <c r="D61" s="717"/>
      <c r="E61" s="607"/>
      <c r="F61" s="51">
        <f>181.4+182.9</f>
        <v>364.3</v>
      </c>
      <c r="G61" s="87">
        <v>44453</v>
      </c>
      <c r="H61" s="770">
        <v>611</v>
      </c>
      <c r="I61" s="48">
        <v>364.3</v>
      </c>
      <c r="J61" s="35">
        <f t="shared" si="0"/>
        <v>0</v>
      </c>
      <c r="K61" s="36">
        <v>79</v>
      </c>
      <c r="L61" s="52"/>
      <c r="M61" s="52"/>
      <c r="N61" s="331">
        <f t="shared" si="1"/>
        <v>28779.7</v>
      </c>
      <c r="O61" s="819" t="s">
        <v>35</v>
      </c>
      <c r="P61" s="820">
        <v>44474</v>
      </c>
      <c r="Q61" s="712"/>
      <c r="R61" s="40"/>
      <c r="S61" s="67"/>
      <c r="T61" s="67"/>
      <c r="U61" s="43"/>
      <c r="V61" s="44"/>
    </row>
    <row r="62" spans="1:24" s="327" customFormat="1" ht="47.25" x14ac:dyDescent="0.3">
      <c r="A62" s="279" t="s">
        <v>55</v>
      </c>
      <c r="B62" s="292" t="s">
        <v>56</v>
      </c>
      <c r="C62" s="771" t="s">
        <v>672</v>
      </c>
      <c r="D62" s="716"/>
      <c r="E62" s="607"/>
      <c r="F62" s="766">
        <v>1464</v>
      </c>
      <c r="G62" s="276">
        <v>44455</v>
      </c>
      <c r="H62" s="802">
        <v>564</v>
      </c>
      <c r="I62" s="320">
        <v>1464</v>
      </c>
      <c r="J62" s="35">
        <f t="shared" ref="J62:J63" si="5">I62-F62</f>
        <v>0</v>
      </c>
      <c r="K62" s="322">
        <v>78</v>
      </c>
      <c r="L62" s="323"/>
      <c r="M62" s="323"/>
      <c r="N62" s="331">
        <f t="shared" ref="N62:N63" si="6">K62*I62</f>
        <v>114192</v>
      </c>
      <c r="O62" s="711" t="s">
        <v>35</v>
      </c>
      <c r="P62" s="714">
        <v>44442</v>
      </c>
      <c r="Q62" s="508"/>
      <c r="R62" s="324"/>
      <c r="S62" s="67"/>
      <c r="T62" s="67"/>
      <c r="U62" s="325"/>
      <c r="V62" s="326"/>
      <c r="W62"/>
      <c r="X62"/>
    </row>
    <row r="63" spans="1:24" s="327" customFormat="1" ht="47.25" x14ac:dyDescent="0.3">
      <c r="A63" s="799" t="s">
        <v>55</v>
      </c>
      <c r="B63" s="292" t="s">
        <v>56</v>
      </c>
      <c r="C63" s="823" t="s">
        <v>788</v>
      </c>
      <c r="D63" s="716"/>
      <c r="E63" s="607"/>
      <c r="F63" s="766">
        <v>930</v>
      </c>
      <c r="G63" s="276">
        <v>44459</v>
      </c>
      <c r="H63" s="802">
        <v>615</v>
      </c>
      <c r="I63" s="320">
        <v>930</v>
      </c>
      <c r="J63" s="35">
        <f t="shared" si="5"/>
        <v>0</v>
      </c>
      <c r="K63" s="322">
        <v>79</v>
      </c>
      <c r="L63" s="323"/>
      <c r="M63" s="323"/>
      <c r="N63" s="824">
        <f t="shared" si="6"/>
        <v>73470</v>
      </c>
      <c r="O63" s="774" t="s">
        <v>35</v>
      </c>
      <c r="P63" s="815">
        <v>44474</v>
      </c>
      <c r="Q63" s="508"/>
      <c r="R63" s="324"/>
      <c r="S63" s="67"/>
      <c r="T63" s="67"/>
      <c r="U63" s="325"/>
      <c r="V63" s="326"/>
      <c r="W63"/>
      <c r="X63"/>
    </row>
    <row r="64" spans="1:24" ht="21" customHeight="1" x14ac:dyDescent="0.3">
      <c r="A64" s="799" t="s">
        <v>55</v>
      </c>
      <c r="B64" s="328" t="s">
        <v>56</v>
      </c>
      <c r="C64" s="822" t="s">
        <v>787</v>
      </c>
      <c r="D64" s="608"/>
      <c r="E64" s="607"/>
      <c r="F64" s="51">
        <v>599.4</v>
      </c>
      <c r="G64" s="49">
        <v>44460</v>
      </c>
      <c r="H64" s="802">
        <v>616</v>
      </c>
      <c r="I64" s="51">
        <v>599.4</v>
      </c>
      <c r="J64" s="35">
        <f t="shared" si="0"/>
        <v>0</v>
      </c>
      <c r="K64" s="36">
        <v>79</v>
      </c>
      <c r="L64" s="52"/>
      <c r="M64" s="52"/>
      <c r="N64" s="38">
        <f t="shared" si="1"/>
        <v>47352.6</v>
      </c>
      <c r="O64" s="454" t="s">
        <v>35</v>
      </c>
      <c r="P64" s="818">
        <v>44474</v>
      </c>
      <c r="Q64" s="508"/>
      <c r="R64" s="40"/>
      <c r="S64" s="67"/>
      <c r="T64" s="67"/>
      <c r="U64" s="43"/>
      <c r="V64" s="44"/>
    </row>
    <row r="65" spans="1:22" ht="18.75" customHeight="1" x14ac:dyDescent="0.3">
      <c r="A65" s="756" t="s">
        <v>55</v>
      </c>
      <c r="B65" s="328" t="s">
        <v>56</v>
      </c>
      <c r="C65" s="610" t="s">
        <v>821</v>
      </c>
      <c r="D65" s="608"/>
      <c r="E65" s="607"/>
      <c r="F65" s="51">
        <f>173.3+174.2</f>
        <v>347.5</v>
      </c>
      <c r="G65" s="49">
        <v>44462</v>
      </c>
      <c r="H65" s="620">
        <v>623</v>
      </c>
      <c r="I65" s="51">
        <v>347.5</v>
      </c>
      <c r="J65" s="35">
        <f t="shared" si="0"/>
        <v>0</v>
      </c>
      <c r="K65" s="36">
        <v>79</v>
      </c>
      <c r="L65" s="52"/>
      <c r="M65" s="52"/>
      <c r="N65" s="38">
        <f t="shared" si="1"/>
        <v>27452.5</v>
      </c>
      <c r="O65" s="454" t="s">
        <v>35</v>
      </c>
      <c r="P65" s="737">
        <v>44491</v>
      </c>
      <c r="Q65" s="508"/>
      <c r="R65" s="40"/>
      <c r="S65" s="67"/>
      <c r="T65" s="67"/>
      <c r="U65" s="43"/>
      <c r="V65" s="44"/>
    </row>
    <row r="66" spans="1:22" ht="47.25" x14ac:dyDescent="0.3">
      <c r="A66" s="840" t="s">
        <v>55</v>
      </c>
      <c r="B66" s="759" t="s">
        <v>56</v>
      </c>
      <c r="C66" s="831" t="s">
        <v>822</v>
      </c>
      <c r="D66" s="760"/>
      <c r="E66" s="761"/>
      <c r="F66" s="762">
        <v>1073.2</v>
      </c>
      <c r="G66" s="419">
        <v>44466</v>
      </c>
      <c r="H66" s="620">
        <v>631</v>
      </c>
      <c r="I66" s="51">
        <v>1073.2</v>
      </c>
      <c r="J66" s="35">
        <f t="shared" si="0"/>
        <v>0</v>
      </c>
      <c r="K66" s="36">
        <v>79</v>
      </c>
      <c r="L66" s="52"/>
      <c r="M66" s="52"/>
      <c r="N66" s="38">
        <f t="shared" si="1"/>
        <v>84782.8</v>
      </c>
      <c r="O66" s="454" t="s">
        <v>35</v>
      </c>
      <c r="P66" s="737">
        <v>44491</v>
      </c>
      <c r="Q66" s="508"/>
      <c r="R66" s="40"/>
      <c r="S66" s="67"/>
      <c r="T66" s="67"/>
      <c r="U66" s="43"/>
      <c r="V66" s="44"/>
    </row>
    <row r="67" spans="1:22" ht="17.25" x14ac:dyDescent="0.3">
      <c r="A67" s="840" t="s">
        <v>55</v>
      </c>
      <c r="B67" s="759" t="s">
        <v>56</v>
      </c>
      <c r="C67" s="832" t="s">
        <v>823</v>
      </c>
      <c r="D67" s="760"/>
      <c r="E67" s="761"/>
      <c r="F67" s="762">
        <f>189.5+189.5</f>
        <v>379</v>
      </c>
      <c r="G67" s="419">
        <v>44469</v>
      </c>
      <c r="H67" s="620">
        <v>638</v>
      </c>
      <c r="I67" s="51">
        <v>379</v>
      </c>
      <c r="J67" s="35">
        <f t="shared" si="0"/>
        <v>0</v>
      </c>
      <c r="K67" s="36">
        <v>81</v>
      </c>
      <c r="L67" s="52"/>
      <c r="M67" s="52"/>
      <c r="N67" s="38">
        <f t="shared" si="1"/>
        <v>30699</v>
      </c>
      <c r="O67" s="454" t="s">
        <v>35</v>
      </c>
      <c r="P67" s="737">
        <v>44491</v>
      </c>
      <c r="Q67" s="508"/>
      <c r="R67" s="40"/>
      <c r="S67" s="67"/>
      <c r="T67" s="67"/>
      <c r="U67" s="43"/>
      <c r="V67" s="44"/>
    </row>
    <row r="68" spans="1:22" ht="17.25" x14ac:dyDescent="0.3">
      <c r="A68" s="291"/>
      <c r="B68" s="759"/>
      <c r="C68" s="708"/>
      <c r="D68" s="760"/>
      <c r="E68" s="761"/>
      <c r="F68" s="762"/>
      <c r="G68" s="419"/>
      <c r="H68" s="620"/>
      <c r="I68" s="51"/>
      <c r="J68" s="35">
        <f t="shared" si="0"/>
        <v>0</v>
      </c>
      <c r="K68" s="36"/>
      <c r="L68" s="52"/>
      <c r="M68" s="52"/>
      <c r="N68" s="38">
        <f t="shared" si="1"/>
        <v>0</v>
      </c>
      <c r="O68" s="508"/>
      <c r="P68" s="702"/>
      <c r="Q68" s="508"/>
      <c r="R68" s="40"/>
      <c r="S68" s="67"/>
      <c r="T68" s="67"/>
      <c r="U68" s="43"/>
      <c r="V68" s="44"/>
    </row>
    <row r="69" spans="1:22" ht="18" customHeight="1" x14ac:dyDescent="0.3">
      <c r="A69" s="102" t="s">
        <v>32</v>
      </c>
      <c r="B69" s="286" t="s">
        <v>666</v>
      </c>
      <c r="C69" s="619" t="s">
        <v>667</v>
      </c>
      <c r="D69" s="610"/>
      <c r="E69" s="609"/>
      <c r="F69" s="51">
        <v>500</v>
      </c>
      <c r="G69" s="49">
        <v>44440</v>
      </c>
      <c r="H69" s="621" t="s">
        <v>668</v>
      </c>
      <c r="I69" s="51">
        <v>500</v>
      </c>
      <c r="J69" s="35">
        <f t="shared" si="0"/>
        <v>0</v>
      </c>
      <c r="K69" s="36">
        <v>60</v>
      </c>
      <c r="L69" s="52"/>
      <c r="M69" s="52"/>
      <c r="N69" s="38">
        <f t="shared" si="1"/>
        <v>30000</v>
      </c>
      <c r="O69" s="508" t="s">
        <v>35</v>
      </c>
      <c r="P69" s="702">
        <v>44441</v>
      </c>
      <c r="Q69" s="508"/>
      <c r="R69" s="40"/>
      <c r="S69" s="41"/>
      <c r="T69" s="42"/>
      <c r="U69" s="43"/>
      <c r="V69" s="44"/>
    </row>
    <row r="70" spans="1:22" ht="18" customHeight="1" x14ac:dyDescent="0.3">
      <c r="A70" s="102" t="s">
        <v>24</v>
      </c>
      <c r="B70" s="286" t="s">
        <v>485</v>
      </c>
      <c r="C70" s="619" t="s">
        <v>712</v>
      </c>
      <c r="D70" s="610"/>
      <c r="E70" s="609"/>
      <c r="F70" s="51">
        <v>735.2</v>
      </c>
      <c r="G70" s="49">
        <v>44441</v>
      </c>
      <c r="H70" s="621">
        <v>34568</v>
      </c>
      <c r="I70" s="51">
        <v>735.2</v>
      </c>
      <c r="J70" s="35">
        <f t="shared" si="0"/>
        <v>0</v>
      </c>
      <c r="K70" s="36">
        <v>74</v>
      </c>
      <c r="L70" s="52"/>
      <c r="M70" s="52"/>
      <c r="N70" s="38">
        <f t="shared" si="1"/>
        <v>54404.800000000003</v>
      </c>
      <c r="O70" s="508" t="s">
        <v>224</v>
      </c>
      <c r="P70" s="702">
        <v>44456</v>
      </c>
      <c r="Q70" s="508"/>
      <c r="R70" s="40"/>
      <c r="S70" s="41"/>
      <c r="T70" s="42"/>
      <c r="U70" s="43"/>
      <c r="V70" s="44"/>
    </row>
    <row r="71" spans="1:22" ht="18.600000000000001" customHeight="1" x14ac:dyDescent="0.3">
      <c r="A71" s="102" t="s">
        <v>32</v>
      </c>
      <c r="B71" s="286" t="s">
        <v>666</v>
      </c>
      <c r="C71" s="619" t="s">
        <v>686</v>
      </c>
      <c r="D71" s="610"/>
      <c r="E71" s="609"/>
      <c r="F71" s="51">
        <v>438</v>
      </c>
      <c r="G71" s="49">
        <v>44448</v>
      </c>
      <c r="H71" s="621" t="s">
        <v>687</v>
      </c>
      <c r="I71" s="51">
        <v>438</v>
      </c>
      <c r="J71" s="35">
        <f t="shared" si="0"/>
        <v>0</v>
      </c>
      <c r="K71" s="36">
        <v>60</v>
      </c>
      <c r="L71" s="52"/>
      <c r="M71" s="52"/>
      <c r="N71" s="38">
        <f t="shared" si="1"/>
        <v>26280</v>
      </c>
      <c r="O71" s="508" t="s">
        <v>212</v>
      </c>
      <c r="P71" s="702">
        <v>44449</v>
      </c>
      <c r="Q71" s="508"/>
      <c r="R71" s="40"/>
      <c r="S71" s="41"/>
      <c r="T71" s="42"/>
      <c r="U71" s="43"/>
      <c r="V71" s="44"/>
    </row>
    <row r="72" spans="1:22" ht="18.75" x14ac:dyDescent="0.3">
      <c r="A72" s="53" t="s">
        <v>59</v>
      </c>
      <c r="B72" s="286"/>
      <c r="C72" s="610"/>
      <c r="D72" s="610"/>
      <c r="E72" s="609"/>
      <c r="F72" s="51"/>
      <c r="G72" s="49"/>
      <c r="H72" s="622"/>
      <c r="I72" s="51"/>
      <c r="J72" s="35">
        <f t="shared" si="0"/>
        <v>0</v>
      </c>
      <c r="K72" s="36"/>
      <c r="L72" s="52"/>
      <c r="M72" s="52"/>
      <c r="N72" s="38">
        <f t="shared" si="1"/>
        <v>0</v>
      </c>
      <c r="O72" s="508"/>
      <c r="P72" s="702"/>
      <c r="Q72" s="508"/>
      <c r="R72" s="40"/>
      <c r="S72" s="41"/>
      <c r="T72" s="42"/>
      <c r="U72" s="43"/>
      <c r="V72" s="44"/>
    </row>
    <row r="73" spans="1:22" ht="17.25" customHeight="1" x14ac:dyDescent="0.3">
      <c r="A73" s="102" t="s">
        <v>59</v>
      </c>
      <c r="B73" s="286"/>
      <c r="C73" s="619"/>
      <c r="D73" s="610"/>
      <c r="E73" s="609"/>
      <c r="F73" s="51"/>
      <c r="G73" s="49"/>
      <c r="H73" s="622"/>
      <c r="I73" s="51"/>
      <c r="J73" s="35">
        <f t="shared" si="0"/>
        <v>0</v>
      </c>
      <c r="K73" s="36"/>
      <c r="L73" s="52"/>
      <c r="M73" s="52"/>
      <c r="N73" s="38">
        <f t="shared" si="1"/>
        <v>0</v>
      </c>
      <c r="O73" s="508"/>
      <c r="P73" s="276"/>
      <c r="Q73" s="508"/>
      <c r="R73" s="40"/>
      <c r="S73" s="41"/>
      <c r="T73" s="42"/>
      <c r="U73" s="43"/>
      <c r="V73" s="44"/>
    </row>
    <row r="74" spans="1:22" ht="18.75" customHeight="1" x14ac:dyDescent="0.3">
      <c r="A74" s="102" t="s">
        <v>701</v>
      </c>
      <c r="B74" s="777" t="s">
        <v>702</v>
      </c>
      <c r="C74" s="619" t="s">
        <v>781</v>
      </c>
      <c r="D74" s="610"/>
      <c r="E74" s="609"/>
      <c r="F74" s="51">
        <v>1845.2</v>
      </c>
      <c r="G74" s="49">
        <v>44453</v>
      </c>
      <c r="H74" s="621">
        <v>125730</v>
      </c>
      <c r="I74" s="51">
        <v>1845.2</v>
      </c>
      <c r="J74" s="35">
        <f t="shared" si="0"/>
        <v>0</v>
      </c>
      <c r="K74" s="322">
        <v>50</v>
      </c>
      <c r="L74" s="52"/>
      <c r="M74" s="52"/>
      <c r="N74" s="38">
        <f t="shared" si="1"/>
        <v>92260</v>
      </c>
      <c r="O74" s="454" t="s">
        <v>35</v>
      </c>
      <c r="P74" s="818">
        <v>44474</v>
      </c>
      <c r="Q74" s="508"/>
      <c r="R74" s="40"/>
      <c r="S74" s="41"/>
      <c r="T74" s="42"/>
      <c r="U74" s="43"/>
      <c r="V74" s="44"/>
    </row>
    <row r="75" spans="1:22" ht="18.75" x14ac:dyDescent="0.3">
      <c r="A75" s="53" t="s">
        <v>701</v>
      </c>
      <c r="B75" s="777" t="s">
        <v>703</v>
      </c>
      <c r="C75" s="610"/>
      <c r="D75" s="610"/>
      <c r="E75" s="609"/>
      <c r="F75" s="51">
        <v>2713</v>
      </c>
      <c r="G75" s="49">
        <v>44456</v>
      </c>
      <c r="H75" s="622">
        <v>125857</v>
      </c>
      <c r="I75" s="51">
        <v>2737</v>
      </c>
      <c r="J75" s="35">
        <f t="shared" si="0"/>
        <v>24</v>
      </c>
      <c r="K75" s="477">
        <v>50</v>
      </c>
      <c r="L75" s="52"/>
      <c r="M75" s="52"/>
      <c r="N75" s="38">
        <f t="shared" si="1"/>
        <v>136850</v>
      </c>
      <c r="O75" s="508" t="s">
        <v>35</v>
      </c>
      <c r="P75" s="702">
        <v>44474</v>
      </c>
      <c r="Q75" s="508"/>
      <c r="R75" s="40"/>
      <c r="S75" s="41"/>
      <c r="T75" s="42"/>
      <c r="U75" s="43"/>
      <c r="V75" s="44"/>
    </row>
    <row r="76" spans="1:22" ht="18.75" customHeight="1" x14ac:dyDescent="0.3">
      <c r="A76" s="287" t="s">
        <v>733</v>
      </c>
      <c r="B76" s="286" t="s">
        <v>607</v>
      </c>
      <c r="C76" s="619" t="s">
        <v>737</v>
      </c>
      <c r="D76" s="610"/>
      <c r="E76" s="609"/>
      <c r="F76" s="51">
        <v>3328.27</v>
      </c>
      <c r="G76" s="49">
        <v>44452</v>
      </c>
      <c r="H76" s="622" t="s">
        <v>738</v>
      </c>
      <c r="I76" s="51">
        <v>3328.27</v>
      </c>
      <c r="J76" s="35">
        <f>I76-F76</f>
        <v>0</v>
      </c>
      <c r="K76" s="36">
        <v>20</v>
      </c>
      <c r="L76" s="52"/>
      <c r="M76" s="52"/>
      <c r="N76" s="38">
        <f>K76*I76</f>
        <v>66565.399999999994</v>
      </c>
      <c r="O76" s="508" t="s">
        <v>459</v>
      </c>
      <c r="P76" s="702">
        <v>44462</v>
      </c>
      <c r="Q76" s="508"/>
      <c r="R76" s="40"/>
      <c r="S76" s="41"/>
      <c r="T76" s="42"/>
      <c r="U76" s="43"/>
      <c r="V76" s="44"/>
    </row>
    <row r="77" spans="1:22" ht="18.75" customHeight="1" x14ac:dyDescent="0.3">
      <c r="A77" s="287" t="s">
        <v>733</v>
      </c>
      <c r="B77" s="286" t="s">
        <v>734</v>
      </c>
      <c r="C77" s="619" t="s">
        <v>735</v>
      </c>
      <c r="D77" s="610"/>
      <c r="E77" s="609"/>
      <c r="F77" s="51">
        <v>2080</v>
      </c>
      <c r="G77" s="49">
        <v>44453</v>
      </c>
      <c r="H77" s="622" t="s">
        <v>736</v>
      </c>
      <c r="I77" s="51">
        <v>2080</v>
      </c>
      <c r="J77" s="35">
        <f>I77-F77</f>
        <v>0</v>
      </c>
      <c r="K77" s="36">
        <v>52</v>
      </c>
      <c r="L77" s="52"/>
      <c r="M77" s="52"/>
      <c r="N77" s="38">
        <f>K77*I77</f>
        <v>108160</v>
      </c>
      <c r="O77" s="508" t="s">
        <v>224</v>
      </c>
      <c r="P77" s="702">
        <v>44462</v>
      </c>
      <c r="Q77" s="508"/>
      <c r="R77" s="40"/>
      <c r="S77" s="41"/>
      <c r="T77" s="42"/>
      <c r="U77" s="43"/>
      <c r="V77" s="44"/>
    </row>
    <row r="78" spans="1:22" ht="18.75" x14ac:dyDescent="0.3">
      <c r="A78" s="53" t="s">
        <v>32</v>
      </c>
      <c r="B78" s="286" t="s">
        <v>666</v>
      </c>
      <c r="C78" s="610" t="s">
        <v>741</v>
      </c>
      <c r="D78" s="610"/>
      <c r="E78" s="609"/>
      <c r="F78" s="51">
        <v>200</v>
      </c>
      <c r="G78" s="49">
        <v>44459</v>
      </c>
      <c r="H78" s="622" t="s">
        <v>742</v>
      </c>
      <c r="I78" s="51">
        <v>200</v>
      </c>
      <c r="J78" s="35">
        <f t="shared" si="0"/>
        <v>0</v>
      </c>
      <c r="K78" s="36">
        <v>60</v>
      </c>
      <c r="L78" s="52"/>
      <c r="M78" s="52"/>
      <c r="N78" s="38">
        <f t="shared" si="1"/>
        <v>12000</v>
      </c>
      <c r="O78" s="508" t="s">
        <v>35</v>
      </c>
      <c r="P78" s="702">
        <v>44462</v>
      </c>
      <c r="Q78" s="508"/>
      <c r="R78" s="40"/>
      <c r="S78" s="41"/>
      <c r="T78" s="42"/>
      <c r="U78" s="43"/>
      <c r="V78" s="44"/>
    </row>
    <row r="79" spans="1:22" ht="16.5" customHeight="1" x14ac:dyDescent="0.3">
      <c r="A79" s="53" t="s">
        <v>32</v>
      </c>
      <c r="B79" s="286" t="s">
        <v>666</v>
      </c>
      <c r="C79" s="181" t="s">
        <v>750</v>
      </c>
      <c r="D79" s="612"/>
      <c r="E79" s="613"/>
      <c r="F79" s="51">
        <v>442</v>
      </c>
      <c r="G79" s="49">
        <v>44462</v>
      </c>
      <c r="H79" s="620" t="s">
        <v>751</v>
      </c>
      <c r="I79" s="51">
        <v>442</v>
      </c>
      <c r="J79" s="35">
        <f t="shared" si="0"/>
        <v>0</v>
      </c>
      <c r="K79" s="56">
        <v>60</v>
      </c>
      <c r="L79" s="52"/>
      <c r="M79" s="52"/>
      <c r="N79" s="38">
        <f t="shared" si="1"/>
        <v>26520</v>
      </c>
      <c r="O79" s="508" t="s">
        <v>212</v>
      </c>
      <c r="P79" s="702">
        <v>44463</v>
      </c>
      <c r="Q79" s="508"/>
      <c r="R79" s="40"/>
      <c r="S79" s="41"/>
      <c r="T79" s="42"/>
      <c r="U79" s="43"/>
      <c r="V79" s="44"/>
    </row>
    <row r="80" spans="1:22" ht="16.5" customHeight="1" x14ac:dyDescent="0.3">
      <c r="A80" s="53" t="s">
        <v>733</v>
      </c>
      <c r="B80" s="286" t="s">
        <v>607</v>
      </c>
      <c r="C80" s="181" t="s">
        <v>800</v>
      </c>
      <c r="D80" s="612"/>
      <c r="E80" s="613"/>
      <c r="F80" s="51">
        <v>3184.12</v>
      </c>
      <c r="G80" s="49">
        <v>44462</v>
      </c>
      <c r="H80" s="827" t="s">
        <v>801</v>
      </c>
      <c r="I80" s="762">
        <v>3184.12</v>
      </c>
      <c r="J80" s="35">
        <f t="shared" si="0"/>
        <v>0</v>
      </c>
      <c r="K80" s="56">
        <v>20</v>
      </c>
      <c r="L80" s="52"/>
      <c r="M80" s="52"/>
      <c r="N80" s="38">
        <f t="shared" si="1"/>
        <v>63682.399999999994</v>
      </c>
      <c r="O80" s="454" t="s">
        <v>35</v>
      </c>
      <c r="P80" s="737">
        <v>44483</v>
      </c>
      <c r="Q80" s="508"/>
      <c r="R80" s="40"/>
      <c r="S80" s="41"/>
      <c r="T80" s="42"/>
      <c r="U80" s="43"/>
      <c r="V80" s="44"/>
    </row>
    <row r="81" spans="1:22" ht="16.5" customHeight="1" x14ac:dyDescent="0.3">
      <c r="A81" s="53" t="s">
        <v>733</v>
      </c>
      <c r="B81" s="286" t="s">
        <v>607</v>
      </c>
      <c r="C81" s="181" t="s">
        <v>802</v>
      </c>
      <c r="D81" s="612"/>
      <c r="E81" s="613"/>
      <c r="F81" s="51">
        <v>3362.81</v>
      </c>
      <c r="G81" s="49">
        <v>44462</v>
      </c>
      <c r="H81" s="827" t="s">
        <v>803</v>
      </c>
      <c r="I81" s="762">
        <v>3362.81</v>
      </c>
      <c r="J81" s="35">
        <f t="shared" si="0"/>
        <v>0</v>
      </c>
      <c r="K81" s="56">
        <v>20</v>
      </c>
      <c r="L81" s="52"/>
      <c r="M81" s="52"/>
      <c r="N81" s="38">
        <f t="shared" si="1"/>
        <v>67256.2</v>
      </c>
      <c r="O81" s="454" t="s">
        <v>804</v>
      </c>
      <c r="P81" s="737">
        <v>44483</v>
      </c>
      <c r="Q81" s="508"/>
      <c r="R81" s="40"/>
      <c r="S81" s="41"/>
      <c r="T81" s="42"/>
      <c r="U81" s="43"/>
      <c r="V81" s="44"/>
    </row>
    <row r="82" spans="1:22" s="327" customFormat="1" ht="16.5" customHeight="1" x14ac:dyDescent="0.3">
      <c r="A82" s="277" t="s">
        <v>32</v>
      </c>
      <c r="B82" s="286" t="s">
        <v>666</v>
      </c>
      <c r="C82" s="763" t="s">
        <v>752</v>
      </c>
      <c r="D82" s="596"/>
      <c r="E82" s="97"/>
      <c r="F82" s="320">
        <v>384</v>
      </c>
      <c r="G82" s="276">
        <v>44466</v>
      </c>
      <c r="H82" s="597" t="s">
        <v>753</v>
      </c>
      <c r="I82" s="626">
        <v>384</v>
      </c>
      <c r="J82" s="35">
        <f t="shared" si="0"/>
        <v>0</v>
      </c>
      <c r="K82" s="581">
        <v>60</v>
      </c>
      <c r="L82" s="323"/>
      <c r="M82" s="323"/>
      <c r="N82" s="38">
        <f t="shared" si="1"/>
        <v>23040</v>
      </c>
      <c r="O82" s="508" t="s">
        <v>754</v>
      </c>
      <c r="P82" s="702">
        <v>44468</v>
      </c>
      <c r="Q82" s="508"/>
      <c r="R82" s="324"/>
      <c r="S82" s="41"/>
      <c r="T82" s="42"/>
      <c r="U82" s="325"/>
      <c r="V82" s="326"/>
    </row>
    <row r="83" spans="1:22" s="327" customFormat="1" ht="16.5" customHeight="1" x14ac:dyDescent="0.3">
      <c r="A83" s="279" t="s">
        <v>733</v>
      </c>
      <c r="B83" s="286" t="s">
        <v>607</v>
      </c>
      <c r="C83" s="629" t="s">
        <v>899</v>
      </c>
      <c r="D83" s="628"/>
      <c r="E83" s="613"/>
      <c r="F83" s="320">
        <f>822.68+864.85+0.02</f>
        <v>1687.55</v>
      </c>
      <c r="G83" s="276">
        <v>44467</v>
      </c>
      <c r="H83" s="630" t="s">
        <v>900</v>
      </c>
      <c r="I83" s="320">
        <v>1687.53</v>
      </c>
      <c r="J83" s="35">
        <f t="shared" si="0"/>
        <v>-1.999999999998181E-2</v>
      </c>
      <c r="K83" s="581">
        <v>20</v>
      </c>
      <c r="L83" s="323"/>
      <c r="M83" s="323"/>
      <c r="N83" s="38">
        <f t="shared" si="1"/>
        <v>33750.6</v>
      </c>
      <c r="O83" s="454" t="s">
        <v>35</v>
      </c>
      <c r="P83" s="737">
        <v>44501</v>
      </c>
      <c r="Q83" s="508"/>
      <c r="R83" s="324"/>
      <c r="S83" s="41"/>
      <c r="T83" s="42"/>
      <c r="U83" s="325"/>
      <c r="V83" s="326"/>
    </row>
    <row r="84" spans="1:22" s="327" customFormat="1" ht="16.5" customHeight="1" x14ac:dyDescent="0.3">
      <c r="A84" s="279"/>
      <c r="B84" s="425"/>
      <c r="C84" s="629"/>
      <c r="D84" s="628"/>
      <c r="E84" s="613"/>
      <c r="F84" s="320"/>
      <c r="G84" s="276"/>
      <c r="H84" s="630"/>
      <c r="I84" s="320"/>
      <c r="J84" s="35">
        <f t="shared" si="0"/>
        <v>0</v>
      </c>
      <c r="K84" s="581"/>
      <c r="L84" s="323"/>
      <c r="M84" s="323"/>
      <c r="N84" s="38">
        <f t="shared" si="1"/>
        <v>0</v>
      </c>
      <c r="O84" s="508"/>
      <c r="P84" s="702"/>
      <c r="Q84" s="508"/>
      <c r="R84" s="324"/>
      <c r="S84" s="41"/>
      <c r="T84" s="42"/>
      <c r="U84" s="325"/>
      <c r="V84" s="326"/>
    </row>
    <row r="85" spans="1:22" s="327" customFormat="1" ht="16.5" customHeight="1" x14ac:dyDescent="0.3">
      <c r="A85" s="279"/>
      <c r="B85" s="425"/>
      <c r="C85" s="629"/>
      <c r="D85" s="628"/>
      <c r="E85" s="613"/>
      <c r="F85" s="320"/>
      <c r="G85" s="276"/>
      <c r="H85" s="630"/>
      <c r="I85" s="320"/>
      <c r="J85" s="35">
        <f t="shared" si="0"/>
        <v>0</v>
      </c>
      <c r="K85" s="581"/>
      <c r="L85" s="323"/>
      <c r="M85" s="323"/>
      <c r="N85" s="38">
        <f t="shared" si="1"/>
        <v>0</v>
      </c>
      <c r="O85" s="508"/>
      <c r="P85" s="702"/>
      <c r="Q85" s="508"/>
      <c r="R85" s="324"/>
      <c r="S85" s="41"/>
      <c r="T85" s="42"/>
      <c r="U85" s="325"/>
      <c r="V85" s="326"/>
    </row>
    <row r="86" spans="1:22" ht="16.5" customHeight="1" x14ac:dyDescent="0.3">
      <c r="A86" s="58"/>
      <c r="B86" s="61"/>
      <c r="C86" s="181"/>
      <c r="D86" s="612"/>
      <c r="E86" s="613"/>
      <c r="F86" s="51"/>
      <c r="G86" s="49"/>
      <c r="H86" s="620"/>
      <c r="I86" s="51"/>
      <c r="J86" s="35">
        <f t="shared" si="0"/>
        <v>0</v>
      </c>
      <c r="K86" s="56"/>
      <c r="L86" s="323"/>
      <c r="M86" s="323"/>
      <c r="N86" s="38">
        <f t="shared" si="1"/>
        <v>0</v>
      </c>
      <c r="O86" s="508"/>
      <c r="P86" s="702"/>
      <c r="Q86" s="508"/>
      <c r="R86" s="40"/>
      <c r="S86" s="41"/>
      <c r="T86" s="42"/>
      <c r="U86" s="43"/>
      <c r="V86" s="44"/>
    </row>
    <row r="87" spans="1:22" ht="17.25" x14ac:dyDescent="0.3">
      <c r="A87" s="58"/>
      <c r="B87" s="61"/>
      <c r="C87" s="116"/>
      <c r="D87" s="612"/>
      <c r="E87" s="613"/>
      <c r="F87" s="51"/>
      <c r="G87" s="49"/>
      <c r="H87" s="684"/>
      <c r="I87" s="51"/>
      <c r="J87" s="35">
        <f t="shared" si="0"/>
        <v>0</v>
      </c>
      <c r="K87" s="56"/>
      <c r="L87" s="1018"/>
      <c r="M87" s="1019"/>
      <c r="N87" s="57">
        <f t="shared" si="1"/>
        <v>0</v>
      </c>
      <c r="O87" s="508"/>
      <c r="P87" s="702"/>
      <c r="Q87" s="508"/>
      <c r="R87" s="40"/>
      <c r="S87" s="41"/>
      <c r="T87" s="42"/>
      <c r="U87" s="43"/>
      <c r="V87" s="44"/>
    </row>
    <row r="88" spans="1:22" ht="17.25" x14ac:dyDescent="0.3">
      <c r="A88" s="58"/>
      <c r="B88" s="61"/>
      <c r="C88" s="116"/>
      <c r="D88" s="612"/>
      <c r="E88" s="613"/>
      <c r="F88" s="51"/>
      <c r="G88" s="49"/>
      <c r="H88" s="684"/>
      <c r="I88" s="51"/>
      <c r="J88" s="35">
        <f t="shared" si="0"/>
        <v>0</v>
      </c>
      <c r="K88" s="56"/>
      <c r="L88" s="1018"/>
      <c r="M88" s="1019"/>
      <c r="N88" s="57">
        <f t="shared" si="1"/>
        <v>0</v>
      </c>
      <c r="O88" s="508"/>
      <c r="P88" s="702"/>
      <c r="Q88" s="508"/>
      <c r="R88" s="40"/>
      <c r="S88" s="41"/>
      <c r="T88" s="42"/>
      <c r="U88" s="43"/>
      <c r="V88" s="44"/>
    </row>
    <row r="89" spans="1:22" ht="26.25" customHeight="1" x14ac:dyDescent="0.3">
      <c r="A89" s="683"/>
      <c r="B89" s="61"/>
      <c r="C89" s="757"/>
      <c r="D89" s="612"/>
      <c r="E89" s="613"/>
      <c r="F89" s="51"/>
      <c r="G89" s="49"/>
      <c r="H89" s="620"/>
      <c r="I89" s="51"/>
      <c r="J89" s="35">
        <f t="shared" si="0"/>
        <v>0</v>
      </c>
      <c r="K89" s="56"/>
      <c r="L89" s="685"/>
      <c r="M89" s="685"/>
      <c r="N89" s="57">
        <f t="shared" si="1"/>
        <v>0</v>
      </c>
      <c r="O89" s="508"/>
      <c r="P89" s="702"/>
      <c r="Q89" s="508"/>
      <c r="R89" s="40"/>
      <c r="S89" s="41"/>
      <c r="T89" s="42"/>
      <c r="U89" s="43"/>
      <c r="V89" s="44"/>
    </row>
    <row r="90" spans="1:22" ht="26.25" customHeight="1" x14ac:dyDescent="0.3">
      <c r="A90" s="683"/>
      <c r="B90" s="61"/>
      <c r="C90" s="757"/>
      <c r="D90" s="612"/>
      <c r="E90" s="613"/>
      <c r="F90" s="51"/>
      <c r="G90" s="49"/>
      <c r="H90" s="620"/>
      <c r="I90" s="51"/>
      <c r="J90" s="35">
        <f t="shared" si="0"/>
        <v>0</v>
      </c>
      <c r="K90" s="56"/>
      <c r="L90" s="685"/>
      <c r="M90" s="685"/>
      <c r="N90" s="57">
        <f t="shared" si="1"/>
        <v>0</v>
      </c>
      <c r="O90" s="508"/>
      <c r="P90" s="702"/>
      <c r="Q90" s="508"/>
      <c r="R90" s="40"/>
      <c r="S90" s="41"/>
      <c r="T90" s="42"/>
      <c r="U90" s="43"/>
      <c r="V90" s="44"/>
    </row>
    <row r="91" spans="1:22" ht="17.25" x14ac:dyDescent="0.3">
      <c r="A91" s="287"/>
      <c r="B91" s="61"/>
      <c r="C91" s="612"/>
      <c r="D91" s="612"/>
      <c r="E91" s="613"/>
      <c r="F91" s="51"/>
      <c r="G91" s="49"/>
      <c r="H91" s="620"/>
      <c r="I91" s="51"/>
      <c r="J91" s="35">
        <f t="shared" si="0"/>
        <v>0</v>
      </c>
      <c r="K91" s="56"/>
      <c r="L91" s="323"/>
      <c r="M91" s="323"/>
      <c r="N91" s="57">
        <f t="shared" si="1"/>
        <v>0</v>
      </c>
      <c r="O91" s="508"/>
      <c r="P91" s="702"/>
      <c r="Q91" s="508"/>
      <c r="R91" s="40"/>
      <c r="S91" s="41"/>
      <c r="T91" s="42"/>
      <c r="U91" s="43"/>
      <c r="V91" s="44"/>
    </row>
    <row r="92" spans="1:22" ht="17.25" x14ac:dyDescent="0.3">
      <c r="A92" s="287"/>
      <c r="B92" s="61"/>
      <c r="C92" s="612"/>
      <c r="D92" s="612"/>
      <c r="E92" s="613"/>
      <c r="F92" s="51"/>
      <c r="G92" s="49"/>
      <c r="H92" s="620"/>
      <c r="I92" s="51"/>
      <c r="J92" s="35">
        <f t="shared" si="0"/>
        <v>0</v>
      </c>
      <c r="K92" s="56"/>
      <c r="L92" s="323"/>
      <c r="M92" s="323"/>
      <c r="N92" s="57">
        <f t="shared" si="1"/>
        <v>0</v>
      </c>
      <c r="O92" s="508"/>
      <c r="P92" s="702"/>
      <c r="Q92" s="508"/>
      <c r="R92" s="40"/>
      <c r="S92" s="41"/>
      <c r="T92" s="42"/>
      <c r="U92" s="43"/>
      <c r="V92" s="44"/>
    </row>
    <row r="93" spans="1:22" ht="17.25" x14ac:dyDescent="0.3">
      <c r="A93" s="287"/>
      <c r="B93" s="61"/>
      <c r="C93" s="612"/>
      <c r="D93" s="612"/>
      <c r="E93" s="613"/>
      <c r="F93" s="51"/>
      <c r="G93" s="49"/>
      <c r="H93" s="620"/>
      <c r="I93" s="51"/>
      <c r="J93" s="35">
        <f t="shared" si="0"/>
        <v>0</v>
      </c>
      <c r="K93" s="56"/>
      <c r="L93" s="52"/>
      <c r="M93" s="52"/>
      <c r="N93" s="57">
        <f t="shared" si="1"/>
        <v>0</v>
      </c>
      <c r="O93" s="508"/>
      <c r="P93" s="702"/>
      <c r="Q93" s="508"/>
      <c r="R93" s="40"/>
      <c r="S93" s="41"/>
      <c r="T93" s="42"/>
      <c r="U93" s="43"/>
      <c r="V93" s="44"/>
    </row>
    <row r="94" spans="1:22" ht="17.25" x14ac:dyDescent="0.3">
      <c r="A94" s="287"/>
      <c r="B94" s="61"/>
      <c r="C94" s="612"/>
      <c r="D94" s="612"/>
      <c r="E94" s="613"/>
      <c r="F94" s="51"/>
      <c r="G94" s="49"/>
      <c r="H94" s="620"/>
      <c r="I94" s="51"/>
      <c r="J94" s="35">
        <f t="shared" si="0"/>
        <v>0</v>
      </c>
      <c r="K94" s="56"/>
      <c r="L94" s="52"/>
      <c r="M94" s="52"/>
      <c r="N94" s="57">
        <f t="shared" si="1"/>
        <v>0</v>
      </c>
      <c r="O94" s="508"/>
      <c r="P94" s="702"/>
      <c r="Q94" s="508"/>
      <c r="R94" s="40"/>
      <c r="S94" s="41"/>
      <c r="T94" s="42"/>
      <c r="U94" s="43"/>
      <c r="V94" s="44"/>
    </row>
    <row r="95" spans="1:22" ht="17.25" x14ac:dyDescent="0.3">
      <c r="A95" s="61"/>
      <c r="B95" s="61"/>
      <c r="C95" s="612"/>
      <c r="D95" s="612"/>
      <c r="E95" s="613"/>
      <c r="F95" s="51"/>
      <c r="G95" s="49"/>
      <c r="H95" s="620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508"/>
      <c r="P95" s="702"/>
      <c r="Q95" s="508"/>
      <c r="R95" s="40"/>
      <c r="S95" s="41"/>
      <c r="T95" s="42"/>
      <c r="U95" s="43"/>
      <c r="V95" s="44"/>
    </row>
    <row r="96" spans="1:22" ht="17.25" x14ac:dyDescent="0.3">
      <c r="A96" s="61"/>
      <c r="B96" s="61"/>
      <c r="C96" s="612"/>
      <c r="D96" s="612"/>
      <c r="E96" s="613"/>
      <c r="F96" s="51"/>
      <c r="G96" s="49"/>
      <c r="H96" s="620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508"/>
      <c r="P96" s="702"/>
      <c r="Q96" s="508"/>
      <c r="R96" s="40"/>
      <c r="S96" s="41"/>
      <c r="T96" s="42"/>
      <c r="U96" s="43"/>
      <c r="V96" s="44"/>
    </row>
    <row r="97" spans="1:22" ht="17.25" x14ac:dyDescent="0.3">
      <c r="A97" s="45"/>
      <c r="B97" s="61"/>
      <c r="C97" s="96"/>
      <c r="D97" s="96"/>
      <c r="E97" s="97"/>
      <c r="F97" s="51"/>
      <c r="G97" s="49"/>
      <c r="H97" s="50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508"/>
      <c r="P97" s="702"/>
      <c r="Q97" s="508"/>
      <c r="R97" s="40"/>
      <c r="S97" s="41"/>
      <c r="T97" s="42"/>
      <c r="U97" s="43"/>
      <c r="V97" s="44"/>
    </row>
    <row r="98" spans="1:22" ht="17.25" x14ac:dyDescent="0.25">
      <c r="A98" s="102"/>
      <c r="B98" s="58"/>
      <c r="C98" s="91"/>
      <c r="D98" s="91"/>
      <c r="E98" s="93"/>
      <c r="F98" s="51"/>
      <c r="G98" s="49"/>
      <c r="H98" s="50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508"/>
      <c r="P98" s="702"/>
      <c r="Q98" s="508"/>
      <c r="R98" s="40"/>
      <c r="S98" s="41"/>
      <c r="T98" s="42"/>
      <c r="U98" s="43"/>
      <c r="V98" s="44"/>
    </row>
    <row r="99" spans="1:22" ht="17.25" x14ac:dyDescent="0.25">
      <c r="A99" s="102"/>
      <c r="B99" s="58"/>
      <c r="C99" s="96"/>
      <c r="D99" s="96"/>
      <c r="E99" s="97"/>
      <c r="F99" s="51"/>
      <c r="G99" s="49"/>
      <c r="H99" s="50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508"/>
      <c r="P99" s="702"/>
      <c r="Q99" s="508"/>
      <c r="R99" s="40"/>
      <c r="S99" s="41"/>
      <c r="T99" s="42"/>
      <c r="U99" s="43"/>
      <c r="V99" s="44"/>
    </row>
    <row r="100" spans="1:22" ht="17.25" x14ac:dyDescent="0.25">
      <c r="A100" s="102"/>
      <c r="B100" s="58"/>
      <c r="C100" s="96"/>
      <c r="D100" s="96"/>
      <c r="E100" s="97"/>
      <c r="F100" s="51"/>
      <c r="G100" s="49"/>
      <c r="H100" s="50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508"/>
      <c r="P100" s="702"/>
      <c r="Q100" s="508"/>
      <c r="R100" s="40"/>
      <c r="S100" s="41"/>
      <c r="T100" s="42"/>
      <c r="U100" s="43"/>
      <c r="V100" s="44"/>
    </row>
    <row r="101" spans="1:22" ht="17.25" x14ac:dyDescent="0.3">
      <c r="A101" s="60"/>
      <c r="B101" s="61"/>
      <c r="C101" s="96"/>
      <c r="D101" s="96"/>
      <c r="E101" s="97"/>
      <c r="F101" s="51"/>
      <c r="G101" s="49"/>
      <c r="H101" s="50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508"/>
      <c r="P101" s="702"/>
      <c r="Q101" s="508"/>
      <c r="R101" s="40"/>
      <c r="S101" s="41"/>
      <c r="T101" s="41"/>
      <c r="U101" s="43"/>
      <c r="V101" s="44"/>
    </row>
    <row r="102" spans="1:22" ht="17.25" x14ac:dyDescent="0.3">
      <c r="A102" s="60"/>
      <c r="B102" s="61"/>
      <c r="C102" s="96"/>
      <c r="D102" s="96"/>
      <c r="E102" s="97"/>
      <c r="F102" s="51"/>
      <c r="G102" s="49"/>
      <c r="H102" s="50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508"/>
      <c r="P102" s="702"/>
      <c r="Q102" s="508"/>
      <c r="R102" s="40"/>
      <c r="S102" s="41"/>
      <c r="T102" s="41"/>
      <c r="U102" s="43"/>
      <c r="V102" s="44"/>
    </row>
    <row r="103" spans="1:22" ht="17.25" x14ac:dyDescent="0.3">
      <c r="A103" s="60"/>
      <c r="B103" s="61"/>
      <c r="C103" s="96"/>
      <c r="D103" s="96"/>
      <c r="E103" s="97"/>
      <c r="F103" s="51"/>
      <c r="G103" s="49"/>
      <c r="H103" s="50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508"/>
      <c r="P103" s="702"/>
      <c r="Q103" s="508"/>
      <c r="R103" s="40"/>
      <c r="S103" s="41"/>
      <c r="T103" s="41"/>
      <c r="U103" s="43"/>
      <c r="V103" s="44"/>
    </row>
    <row r="104" spans="1:22" ht="18.75" x14ac:dyDescent="0.3">
      <c r="A104" s="61"/>
      <c r="B104" s="103"/>
      <c r="C104" s="96"/>
      <c r="D104" s="96"/>
      <c r="E104" s="97"/>
      <c r="F104" s="51"/>
      <c r="G104" s="49"/>
      <c r="H104" s="50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508"/>
      <c r="P104" s="702"/>
      <c r="Q104" s="508"/>
      <c r="R104" s="40"/>
      <c r="S104" s="41"/>
      <c r="T104" s="42"/>
      <c r="U104" s="43"/>
      <c r="V104" s="44"/>
    </row>
    <row r="105" spans="1:22" ht="17.25" x14ac:dyDescent="0.3">
      <c r="A105" s="61"/>
      <c r="B105" s="61"/>
      <c r="C105" s="96"/>
      <c r="D105" s="96"/>
      <c r="E105" s="97"/>
      <c r="F105" s="51"/>
      <c r="G105" s="49"/>
      <c r="H105" s="5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508"/>
      <c r="P105" s="702"/>
      <c r="Q105" s="508"/>
      <c r="R105" s="40"/>
      <c r="S105" s="41"/>
      <c r="T105" s="42"/>
      <c r="U105" s="43"/>
      <c r="V105" s="44"/>
    </row>
    <row r="106" spans="1:22" ht="17.25" x14ac:dyDescent="0.3">
      <c r="A106" s="61"/>
      <c r="B106" s="61"/>
      <c r="C106" s="96"/>
      <c r="D106" s="96"/>
      <c r="E106" s="97"/>
      <c r="F106" s="51"/>
      <c r="G106" s="49"/>
      <c r="H106" s="5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508"/>
      <c r="P106" s="702"/>
      <c r="Q106" s="508"/>
      <c r="R106" s="40"/>
      <c r="S106" s="41"/>
      <c r="T106" s="42"/>
      <c r="U106" s="43"/>
      <c r="V106" s="44"/>
    </row>
    <row r="107" spans="1:22" ht="17.25" x14ac:dyDescent="0.3">
      <c r="A107" s="102"/>
      <c r="B107" s="61"/>
      <c r="C107" s="96"/>
      <c r="D107" s="96"/>
      <c r="E107" s="97"/>
      <c r="F107" s="51"/>
      <c r="G107" s="49"/>
      <c r="H107" s="5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508"/>
      <c r="P107" s="702"/>
      <c r="Q107" s="508"/>
      <c r="R107" s="40"/>
      <c r="S107" s="41"/>
      <c r="T107" s="42"/>
      <c r="U107" s="43"/>
      <c r="V107" s="44"/>
    </row>
    <row r="108" spans="1:22" ht="17.25" x14ac:dyDescent="0.3">
      <c r="A108" s="61"/>
      <c r="B108" s="61"/>
      <c r="C108" s="96"/>
      <c r="D108" s="96"/>
      <c r="E108" s="97"/>
      <c r="F108" s="51"/>
      <c r="G108" s="49"/>
      <c r="H108" s="5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508"/>
      <c r="P108" s="702"/>
      <c r="Q108" s="508"/>
      <c r="R108" s="40"/>
      <c r="S108" s="41"/>
      <c r="T108" s="42"/>
      <c r="U108" s="43"/>
      <c r="V108" s="44"/>
    </row>
    <row r="109" spans="1:22" ht="17.25" x14ac:dyDescent="0.3">
      <c r="A109" s="61"/>
      <c r="B109" s="61"/>
      <c r="C109" s="96"/>
      <c r="D109" s="96"/>
      <c r="E109" s="97"/>
      <c r="F109" s="51"/>
      <c r="G109" s="49"/>
      <c r="H109" s="50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508"/>
      <c r="P109" s="702"/>
      <c r="Q109" s="508"/>
      <c r="R109" s="40"/>
      <c r="S109" s="41"/>
      <c r="T109" s="42"/>
      <c r="U109" s="43"/>
      <c r="V109" s="44"/>
    </row>
    <row r="110" spans="1:22" ht="17.25" x14ac:dyDescent="0.3">
      <c r="A110" s="58"/>
      <c r="B110" s="61"/>
      <c r="C110" s="96"/>
      <c r="D110" s="96"/>
      <c r="E110" s="97"/>
      <c r="F110" s="51"/>
      <c r="G110" s="49"/>
      <c r="H110" s="50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508"/>
      <c r="P110" s="702"/>
      <c r="Q110" s="508"/>
      <c r="R110" s="40"/>
      <c r="S110" s="41"/>
      <c r="T110" s="42"/>
      <c r="U110" s="43"/>
      <c r="V110" s="44"/>
    </row>
    <row r="111" spans="1:22" ht="17.25" x14ac:dyDescent="0.3">
      <c r="A111" s="58"/>
      <c r="B111" s="61"/>
      <c r="C111" s="96"/>
      <c r="D111" s="96"/>
      <c r="E111" s="97"/>
      <c r="F111" s="51"/>
      <c r="G111" s="49"/>
      <c r="H111" s="50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508"/>
      <c r="P111" s="702"/>
      <c r="Q111" s="508"/>
      <c r="R111" s="40"/>
      <c r="S111" s="41"/>
      <c r="T111" s="42"/>
      <c r="U111" s="43"/>
      <c r="V111" s="44"/>
    </row>
    <row r="112" spans="1:22" ht="17.25" x14ac:dyDescent="0.3">
      <c r="A112" s="58"/>
      <c r="B112" s="61"/>
      <c r="C112" s="96"/>
      <c r="D112" s="96"/>
      <c r="E112" s="97"/>
      <c r="F112" s="51"/>
      <c r="G112" s="49"/>
      <c r="H112" s="50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508"/>
      <c r="P112" s="702"/>
      <c r="Q112" s="508"/>
      <c r="R112" s="40"/>
      <c r="S112" s="41"/>
      <c r="T112" s="42"/>
      <c r="U112" s="43"/>
      <c r="V112" s="44"/>
    </row>
    <row r="113" spans="1:22" ht="17.25" x14ac:dyDescent="0.3">
      <c r="A113" s="61"/>
      <c r="B113" s="61"/>
      <c r="C113" s="96"/>
      <c r="D113" s="96"/>
      <c r="E113" s="97"/>
      <c r="F113" s="51"/>
      <c r="G113" s="49"/>
      <c r="H113" s="50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508"/>
      <c r="P113" s="702"/>
      <c r="Q113" s="508"/>
      <c r="R113" s="40"/>
      <c r="S113" s="41"/>
      <c r="T113" s="42"/>
      <c r="U113" s="43"/>
      <c r="V113" s="44"/>
    </row>
    <row r="114" spans="1:22" ht="17.25" x14ac:dyDescent="0.3">
      <c r="A114" s="53"/>
      <c r="B114" s="61"/>
      <c r="C114" s="96"/>
      <c r="D114" s="96"/>
      <c r="E114" s="97"/>
      <c r="F114" s="51"/>
      <c r="G114" s="49"/>
      <c r="H114" s="50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508"/>
      <c r="P114" s="702"/>
      <c r="Q114" s="508"/>
      <c r="R114" s="40"/>
      <c r="S114" s="41"/>
      <c r="T114" s="42"/>
      <c r="U114" s="43"/>
      <c r="V114" s="44"/>
    </row>
    <row r="115" spans="1:22" ht="17.25" x14ac:dyDescent="0.3">
      <c r="A115" s="60"/>
      <c r="B115" s="61"/>
      <c r="C115" s="96"/>
      <c r="D115" s="96"/>
      <c r="E115" s="97"/>
      <c r="F115" s="51"/>
      <c r="G115" s="49"/>
      <c r="H115" s="50"/>
      <c r="I115" s="51"/>
      <c r="J115" s="35">
        <f t="shared" si="0"/>
        <v>0</v>
      </c>
      <c r="K115" s="56"/>
      <c r="L115" s="52"/>
      <c r="M115" s="52"/>
      <c r="N115" s="57">
        <f t="shared" si="1"/>
        <v>0</v>
      </c>
      <c r="O115" s="508"/>
      <c r="P115" s="702"/>
      <c r="Q115" s="508"/>
      <c r="R115" s="40"/>
      <c r="S115" s="41"/>
      <c r="T115" s="42"/>
      <c r="U115" s="43"/>
      <c r="V115" s="44"/>
    </row>
    <row r="116" spans="1:22" ht="17.25" x14ac:dyDescent="0.3">
      <c r="A116" s="60"/>
      <c r="B116" s="61"/>
      <c r="C116" s="96"/>
      <c r="D116" s="96"/>
      <c r="E116" s="97"/>
      <c r="F116" s="51"/>
      <c r="G116" s="49"/>
      <c r="H116" s="50"/>
      <c r="I116" s="51"/>
      <c r="J116" s="35">
        <f t="shared" si="0"/>
        <v>0</v>
      </c>
      <c r="K116" s="56"/>
      <c r="L116" s="52"/>
      <c r="M116" s="52"/>
      <c r="N116" s="57">
        <f t="shared" si="1"/>
        <v>0</v>
      </c>
      <c r="O116" s="508"/>
      <c r="P116" s="702"/>
      <c r="Q116" s="508"/>
      <c r="R116" s="40"/>
      <c r="S116" s="41"/>
      <c r="T116" s="42"/>
      <c r="U116" s="43"/>
      <c r="V116" s="44"/>
    </row>
    <row r="117" spans="1:22" ht="17.25" x14ac:dyDescent="0.3">
      <c r="A117" s="105"/>
      <c r="B117" s="61"/>
      <c r="C117" s="96"/>
      <c r="D117" s="96"/>
      <c r="E117" s="97"/>
      <c r="F117" s="51"/>
      <c r="G117" s="49"/>
      <c r="H117" s="50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508"/>
      <c r="P117" s="702"/>
      <c r="Q117" s="508"/>
      <c r="R117" s="40"/>
      <c r="S117" s="41"/>
      <c r="T117" s="42"/>
      <c r="U117" s="43"/>
      <c r="V117" s="44"/>
    </row>
    <row r="118" spans="1:22" ht="17.25" x14ac:dyDescent="0.3">
      <c r="A118" s="107"/>
      <c r="B118" s="61"/>
      <c r="C118" s="96"/>
      <c r="D118" s="96"/>
      <c r="E118" s="97"/>
      <c r="F118" s="51"/>
      <c r="G118" s="49"/>
      <c r="H118" s="50"/>
      <c r="I118" s="51"/>
      <c r="J118" s="35">
        <f t="shared" si="0"/>
        <v>0</v>
      </c>
      <c r="K118" s="56"/>
      <c r="L118" s="52"/>
      <c r="M118" s="52"/>
      <c r="N118" s="57">
        <f t="shared" si="1"/>
        <v>0</v>
      </c>
      <c r="O118" s="508"/>
      <c r="P118" s="702"/>
      <c r="Q118" s="508"/>
      <c r="R118" s="40"/>
      <c r="S118" s="41"/>
      <c r="T118" s="42"/>
      <c r="U118" s="43"/>
      <c r="V118" s="44"/>
    </row>
    <row r="119" spans="1:22" ht="17.25" x14ac:dyDescent="0.3">
      <c r="A119" s="108"/>
      <c r="B119" s="61"/>
      <c r="C119" s="96"/>
      <c r="D119" s="96"/>
      <c r="E119" s="97"/>
      <c r="F119" s="51"/>
      <c r="G119" s="49"/>
      <c r="H119" s="50"/>
      <c r="I119" s="51"/>
      <c r="J119" s="35">
        <f t="shared" si="0"/>
        <v>0</v>
      </c>
      <c r="K119" s="56"/>
      <c r="L119" s="52"/>
      <c r="M119" s="52"/>
      <c r="N119" s="57">
        <f t="shared" si="1"/>
        <v>0</v>
      </c>
      <c r="O119" s="508"/>
      <c r="P119" s="702"/>
      <c r="Q119" s="508"/>
      <c r="R119" s="40"/>
      <c r="S119" s="41"/>
      <c r="T119" s="42"/>
      <c r="U119" s="43"/>
      <c r="V119" s="44"/>
    </row>
    <row r="120" spans="1:22" ht="17.25" x14ac:dyDescent="0.3">
      <c r="A120" s="108"/>
      <c r="B120" s="61"/>
      <c r="C120" s="757"/>
      <c r="D120" s="757"/>
      <c r="E120" s="109"/>
      <c r="F120" s="51"/>
      <c r="G120" s="49"/>
      <c r="H120" s="50"/>
      <c r="I120" s="51"/>
      <c r="J120" s="35">
        <f t="shared" si="0"/>
        <v>0</v>
      </c>
      <c r="K120" s="56"/>
      <c r="L120" s="52"/>
      <c r="M120" s="52"/>
      <c r="N120" s="57">
        <f t="shared" si="1"/>
        <v>0</v>
      </c>
      <c r="O120" s="508"/>
      <c r="P120" s="702"/>
      <c r="Q120" s="508"/>
      <c r="R120" s="40"/>
      <c r="S120" s="41"/>
      <c r="T120" s="42"/>
      <c r="U120" s="43"/>
      <c r="V120" s="44"/>
    </row>
    <row r="121" spans="1:22" ht="17.25" x14ac:dyDescent="0.3">
      <c r="A121" s="107"/>
      <c r="B121" s="61"/>
      <c r="C121" s="96"/>
      <c r="D121" s="96"/>
      <c r="E121" s="97"/>
      <c r="F121" s="51"/>
      <c r="G121" s="49"/>
      <c r="H121" s="110"/>
      <c r="I121" s="51"/>
      <c r="J121" s="35">
        <f t="shared" si="0"/>
        <v>0</v>
      </c>
      <c r="K121" s="56"/>
      <c r="L121" s="52"/>
      <c r="M121" s="52"/>
      <c r="N121" s="57">
        <f t="shared" si="1"/>
        <v>0</v>
      </c>
      <c r="O121" s="508"/>
      <c r="P121" s="702"/>
      <c r="Q121" s="508"/>
      <c r="R121" s="40"/>
      <c r="S121" s="41"/>
      <c r="T121" s="42"/>
      <c r="U121" s="43"/>
      <c r="V121" s="44"/>
    </row>
    <row r="122" spans="1:22" ht="17.25" x14ac:dyDescent="0.3">
      <c r="A122" s="107"/>
      <c r="B122" s="61"/>
      <c r="C122" s="757"/>
      <c r="D122" s="757"/>
      <c r="E122" s="109"/>
      <c r="F122" s="51"/>
      <c r="G122" s="49"/>
      <c r="H122" s="110"/>
      <c r="I122" s="51"/>
      <c r="J122" s="35">
        <f t="shared" si="0"/>
        <v>0</v>
      </c>
      <c r="K122" s="56"/>
      <c r="L122" s="52"/>
      <c r="M122" s="52"/>
      <c r="N122" s="57">
        <f t="shared" si="1"/>
        <v>0</v>
      </c>
      <c r="O122" s="508"/>
      <c r="P122" s="702"/>
      <c r="Q122" s="508"/>
      <c r="R122" s="40"/>
      <c r="S122" s="41"/>
      <c r="T122" s="42"/>
      <c r="U122" s="43"/>
      <c r="V122" s="44"/>
    </row>
    <row r="123" spans="1:22" ht="17.25" x14ac:dyDescent="0.3">
      <c r="A123" s="107"/>
      <c r="B123" s="61"/>
      <c r="C123" s="96"/>
      <c r="D123" s="96"/>
      <c r="E123" s="97"/>
      <c r="F123" s="51"/>
      <c r="G123" s="49"/>
      <c r="H123" s="110"/>
      <c r="I123" s="51"/>
      <c r="J123" s="35">
        <f t="shared" si="0"/>
        <v>0</v>
      </c>
      <c r="K123" s="56"/>
      <c r="L123" s="52"/>
      <c r="M123" s="52"/>
      <c r="N123" s="57">
        <f t="shared" si="1"/>
        <v>0</v>
      </c>
      <c r="O123" s="508"/>
      <c r="P123" s="702"/>
      <c r="Q123" s="508"/>
      <c r="R123" s="40"/>
      <c r="S123" s="41"/>
      <c r="T123" s="42"/>
      <c r="U123" s="43"/>
      <c r="V123" s="44"/>
    </row>
    <row r="124" spans="1:22" ht="17.25" x14ac:dyDescent="0.3">
      <c r="A124" s="107"/>
      <c r="B124" s="61"/>
      <c r="C124" s="91"/>
      <c r="D124" s="91"/>
      <c r="E124" s="93"/>
      <c r="F124" s="51"/>
      <c r="G124" s="49"/>
      <c r="H124" s="110"/>
      <c r="I124" s="51"/>
      <c r="J124" s="35">
        <f t="shared" si="0"/>
        <v>0</v>
      </c>
      <c r="K124" s="56"/>
      <c r="L124" s="52"/>
      <c r="M124" s="52"/>
      <c r="N124" s="57">
        <f t="shared" si="1"/>
        <v>0</v>
      </c>
      <c r="O124" s="508"/>
      <c r="P124" s="690"/>
      <c r="Q124" s="508"/>
      <c r="R124" s="40"/>
      <c r="S124" s="41"/>
      <c r="T124" s="42"/>
      <c r="U124" s="43"/>
      <c r="V124" s="44"/>
    </row>
    <row r="125" spans="1:22" ht="18.75" x14ac:dyDescent="0.3">
      <c r="A125" s="61"/>
      <c r="B125" s="61"/>
      <c r="C125" s="96"/>
      <c r="D125" s="96"/>
      <c r="E125" s="97"/>
      <c r="F125" s="51"/>
      <c r="G125" s="49"/>
      <c r="H125" s="111"/>
      <c r="I125" s="51"/>
      <c r="J125" s="35">
        <f t="shared" si="0"/>
        <v>0</v>
      </c>
      <c r="K125" s="56"/>
      <c r="L125" s="52"/>
      <c r="M125" s="52"/>
      <c r="N125" s="57">
        <f t="shared" si="1"/>
        <v>0</v>
      </c>
      <c r="O125" s="508"/>
      <c r="P125" s="690"/>
      <c r="Q125" s="508"/>
      <c r="R125" s="112"/>
      <c r="S125" s="41"/>
      <c r="T125" s="42"/>
      <c r="U125" s="43"/>
      <c r="V125" s="44"/>
    </row>
    <row r="126" spans="1:22" ht="18.75" x14ac:dyDescent="0.3">
      <c r="A126" s="61"/>
      <c r="B126" s="61"/>
      <c r="C126" s="96"/>
      <c r="D126" s="96"/>
      <c r="E126" s="97"/>
      <c r="F126" s="51"/>
      <c r="G126" s="49"/>
      <c r="H126" s="111"/>
      <c r="I126" s="51"/>
      <c r="J126" s="35">
        <f t="shared" si="0"/>
        <v>0</v>
      </c>
      <c r="K126" s="56"/>
      <c r="L126" s="52"/>
      <c r="M126" s="52"/>
      <c r="N126" s="57">
        <f t="shared" si="1"/>
        <v>0</v>
      </c>
      <c r="O126" s="508"/>
      <c r="P126" s="690"/>
      <c r="Q126" s="508"/>
      <c r="R126" s="112"/>
      <c r="S126" s="41"/>
      <c r="T126" s="42"/>
      <c r="U126" s="43"/>
      <c r="V126" s="44"/>
    </row>
    <row r="127" spans="1:22" ht="18.75" x14ac:dyDescent="0.3">
      <c r="A127" s="61"/>
      <c r="B127" s="61"/>
      <c r="C127" s="96"/>
      <c r="D127" s="96"/>
      <c r="E127" s="97"/>
      <c r="F127" s="51"/>
      <c r="G127" s="49"/>
      <c r="H127" s="111"/>
      <c r="I127" s="51"/>
      <c r="J127" s="35">
        <f t="shared" si="0"/>
        <v>0</v>
      </c>
      <c r="K127" s="56"/>
      <c r="L127" s="52"/>
      <c r="M127" s="52"/>
      <c r="N127" s="57">
        <f t="shared" si="1"/>
        <v>0</v>
      </c>
      <c r="O127" s="508"/>
      <c r="P127" s="690"/>
      <c r="Q127" s="508"/>
      <c r="R127" s="112"/>
      <c r="S127" s="41"/>
      <c r="T127" s="42"/>
      <c r="U127" s="43"/>
      <c r="V127" s="44"/>
    </row>
    <row r="128" spans="1:22" ht="18.75" x14ac:dyDescent="0.3">
      <c r="A128" s="61"/>
      <c r="B128" s="61"/>
      <c r="C128" s="96"/>
      <c r="D128" s="96"/>
      <c r="E128" s="97"/>
      <c r="F128" s="51"/>
      <c r="G128" s="49"/>
      <c r="H128" s="111"/>
      <c r="I128" s="51"/>
      <c r="J128" s="35">
        <f t="shared" si="0"/>
        <v>0</v>
      </c>
      <c r="K128" s="56"/>
      <c r="L128" s="52"/>
      <c r="M128" s="52"/>
      <c r="N128" s="57">
        <f t="shared" si="1"/>
        <v>0</v>
      </c>
      <c r="O128" s="508"/>
      <c r="P128" s="690"/>
      <c r="Q128" s="508"/>
      <c r="R128" s="112"/>
      <c r="S128" s="41"/>
      <c r="T128" s="42"/>
      <c r="U128" s="43"/>
      <c r="V128" s="44"/>
    </row>
    <row r="129" spans="1:22" ht="17.25" x14ac:dyDescent="0.3">
      <c r="A129" s="45"/>
      <c r="B129" s="61"/>
      <c r="C129" s="96"/>
      <c r="D129" s="96"/>
      <c r="E129" s="97"/>
      <c r="F129" s="51"/>
      <c r="G129" s="49"/>
      <c r="H129" s="113"/>
      <c r="I129" s="51"/>
      <c r="J129" s="35">
        <f t="shared" si="0"/>
        <v>0</v>
      </c>
      <c r="K129" s="56"/>
      <c r="L129" s="52"/>
      <c r="M129" s="52"/>
      <c r="N129" s="57">
        <f t="shared" si="1"/>
        <v>0</v>
      </c>
      <c r="O129" s="156"/>
      <c r="P129" s="312"/>
      <c r="Q129" s="64"/>
      <c r="R129" s="112"/>
      <c r="S129" s="41"/>
      <c r="T129" s="42"/>
      <c r="U129" s="43"/>
      <c r="V129" s="44"/>
    </row>
    <row r="130" spans="1:22" ht="17.25" x14ac:dyDescent="0.3">
      <c r="A130" s="61"/>
      <c r="B130" s="61"/>
      <c r="C130" s="96"/>
      <c r="D130" s="96"/>
      <c r="E130" s="97"/>
      <c r="F130" s="51"/>
      <c r="G130" s="49"/>
      <c r="H130" s="113"/>
      <c r="I130" s="51"/>
      <c r="J130" s="35">
        <f t="shared" si="0"/>
        <v>0</v>
      </c>
      <c r="K130" s="56"/>
      <c r="L130" s="52"/>
      <c r="M130" s="52"/>
      <c r="N130" s="57">
        <f t="shared" si="1"/>
        <v>0</v>
      </c>
      <c r="O130" s="156"/>
      <c r="P130" s="312"/>
      <c r="Q130" s="64"/>
      <c r="R130" s="112"/>
      <c r="S130" s="41"/>
      <c r="T130" s="42"/>
      <c r="U130" s="43"/>
      <c r="V130" s="44"/>
    </row>
    <row r="131" spans="1:22" ht="17.25" x14ac:dyDescent="0.3">
      <c r="A131" s="60"/>
      <c r="B131" s="61"/>
      <c r="C131" s="95"/>
      <c r="D131" s="95"/>
      <c r="E131" s="114"/>
      <c r="F131" s="51"/>
      <c r="G131" s="49"/>
      <c r="H131" s="113"/>
      <c r="I131" s="51"/>
      <c r="J131" s="35">
        <f t="shared" si="0"/>
        <v>0</v>
      </c>
      <c r="K131" s="56"/>
      <c r="L131" s="52"/>
      <c r="M131" s="52"/>
      <c r="N131" s="57">
        <f t="shared" si="1"/>
        <v>0</v>
      </c>
      <c r="O131" s="156"/>
      <c r="P131" s="312"/>
      <c r="Q131" s="64"/>
      <c r="R131" s="112"/>
      <c r="S131" s="41"/>
      <c r="T131" s="42"/>
      <c r="U131" s="43"/>
      <c r="V131" s="44"/>
    </row>
    <row r="132" spans="1:22" ht="17.25" x14ac:dyDescent="0.3">
      <c r="A132" s="60"/>
      <c r="B132" s="61"/>
      <c r="C132" s="95"/>
      <c r="D132" s="95"/>
      <c r="E132" s="114"/>
      <c r="F132" s="51"/>
      <c r="G132" s="49"/>
      <c r="H132" s="113"/>
      <c r="I132" s="51"/>
      <c r="J132" s="35">
        <f t="shared" si="0"/>
        <v>0</v>
      </c>
      <c r="K132" s="56"/>
      <c r="L132" s="52"/>
      <c r="M132" s="52"/>
      <c r="N132" s="57">
        <f t="shared" si="1"/>
        <v>0</v>
      </c>
      <c r="O132" s="156"/>
      <c r="P132" s="312"/>
      <c r="Q132" s="64"/>
      <c r="R132" s="112"/>
      <c r="S132" s="41"/>
      <c r="T132" s="42"/>
      <c r="U132" s="43"/>
      <c r="V132" s="44"/>
    </row>
    <row r="133" spans="1:22" ht="17.25" x14ac:dyDescent="0.3">
      <c r="A133" s="60"/>
      <c r="B133" s="61"/>
      <c r="C133" s="95"/>
      <c r="D133" s="95"/>
      <c r="E133" s="114"/>
      <c r="F133" s="51"/>
      <c r="G133" s="49"/>
      <c r="H133" s="113"/>
      <c r="I133" s="51"/>
      <c r="J133" s="35">
        <f t="shared" si="0"/>
        <v>0</v>
      </c>
      <c r="K133" s="56"/>
      <c r="L133" s="52"/>
      <c r="M133" s="52"/>
      <c r="N133" s="57">
        <f t="shared" si="1"/>
        <v>0</v>
      </c>
      <c r="O133" s="156"/>
      <c r="P133" s="312"/>
      <c r="Q133" s="64"/>
      <c r="R133" s="112"/>
      <c r="S133" s="41"/>
      <c r="T133" s="42"/>
      <c r="U133" s="43"/>
      <c r="V133" s="44"/>
    </row>
    <row r="134" spans="1:22" ht="17.25" x14ac:dyDescent="0.3">
      <c r="A134" s="60"/>
      <c r="B134" s="61"/>
      <c r="C134" s="95"/>
      <c r="D134" s="95"/>
      <c r="E134" s="114"/>
      <c r="F134" s="51"/>
      <c r="G134" s="49"/>
      <c r="H134" s="113"/>
      <c r="I134" s="51"/>
      <c r="J134" s="35">
        <f t="shared" si="0"/>
        <v>0</v>
      </c>
      <c r="K134" s="56"/>
      <c r="L134" s="52"/>
      <c r="M134" s="52"/>
      <c r="N134" s="57">
        <f t="shared" si="1"/>
        <v>0</v>
      </c>
      <c r="O134" s="156"/>
      <c r="P134" s="312"/>
      <c r="Q134" s="64"/>
      <c r="R134" s="112"/>
      <c r="S134" s="41"/>
      <c r="T134" s="42"/>
      <c r="U134" s="43"/>
      <c r="V134" s="44"/>
    </row>
    <row r="135" spans="1:22" ht="17.25" x14ac:dyDescent="0.3">
      <c r="A135" s="60"/>
      <c r="B135" s="61"/>
      <c r="C135" s="95"/>
      <c r="D135" s="95"/>
      <c r="E135" s="114"/>
      <c r="F135" s="51"/>
      <c r="G135" s="49"/>
      <c r="H135" s="113"/>
      <c r="I135" s="51"/>
      <c r="J135" s="35">
        <f t="shared" si="0"/>
        <v>0</v>
      </c>
      <c r="K135" s="56"/>
      <c r="L135" s="52"/>
      <c r="M135" s="52"/>
      <c r="N135" s="57">
        <f t="shared" si="1"/>
        <v>0</v>
      </c>
      <c r="O135" s="156"/>
      <c r="P135" s="312"/>
      <c r="Q135" s="64"/>
      <c r="R135" s="112"/>
      <c r="S135" s="41"/>
      <c r="T135" s="42"/>
      <c r="U135" s="43"/>
      <c r="V135" s="44"/>
    </row>
    <row r="136" spans="1:22" ht="17.25" x14ac:dyDescent="0.3">
      <c r="A136" s="107"/>
      <c r="B136" s="61"/>
      <c r="C136" s="96"/>
      <c r="D136" s="96"/>
      <c r="E136" s="97"/>
      <c r="F136" s="51"/>
      <c r="G136" s="49"/>
      <c r="H136" s="113"/>
      <c r="I136" s="51"/>
      <c r="J136" s="35">
        <f t="shared" si="0"/>
        <v>0</v>
      </c>
      <c r="K136" s="56"/>
      <c r="L136" s="52"/>
      <c r="M136" s="52"/>
      <c r="N136" s="57">
        <f t="shared" si="1"/>
        <v>0</v>
      </c>
      <c r="O136" s="156"/>
      <c r="P136" s="312"/>
      <c r="Q136" s="64"/>
      <c r="R136" s="112"/>
      <c r="S136" s="41"/>
      <c r="T136" s="42"/>
      <c r="U136" s="43"/>
      <c r="V136" s="44"/>
    </row>
    <row r="137" spans="1:22" ht="17.25" x14ac:dyDescent="0.3">
      <c r="A137" s="115"/>
      <c r="B137" s="61"/>
      <c r="C137" s="116"/>
      <c r="D137" s="116"/>
      <c r="E137" s="117"/>
      <c r="F137" s="51"/>
      <c r="G137" s="49"/>
      <c r="H137" s="118"/>
      <c r="I137" s="51"/>
      <c r="J137" s="35">
        <f t="shared" si="0"/>
        <v>0</v>
      </c>
      <c r="K137" s="56"/>
      <c r="L137" s="52"/>
      <c r="M137" s="52"/>
      <c r="N137" s="57">
        <f t="shared" si="1"/>
        <v>0</v>
      </c>
      <c r="O137" s="156"/>
      <c r="P137" s="312"/>
      <c r="Q137" s="64"/>
      <c r="R137" s="112"/>
      <c r="S137" s="41"/>
      <c r="T137" s="42"/>
      <c r="U137" s="43"/>
      <c r="V137" s="44"/>
    </row>
    <row r="138" spans="1:22" ht="17.25" x14ac:dyDescent="0.3">
      <c r="A138" s="115"/>
      <c r="B138" s="61"/>
      <c r="C138" s="116"/>
      <c r="D138" s="116"/>
      <c r="E138" s="117"/>
      <c r="F138" s="51"/>
      <c r="G138" s="49"/>
      <c r="H138" s="118"/>
      <c r="I138" s="51"/>
      <c r="J138" s="35">
        <f t="shared" si="0"/>
        <v>0</v>
      </c>
      <c r="K138" s="56"/>
      <c r="L138" s="52"/>
      <c r="M138" s="52"/>
      <c r="N138" s="57">
        <f t="shared" si="1"/>
        <v>0</v>
      </c>
      <c r="O138" s="156"/>
      <c r="P138" s="312"/>
      <c r="Q138" s="104"/>
      <c r="R138" s="112"/>
      <c r="S138" s="41"/>
      <c r="T138" s="42"/>
      <c r="U138" s="43"/>
      <c r="V138" s="44"/>
    </row>
    <row r="139" spans="1:22" ht="17.25" x14ac:dyDescent="0.3">
      <c r="A139" s="115"/>
      <c r="B139" s="61"/>
      <c r="C139" s="116"/>
      <c r="D139" s="116"/>
      <c r="E139" s="117"/>
      <c r="F139" s="51"/>
      <c r="G139" s="49"/>
      <c r="H139" s="118"/>
      <c r="I139" s="51"/>
      <c r="J139" s="35">
        <f t="shared" si="0"/>
        <v>0</v>
      </c>
      <c r="K139" s="56"/>
      <c r="L139" s="52"/>
      <c r="M139" s="52"/>
      <c r="N139" s="57">
        <f t="shared" si="1"/>
        <v>0</v>
      </c>
      <c r="O139" s="156"/>
      <c r="P139" s="312"/>
      <c r="Q139" s="64"/>
      <c r="R139" s="112"/>
      <c r="S139" s="41"/>
      <c r="T139" s="42"/>
      <c r="U139" s="43"/>
      <c r="V139" s="44"/>
    </row>
    <row r="140" spans="1:22" ht="17.25" x14ac:dyDescent="0.3">
      <c r="A140" s="107"/>
      <c r="B140" s="61"/>
      <c r="C140" s="96"/>
      <c r="D140" s="96"/>
      <c r="E140" s="97"/>
      <c r="F140" s="51"/>
      <c r="G140" s="49"/>
      <c r="H140" s="110"/>
      <c r="I140" s="51"/>
      <c r="J140" s="35">
        <f t="shared" si="0"/>
        <v>0</v>
      </c>
      <c r="K140" s="56"/>
      <c r="L140" s="52"/>
      <c r="M140" s="52"/>
      <c r="N140" s="57">
        <f t="shared" si="1"/>
        <v>0</v>
      </c>
      <c r="O140" s="156"/>
      <c r="P140" s="59"/>
      <c r="Q140" s="64"/>
      <c r="R140" s="112"/>
      <c r="S140" s="41"/>
      <c r="T140" s="42"/>
      <c r="U140" s="43"/>
      <c r="V140" s="44"/>
    </row>
    <row r="141" spans="1:22" ht="18.75" x14ac:dyDescent="0.3">
      <c r="A141" s="107"/>
      <c r="B141" s="61"/>
      <c r="C141" s="96"/>
      <c r="D141" s="96"/>
      <c r="E141" s="97"/>
      <c r="F141" s="51"/>
      <c r="G141" s="49"/>
      <c r="H141" s="119"/>
      <c r="I141" s="51"/>
      <c r="J141" s="35">
        <f t="shared" si="0"/>
        <v>0</v>
      </c>
      <c r="K141" s="56"/>
      <c r="L141" s="52"/>
      <c r="M141" s="52"/>
      <c r="N141" s="57">
        <f t="shared" si="1"/>
        <v>0</v>
      </c>
      <c r="O141" s="156"/>
      <c r="P141" s="59"/>
      <c r="Q141" s="64"/>
      <c r="R141" s="112"/>
      <c r="S141" s="41"/>
      <c r="T141" s="42"/>
      <c r="U141" s="43"/>
      <c r="V141" s="44"/>
    </row>
    <row r="142" spans="1:22" ht="17.25" x14ac:dyDescent="0.3">
      <c r="A142" s="107"/>
      <c r="B142" s="61"/>
      <c r="C142" s="96"/>
      <c r="D142" s="96"/>
      <c r="E142" s="97"/>
      <c r="F142" s="51"/>
      <c r="G142" s="49"/>
      <c r="H142" s="120"/>
      <c r="I142" s="51"/>
      <c r="J142" s="35">
        <f t="shared" si="0"/>
        <v>0</v>
      </c>
      <c r="K142" s="56"/>
      <c r="L142" s="52"/>
      <c r="M142" s="52"/>
      <c r="N142" s="57">
        <f t="shared" si="1"/>
        <v>0</v>
      </c>
      <c r="O142" s="156"/>
      <c r="P142" s="59"/>
      <c r="Q142" s="64"/>
      <c r="R142" s="112"/>
      <c r="S142" s="41"/>
      <c r="T142" s="42"/>
      <c r="U142" s="43"/>
      <c r="V142" s="44"/>
    </row>
    <row r="143" spans="1:22" ht="17.25" x14ac:dyDescent="0.3">
      <c r="A143" s="107"/>
      <c r="B143" s="61"/>
      <c r="C143" s="96"/>
      <c r="D143" s="96"/>
      <c r="E143" s="97"/>
      <c r="F143" s="51"/>
      <c r="G143" s="49"/>
      <c r="H143" s="110"/>
      <c r="I143" s="51"/>
      <c r="J143" s="35">
        <f t="shared" si="0"/>
        <v>0</v>
      </c>
      <c r="K143" s="56"/>
      <c r="L143" s="52"/>
      <c r="M143" s="52"/>
      <c r="N143" s="57">
        <f t="shared" si="1"/>
        <v>0</v>
      </c>
      <c r="O143" s="156"/>
      <c r="P143" s="59"/>
      <c r="Q143" s="64"/>
      <c r="R143" s="112"/>
      <c r="S143" s="41"/>
      <c r="T143" s="42"/>
      <c r="U143" s="43"/>
      <c r="V143" s="44"/>
    </row>
    <row r="144" spans="1:22" ht="17.25" x14ac:dyDescent="0.3">
      <c r="A144" s="121"/>
      <c r="B144" s="61"/>
      <c r="C144" s="96"/>
      <c r="D144" s="96"/>
      <c r="E144" s="97"/>
      <c r="F144" s="51"/>
      <c r="G144" s="49"/>
      <c r="H144" s="122"/>
      <c r="I144" s="51"/>
      <c r="J144" s="35">
        <f t="shared" si="0"/>
        <v>0</v>
      </c>
      <c r="K144" s="56"/>
      <c r="L144" s="52"/>
      <c r="M144" s="52"/>
      <c r="N144" s="57">
        <f t="shared" si="1"/>
        <v>0</v>
      </c>
      <c r="O144" s="298"/>
      <c r="P144" s="314"/>
      <c r="Q144" s="123"/>
      <c r="R144" s="124"/>
      <c r="S144" s="41"/>
      <c r="T144" s="42"/>
      <c r="U144" s="43"/>
      <c r="V144" s="44"/>
    </row>
    <row r="145" spans="1:22" ht="17.25" x14ac:dyDescent="0.3">
      <c r="A145" s="66"/>
      <c r="B145" s="61"/>
      <c r="C145" s="96"/>
      <c r="D145" s="96"/>
      <c r="E145" s="97"/>
      <c r="F145" s="51"/>
      <c r="G145" s="125"/>
      <c r="H145" s="126"/>
      <c r="I145" s="51"/>
      <c r="J145" s="35">
        <f t="shared" si="0"/>
        <v>0</v>
      </c>
      <c r="K145" s="56"/>
      <c r="L145" s="52"/>
      <c r="M145" s="52"/>
      <c r="N145" s="57">
        <f t="shared" si="1"/>
        <v>0</v>
      </c>
      <c r="O145" s="299"/>
      <c r="P145" s="127"/>
      <c r="Q145" s="64"/>
      <c r="R145" s="112"/>
      <c r="S145" s="41"/>
      <c r="T145" s="42"/>
      <c r="U145" s="43"/>
      <c r="V145" s="44"/>
    </row>
    <row r="146" spans="1:22" ht="17.25" x14ac:dyDescent="0.3">
      <c r="A146" s="108"/>
      <c r="B146" s="61"/>
      <c r="C146" s="96"/>
      <c r="D146" s="96"/>
      <c r="E146" s="97"/>
      <c r="F146" s="51"/>
      <c r="G146" s="127"/>
      <c r="H146" s="122"/>
      <c r="I146" s="51"/>
      <c r="J146" s="35">
        <f t="shared" si="0"/>
        <v>0</v>
      </c>
      <c r="K146" s="56"/>
      <c r="L146" s="52"/>
      <c r="M146" s="52"/>
      <c r="N146" s="57">
        <f t="shared" si="1"/>
        <v>0</v>
      </c>
      <c r="O146" s="299"/>
      <c r="P146" s="127"/>
      <c r="Q146" s="64"/>
      <c r="R146" s="112"/>
      <c r="S146" s="41"/>
      <c r="T146" s="42"/>
      <c r="U146" s="43"/>
      <c r="V146" s="44"/>
    </row>
    <row r="147" spans="1:22" ht="17.25" x14ac:dyDescent="0.3">
      <c r="A147" s="108"/>
      <c r="B147" s="61"/>
      <c r="C147" s="96"/>
      <c r="D147" s="96"/>
      <c r="E147" s="97"/>
      <c r="F147" s="51"/>
      <c r="G147" s="127"/>
      <c r="H147" s="126"/>
      <c r="I147" s="51"/>
      <c r="J147" s="35">
        <f t="shared" si="0"/>
        <v>0</v>
      </c>
      <c r="K147" s="128"/>
      <c r="L147" s="52"/>
      <c r="M147" s="52" t="s">
        <v>18</v>
      </c>
      <c r="N147" s="57">
        <f t="shared" si="1"/>
        <v>0</v>
      </c>
      <c r="O147" s="298"/>
      <c r="P147" s="314"/>
      <c r="Q147" s="123"/>
      <c r="R147" s="124"/>
      <c r="S147" s="41"/>
      <c r="T147" s="42"/>
      <c r="U147" s="43"/>
      <c r="V147" s="44"/>
    </row>
    <row r="148" spans="1:22" ht="17.25" x14ac:dyDescent="0.3">
      <c r="A148" s="107"/>
      <c r="B148" s="61"/>
      <c r="C148" s="96"/>
      <c r="D148" s="96"/>
      <c r="E148" s="97"/>
      <c r="F148" s="51"/>
      <c r="G148" s="127"/>
      <c r="H148" s="126"/>
      <c r="I148" s="51"/>
      <c r="J148" s="35">
        <f t="shared" si="0"/>
        <v>0</v>
      </c>
      <c r="K148" s="128"/>
      <c r="L148" s="52"/>
      <c r="M148" s="52"/>
      <c r="N148" s="57">
        <f t="shared" si="1"/>
        <v>0</v>
      </c>
      <c r="O148" s="299"/>
      <c r="P148" s="127"/>
      <c r="Q148" s="64"/>
      <c r="R148" s="112"/>
      <c r="S148" s="41"/>
      <c r="T148" s="42"/>
      <c r="U148" s="43"/>
      <c r="V148" s="44"/>
    </row>
    <row r="149" spans="1:22" ht="17.25" x14ac:dyDescent="0.3">
      <c r="A149" s="115"/>
      <c r="B149" s="61"/>
      <c r="C149" s="129"/>
      <c r="D149" s="129"/>
      <c r="E149" s="130"/>
      <c r="F149" s="51"/>
      <c r="G149" s="127"/>
      <c r="H149" s="131"/>
      <c r="I149" s="51"/>
      <c r="J149" s="35">
        <f t="shared" si="0"/>
        <v>0</v>
      </c>
      <c r="K149" s="56"/>
      <c r="L149" s="52"/>
      <c r="M149" s="52"/>
      <c r="N149" s="57">
        <f t="shared" si="1"/>
        <v>0</v>
      </c>
      <c r="O149" s="300"/>
      <c r="P149" s="315"/>
      <c r="Q149" s="39"/>
      <c r="R149" s="40"/>
      <c r="S149" s="41"/>
      <c r="T149" s="42"/>
      <c r="U149" s="43"/>
      <c r="V149" s="44"/>
    </row>
    <row r="150" spans="1:22" ht="17.25" x14ac:dyDescent="0.3">
      <c r="A150" s="132"/>
      <c r="B150" s="61"/>
      <c r="C150" s="96"/>
      <c r="D150" s="96"/>
      <c r="E150" s="97"/>
      <c r="F150" s="51"/>
      <c r="G150" s="127"/>
      <c r="H150" s="110"/>
      <c r="I150" s="51"/>
      <c r="J150" s="35">
        <f t="shared" ref="J150:J213" si="7">I150-F150</f>
        <v>0</v>
      </c>
      <c r="K150" s="128"/>
      <c r="L150" s="133"/>
      <c r="M150" s="133"/>
      <c r="N150" s="57">
        <f t="shared" si="1"/>
        <v>0</v>
      </c>
      <c r="O150" s="300"/>
      <c r="P150" s="315"/>
      <c r="Q150" s="123"/>
      <c r="R150" s="124"/>
      <c r="S150" s="41"/>
      <c r="T150" s="42"/>
      <c r="U150" s="43"/>
      <c r="V150" s="44"/>
    </row>
    <row r="151" spans="1:22" ht="17.25" x14ac:dyDescent="0.3">
      <c r="A151" s="107"/>
      <c r="B151" s="61"/>
      <c r="C151" s="96"/>
      <c r="D151" s="96"/>
      <c r="E151" s="97"/>
      <c r="F151" s="51"/>
      <c r="G151" s="127"/>
      <c r="H151" s="110"/>
      <c r="I151" s="51"/>
      <c r="J151" s="35">
        <f t="shared" si="7"/>
        <v>0</v>
      </c>
      <c r="K151" s="128"/>
      <c r="L151" s="133"/>
      <c r="M151" s="133"/>
      <c r="N151" s="57">
        <f t="shared" si="1"/>
        <v>0</v>
      </c>
      <c r="O151" s="156"/>
      <c r="P151" s="312"/>
      <c r="Q151" s="123"/>
      <c r="R151" s="124"/>
      <c r="S151" s="41"/>
      <c r="T151" s="42"/>
      <c r="U151" s="43"/>
      <c r="V151" s="44"/>
    </row>
    <row r="152" spans="1:22" ht="17.25" x14ac:dyDescent="0.3">
      <c r="A152" s="108"/>
      <c r="B152" s="61"/>
      <c r="C152" s="96"/>
      <c r="D152" s="96"/>
      <c r="E152" s="97"/>
      <c r="F152" s="51"/>
      <c r="G152" s="127"/>
      <c r="H152" s="134"/>
      <c r="I152" s="51"/>
      <c r="J152" s="35">
        <f t="shared" si="7"/>
        <v>0</v>
      </c>
      <c r="K152" s="135"/>
      <c r="L152" s="133"/>
      <c r="M152" s="133"/>
      <c r="N152" s="136">
        <f t="shared" si="1"/>
        <v>0</v>
      </c>
      <c r="O152" s="299"/>
      <c r="P152" s="127"/>
      <c r="Q152" s="123"/>
      <c r="R152" s="124"/>
      <c r="S152" s="41"/>
      <c r="T152" s="42"/>
      <c r="U152" s="43"/>
      <c r="V152" s="44"/>
    </row>
    <row r="153" spans="1:22" ht="18.75" x14ac:dyDescent="0.3">
      <c r="A153" s="108"/>
      <c r="B153" s="61"/>
      <c r="C153" s="96"/>
      <c r="D153" s="96"/>
      <c r="E153" s="97"/>
      <c r="F153" s="51"/>
      <c r="G153" s="127"/>
      <c r="H153" s="110"/>
      <c r="I153" s="51"/>
      <c r="J153" s="35">
        <f t="shared" si="7"/>
        <v>0</v>
      </c>
      <c r="K153" s="137"/>
      <c r="L153" s="138"/>
      <c r="M153" s="138"/>
      <c r="N153" s="136">
        <f t="shared" si="1"/>
        <v>0</v>
      </c>
      <c r="O153" s="298"/>
      <c r="P153" s="314"/>
      <c r="Q153" s="123"/>
      <c r="R153" s="124"/>
      <c r="S153" s="41"/>
      <c r="T153" s="42"/>
      <c r="U153" s="43"/>
      <c r="V153" s="44"/>
    </row>
    <row r="154" spans="1:22" ht="17.25" x14ac:dyDescent="0.3">
      <c r="A154" s="139"/>
      <c r="B154" s="61"/>
      <c r="C154" s="96"/>
      <c r="D154" s="96"/>
      <c r="E154" s="97"/>
      <c r="F154" s="140"/>
      <c r="G154" s="127"/>
      <c r="H154" s="120"/>
      <c r="I154" s="51"/>
      <c r="J154" s="35">
        <f t="shared" si="7"/>
        <v>0</v>
      </c>
      <c r="K154" s="137"/>
      <c r="L154" s="141"/>
      <c r="M154" s="141"/>
      <c r="N154" s="136">
        <f>K154*I154</f>
        <v>0</v>
      </c>
      <c r="O154" s="299"/>
      <c r="P154" s="127"/>
      <c r="Q154" s="123"/>
      <c r="R154" s="124"/>
      <c r="S154" s="41"/>
      <c r="T154" s="42"/>
      <c r="U154" s="43"/>
      <c r="V154" s="44"/>
    </row>
    <row r="155" spans="1:22" ht="17.25" x14ac:dyDescent="0.3">
      <c r="A155" s="121"/>
      <c r="B155" s="61"/>
      <c r="C155" s="96"/>
      <c r="D155" s="96"/>
      <c r="E155" s="97"/>
      <c r="F155" s="51"/>
      <c r="G155" s="127"/>
      <c r="H155" s="110"/>
      <c r="I155" s="51"/>
      <c r="J155" s="35">
        <f t="shared" si="7"/>
        <v>0</v>
      </c>
      <c r="K155" s="137"/>
      <c r="L155" s="133"/>
      <c r="M155" s="133"/>
      <c r="N155" s="136">
        <f t="shared" ref="N155:N239" si="8">K155*I155</f>
        <v>0</v>
      </c>
      <c r="O155" s="298"/>
      <c r="P155" s="314"/>
      <c r="Q155" s="123"/>
      <c r="R155" s="124"/>
      <c r="S155" s="41"/>
      <c r="T155" s="42"/>
      <c r="U155" s="43"/>
      <c r="V155" s="44"/>
    </row>
    <row r="156" spans="1:22" ht="18.75" x14ac:dyDescent="0.3">
      <c r="A156" s="108"/>
      <c r="B156" s="61"/>
      <c r="C156" s="96"/>
      <c r="D156" s="96"/>
      <c r="E156" s="97"/>
      <c r="F156" s="51"/>
      <c r="G156" s="127"/>
      <c r="H156" s="142"/>
      <c r="I156" s="51"/>
      <c r="J156" s="35">
        <f t="shared" si="7"/>
        <v>0</v>
      </c>
      <c r="K156" s="56"/>
      <c r="L156" s="133"/>
      <c r="M156" s="133"/>
      <c r="N156" s="57">
        <f t="shared" si="8"/>
        <v>0</v>
      </c>
      <c r="O156" s="298"/>
      <c r="P156" s="314"/>
      <c r="Q156" s="123"/>
      <c r="R156" s="124"/>
      <c r="S156" s="41"/>
      <c r="T156" s="42"/>
      <c r="U156" s="43"/>
      <c r="V156" s="44"/>
    </row>
    <row r="157" spans="1:22" ht="17.25" x14ac:dyDescent="0.3">
      <c r="A157" s="108"/>
      <c r="B157" s="61"/>
      <c r="C157" s="96"/>
      <c r="D157" s="96"/>
      <c r="E157" s="97"/>
      <c r="F157" s="51"/>
      <c r="G157" s="127"/>
      <c r="H157" s="122"/>
      <c r="I157" s="51"/>
      <c r="J157" s="35">
        <f t="shared" si="7"/>
        <v>0</v>
      </c>
      <c r="K157" s="137"/>
      <c r="L157" s="133"/>
      <c r="M157" s="133"/>
      <c r="N157" s="136">
        <f t="shared" si="8"/>
        <v>0</v>
      </c>
      <c r="O157" s="298"/>
      <c r="P157" s="314"/>
      <c r="Q157" s="123"/>
      <c r="R157" s="124"/>
      <c r="S157" s="41"/>
      <c r="T157" s="42"/>
      <c r="U157" s="43"/>
      <c r="V157" s="44"/>
    </row>
    <row r="158" spans="1:22" ht="17.25" x14ac:dyDescent="0.3">
      <c r="A158" s="108"/>
      <c r="B158" s="61"/>
      <c r="C158" s="96"/>
      <c r="D158" s="96"/>
      <c r="E158" s="97"/>
      <c r="F158" s="51"/>
      <c r="G158" s="127"/>
      <c r="H158" s="143"/>
      <c r="I158" s="51"/>
      <c r="J158" s="35">
        <f t="shared" si="7"/>
        <v>0</v>
      </c>
      <c r="K158" s="137"/>
      <c r="L158" s="133"/>
      <c r="M158" s="133"/>
      <c r="N158" s="136">
        <f t="shared" si="8"/>
        <v>0</v>
      </c>
      <c r="O158" s="298"/>
      <c r="P158" s="314"/>
      <c r="Q158" s="123"/>
      <c r="R158" s="124"/>
      <c r="S158" s="41"/>
      <c r="T158" s="42"/>
      <c r="U158" s="43"/>
      <c r="V158" s="44"/>
    </row>
    <row r="159" spans="1:22" ht="17.25" x14ac:dyDescent="0.3">
      <c r="A159" s="108"/>
      <c r="B159" s="61"/>
      <c r="C159" s="96"/>
      <c r="D159" s="96"/>
      <c r="E159" s="97"/>
      <c r="F159" s="51"/>
      <c r="G159" s="127"/>
      <c r="H159" s="144"/>
      <c r="I159" s="51"/>
      <c r="J159" s="35">
        <f t="shared" si="7"/>
        <v>0</v>
      </c>
      <c r="K159" s="137"/>
      <c r="L159" s="145"/>
      <c r="M159" s="145"/>
      <c r="N159" s="136">
        <f t="shared" si="8"/>
        <v>0</v>
      </c>
      <c r="O159" s="298"/>
      <c r="P159" s="314"/>
      <c r="Q159" s="123"/>
      <c r="R159" s="124"/>
      <c r="S159" s="41"/>
      <c r="T159" s="42"/>
      <c r="U159" s="43"/>
      <c r="V159" s="44"/>
    </row>
    <row r="160" spans="1:22" ht="17.25" x14ac:dyDescent="0.3">
      <c r="A160" s="108"/>
      <c r="B160" s="61"/>
      <c r="C160" s="96"/>
      <c r="D160" s="96"/>
      <c r="E160" s="97"/>
      <c r="F160" s="51"/>
      <c r="G160" s="127"/>
      <c r="H160" s="143"/>
      <c r="I160" s="51"/>
      <c r="J160" s="35">
        <f t="shared" si="7"/>
        <v>0</v>
      </c>
      <c r="K160" s="137"/>
      <c r="L160" s="145"/>
      <c r="M160" s="145"/>
      <c r="N160" s="136">
        <f t="shared" si="8"/>
        <v>0</v>
      </c>
      <c r="O160" s="298"/>
      <c r="P160" s="314"/>
      <c r="Q160" s="123"/>
      <c r="R160" s="124"/>
      <c r="S160" s="41"/>
      <c r="T160" s="42"/>
      <c r="U160" s="43"/>
      <c r="V160" s="44"/>
    </row>
    <row r="161" spans="1:22" ht="17.25" x14ac:dyDescent="0.3">
      <c r="A161" s="108"/>
      <c r="B161" s="61"/>
      <c r="C161" s="96"/>
      <c r="D161" s="96"/>
      <c r="E161" s="97"/>
      <c r="F161" s="51"/>
      <c r="G161" s="127"/>
      <c r="H161" s="143"/>
      <c r="I161" s="51"/>
      <c r="J161" s="35">
        <f t="shared" si="7"/>
        <v>0</v>
      </c>
      <c r="K161" s="137"/>
      <c r="L161" s="145"/>
      <c r="M161" s="145"/>
      <c r="N161" s="136">
        <f t="shared" si="8"/>
        <v>0</v>
      </c>
      <c r="O161" s="298"/>
      <c r="P161" s="314"/>
      <c r="Q161" s="123"/>
      <c r="R161" s="124"/>
      <c r="S161" s="41"/>
      <c r="T161" s="42"/>
      <c r="U161" s="43"/>
      <c r="V161" s="44"/>
    </row>
    <row r="162" spans="1:22" ht="17.25" x14ac:dyDescent="0.3">
      <c r="A162" s="108"/>
      <c r="B162" s="61"/>
      <c r="C162" s="96"/>
      <c r="D162" s="96"/>
      <c r="E162" s="97"/>
      <c r="F162" s="51"/>
      <c r="G162" s="127"/>
      <c r="H162" s="143"/>
      <c r="I162" s="51"/>
      <c r="J162" s="35">
        <f t="shared" si="7"/>
        <v>0</v>
      </c>
      <c r="K162" s="56"/>
      <c r="L162" s="52"/>
      <c r="M162" s="52"/>
      <c r="N162" s="57">
        <f t="shared" si="8"/>
        <v>0</v>
      </c>
      <c r="O162" s="298"/>
      <c r="P162" s="314"/>
      <c r="Q162" s="123"/>
      <c r="R162" s="124"/>
      <c r="S162" s="41"/>
      <c r="T162" s="42"/>
      <c r="U162" s="43"/>
      <c r="V162" s="44"/>
    </row>
    <row r="163" spans="1:22" ht="17.25" x14ac:dyDescent="0.3">
      <c r="A163" s="108"/>
      <c r="B163" s="61"/>
      <c r="C163" s="146"/>
      <c r="D163" s="146"/>
      <c r="E163" s="147"/>
      <c r="F163" s="51"/>
      <c r="G163" s="127"/>
      <c r="H163" s="143"/>
      <c r="I163" s="51"/>
      <c r="J163" s="35">
        <f t="shared" si="7"/>
        <v>0</v>
      </c>
      <c r="K163" s="56"/>
      <c r="L163" s="52"/>
      <c r="M163" s="52"/>
      <c r="N163" s="57">
        <f t="shared" si="8"/>
        <v>0</v>
      </c>
      <c r="O163" s="299"/>
      <c r="P163" s="316"/>
      <c r="Q163" s="39"/>
      <c r="R163" s="40"/>
      <c r="S163" s="41"/>
      <c r="T163" s="42"/>
      <c r="U163" s="43"/>
      <c r="V163" s="44"/>
    </row>
    <row r="164" spans="1:22" ht="17.25" x14ac:dyDescent="0.3">
      <c r="A164" s="108"/>
      <c r="B164" s="61"/>
      <c r="C164" s="146"/>
      <c r="D164" s="146"/>
      <c r="E164" s="147"/>
      <c r="F164" s="51"/>
      <c r="G164" s="127"/>
      <c r="H164" s="143"/>
      <c r="I164" s="51"/>
      <c r="J164" s="35">
        <f t="shared" si="7"/>
        <v>0</v>
      </c>
      <c r="K164" s="56"/>
      <c r="L164" s="52"/>
      <c r="M164" s="52"/>
      <c r="N164" s="57">
        <f t="shared" si="8"/>
        <v>0</v>
      </c>
      <c r="O164" s="299"/>
      <c r="P164" s="316"/>
      <c r="Q164" s="39"/>
      <c r="R164" s="40"/>
      <c r="S164" s="41"/>
      <c r="T164" s="42"/>
      <c r="U164" s="43"/>
      <c r="V164" s="44"/>
    </row>
    <row r="165" spans="1:22" ht="17.25" x14ac:dyDescent="0.3">
      <c r="A165" s="60"/>
      <c r="B165" s="61"/>
      <c r="C165" s="129"/>
      <c r="D165" s="129"/>
      <c r="E165" s="130"/>
      <c r="F165" s="51"/>
      <c r="G165" s="127"/>
      <c r="H165" s="131"/>
      <c r="I165" s="51"/>
      <c r="J165" s="35">
        <f t="shared" si="7"/>
        <v>0</v>
      </c>
      <c r="K165" s="56"/>
      <c r="L165" s="52"/>
      <c r="M165" s="52"/>
      <c r="N165" s="57">
        <f t="shared" si="8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ht="17.25" x14ac:dyDescent="0.3">
      <c r="A166" s="108"/>
      <c r="B166" s="61"/>
      <c r="C166" s="148"/>
      <c r="D166" s="148"/>
      <c r="E166" s="130"/>
      <c r="F166" s="51"/>
      <c r="G166" s="127"/>
      <c r="H166" s="50"/>
      <c r="I166" s="51"/>
      <c r="J166" s="35">
        <f t="shared" si="7"/>
        <v>0</v>
      </c>
      <c r="K166" s="56"/>
      <c r="L166" s="52"/>
      <c r="M166" s="52"/>
      <c r="N166" s="57">
        <f t="shared" si="8"/>
        <v>0</v>
      </c>
      <c r="O166" s="156"/>
      <c r="P166" s="312"/>
      <c r="Q166" s="39"/>
      <c r="R166" s="40"/>
      <c r="S166" s="41"/>
      <c r="T166" s="42"/>
      <c r="U166" s="43"/>
      <c r="V166" s="44"/>
    </row>
    <row r="167" spans="1:22" ht="17.25" x14ac:dyDescent="0.3">
      <c r="A167" s="115"/>
      <c r="B167" s="61"/>
      <c r="C167" s="129"/>
      <c r="D167" s="129"/>
      <c r="E167" s="130"/>
      <c r="F167" s="51"/>
      <c r="G167" s="127"/>
      <c r="H167" s="131"/>
      <c r="I167" s="51"/>
      <c r="J167" s="35">
        <f t="shared" si="7"/>
        <v>0</v>
      </c>
      <c r="K167" s="56"/>
      <c r="L167" s="52"/>
      <c r="M167" s="52"/>
      <c r="N167" s="57">
        <f t="shared" si="8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ht="18.75" x14ac:dyDescent="0.3">
      <c r="A168" s="149"/>
      <c r="B168" s="150"/>
      <c r="C168" s="95"/>
      <c r="D168" s="95"/>
      <c r="E168" s="114"/>
      <c r="F168" s="51"/>
      <c r="G168" s="127"/>
      <c r="H168" s="131"/>
      <c r="I168" s="51"/>
      <c r="J168" s="35">
        <f t="shared" si="7"/>
        <v>0</v>
      </c>
      <c r="K168" s="56"/>
      <c r="L168" s="52"/>
      <c r="M168" s="52"/>
      <c r="N168" s="57">
        <f t="shared" si="8"/>
        <v>0</v>
      </c>
      <c r="O168" s="300"/>
      <c r="P168" s="315"/>
      <c r="Q168" s="39"/>
      <c r="R168" s="40"/>
      <c r="S168" s="41"/>
      <c r="T168" s="42"/>
      <c r="U168" s="43"/>
      <c r="V168" s="44"/>
    </row>
    <row r="169" spans="1:22" ht="17.25" x14ac:dyDescent="0.3">
      <c r="A169" s="115"/>
      <c r="B169" s="61"/>
      <c r="C169" s="151"/>
      <c r="D169" s="151"/>
      <c r="E169" s="152"/>
      <c r="F169" s="51"/>
      <c r="G169" s="127"/>
      <c r="H169" s="131"/>
      <c r="I169" s="51"/>
      <c r="J169" s="35">
        <f t="shared" si="7"/>
        <v>0</v>
      </c>
      <c r="K169" s="56"/>
      <c r="L169" s="52"/>
      <c r="M169" s="52"/>
      <c r="N169" s="57">
        <f t="shared" si="8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7.25" x14ac:dyDescent="0.3">
      <c r="A170" s="115"/>
      <c r="B170" s="61"/>
      <c r="C170" s="151"/>
      <c r="D170" s="151"/>
      <c r="E170" s="152"/>
      <c r="F170" s="51"/>
      <c r="G170" s="127"/>
      <c r="H170" s="131"/>
      <c r="I170" s="51"/>
      <c r="J170" s="35">
        <f t="shared" si="7"/>
        <v>0</v>
      </c>
      <c r="K170" s="56"/>
      <c r="L170" s="52"/>
      <c r="M170" s="52"/>
      <c r="N170" s="57">
        <f t="shared" si="8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ht="17.25" x14ac:dyDescent="0.3">
      <c r="A171" s="153"/>
      <c r="B171" s="61"/>
      <c r="C171" s="154"/>
      <c r="D171" s="154"/>
      <c r="E171" s="155"/>
      <c r="F171" s="51"/>
      <c r="G171" s="127"/>
      <c r="H171" s="131"/>
      <c r="I171" s="51"/>
      <c r="J171" s="35">
        <f t="shared" si="7"/>
        <v>0</v>
      </c>
      <c r="K171" s="56"/>
      <c r="L171" s="52"/>
      <c r="M171" s="52"/>
      <c r="N171" s="57">
        <f t="shared" si="8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3">
      <c r="A172" s="115"/>
      <c r="B172" s="61"/>
      <c r="C172" s="157"/>
      <c r="D172" s="157"/>
      <c r="E172" s="158"/>
      <c r="F172" s="51"/>
      <c r="G172" s="63"/>
      <c r="H172" s="131"/>
      <c r="I172" s="51"/>
      <c r="J172" s="35">
        <f t="shared" si="7"/>
        <v>0</v>
      </c>
      <c r="K172" s="56"/>
      <c r="L172" s="52"/>
      <c r="M172" s="52"/>
      <c r="N172" s="57">
        <f t="shared" si="8"/>
        <v>0</v>
      </c>
      <c r="O172" s="301"/>
      <c r="P172" s="317"/>
      <c r="Q172" s="39"/>
      <c r="R172" s="40"/>
      <c r="S172" s="41"/>
      <c r="T172" s="42"/>
      <c r="U172" s="43"/>
      <c r="V172" s="44"/>
    </row>
    <row r="173" spans="1:22" ht="17.25" x14ac:dyDescent="0.3">
      <c r="A173" s="115"/>
      <c r="B173" s="61"/>
      <c r="C173" s="157"/>
      <c r="D173" s="157"/>
      <c r="E173" s="158"/>
      <c r="F173" s="51"/>
      <c r="G173" s="49"/>
      <c r="H173" s="131"/>
      <c r="I173" s="51"/>
      <c r="J173" s="35">
        <f t="shared" si="7"/>
        <v>0</v>
      </c>
      <c r="K173" s="56"/>
      <c r="L173" s="52"/>
      <c r="M173" s="52"/>
      <c r="N173" s="57">
        <f t="shared" si="8"/>
        <v>0</v>
      </c>
      <c r="O173" s="301"/>
      <c r="P173" s="317"/>
      <c r="Q173" s="39"/>
      <c r="R173" s="40"/>
      <c r="S173" s="41"/>
      <c r="T173" s="42"/>
      <c r="U173" s="43"/>
      <c r="V173" s="44"/>
    </row>
    <row r="174" spans="1:22" x14ac:dyDescent="0.25">
      <c r="A174" s="115"/>
      <c r="B174" s="107"/>
      <c r="C174" s="159"/>
      <c r="D174" s="159"/>
      <c r="E174" s="160"/>
      <c r="F174" s="161"/>
      <c r="G174" s="127"/>
      <c r="H174" s="162"/>
      <c r="I174" s="161"/>
      <c r="J174" s="35">
        <f t="shared" si="7"/>
        <v>0</v>
      </c>
      <c r="N174" s="57">
        <f t="shared" si="8"/>
        <v>0</v>
      </c>
      <c r="O174" s="302"/>
      <c r="P174" s="316"/>
      <c r="Q174" s="163"/>
      <c r="R174" s="164"/>
      <c r="S174" s="165"/>
      <c r="T174" s="166"/>
      <c r="U174" s="167"/>
      <c r="V174" s="168"/>
    </row>
    <row r="175" spans="1:22" ht="17.25" x14ac:dyDescent="0.3">
      <c r="A175" s="115"/>
      <c r="B175" s="61"/>
      <c r="C175" s="154"/>
      <c r="D175" s="154"/>
      <c r="E175" s="155"/>
      <c r="F175" s="161"/>
      <c r="G175" s="127"/>
      <c r="H175" s="162"/>
      <c r="I175" s="161"/>
      <c r="J175" s="35">
        <f t="shared" si="7"/>
        <v>0</v>
      </c>
      <c r="N175" s="57">
        <f t="shared" si="8"/>
        <v>0</v>
      </c>
      <c r="O175" s="302"/>
      <c r="P175" s="316"/>
      <c r="Q175" s="163"/>
      <c r="R175" s="164"/>
      <c r="S175" s="165"/>
      <c r="T175" s="166"/>
      <c r="U175" s="167"/>
      <c r="V175" s="168"/>
    </row>
    <row r="176" spans="1:22" ht="17.25" x14ac:dyDescent="0.3">
      <c r="A176" s="115"/>
      <c r="B176" s="61"/>
      <c r="C176" s="154"/>
      <c r="D176" s="154"/>
      <c r="E176" s="155"/>
      <c r="F176" s="51"/>
      <c r="G176" s="127"/>
      <c r="H176" s="131"/>
      <c r="I176" s="51"/>
      <c r="J176" s="35">
        <f t="shared" si="7"/>
        <v>0</v>
      </c>
      <c r="K176" s="56"/>
      <c r="L176" s="52"/>
      <c r="M176" s="52"/>
      <c r="N176" s="57">
        <f t="shared" si="8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x14ac:dyDescent="0.3">
      <c r="A177" s="115"/>
      <c r="B177" s="61"/>
      <c r="C177" s="154"/>
      <c r="D177" s="154"/>
      <c r="E177" s="155"/>
      <c r="F177" s="51"/>
      <c r="G177" s="127"/>
      <c r="H177" s="131"/>
      <c r="I177" s="51"/>
      <c r="J177" s="35">
        <f t="shared" si="7"/>
        <v>0</v>
      </c>
      <c r="K177" s="56"/>
      <c r="L177" s="52"/>
      <c r="M177" s="52"/>
      <c r="N177" s="57">
        <f t="shared" si="8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x14ac:dyDescent="0.3">
      <c r="A178" s="115"/>
      <c r="B178" s="61"/>
      <c r="C178" s="169"/>
      <c r="D178" s="169"/>
      <c r="E178" s="114"/>
      <c r="F178" s="51"/>
      <c r="G178" s="63"/>
      <c r="H178" s="131"/>
      <c r="I178" s="51"/>
      <c r="J178" s="35">
        <f t="shared" si="7"/>
        <v>0</v>
      </c>
      <c r="K178" s="56"/>
      <c r="L178" s="52"/>
      <c r="M178" s="52"/>
      <c r="N178" s="57">
        <f t="shared" si="8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3">
      <c r="A179" s="115"/>
      <c r="B179" s="61"/>
      <c r="C179" s="169"/>
      <c r="D179" s="169"/>
      <c r="E179" s="114"/>
      <c r="F179" s="51"/>
      <c r="G179" s="63"/>
      <c r="H179" s="131"/>
      <c r="I179" s="51"/>
      <c r="J179" s="35">
        <f t="shared" si="7"/>
        <v>0</v>
      </c>
      <c r="K179" s="56"/>
      <c r="L179" s="52"/>
      <c r="M179" s="52"/>
      <c r="N179" s="57">
        <f t="shared" si="8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3">
      <c r="A180" s="115"/>
      <c r="B180" s="61"/>
      <c r="C180" s="169"/>
      <c r="D180" s="169"/>
      <c r="E180" s="114"/>
      <c r="F180" s="51"/>
      <c r="G180" s="63"/>
      <c r="H180" s="131"/>
      <c r="I180" s="51"/>
      <c r="J180" s="35">
        <f t="shared" si="7"/>
        <v>0</v>
      </c>
      <c r="K180" s="56"/>
      <c r="L180" s="52"/>
      <c r="M180" s="52"/>
      <c r="N180" s="57">
        <f t="shared" si="8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25">
      <c r="A181" s="115"/>
      <c r="B181" s="107"/>
      <c r="C181" s="170"/>
      <c r="D181" s="170"/>
      <c r="E181" s="109"/>
      <c r="F181" s="51"/>
      <c r="G181" s="63"/>
      <c r="H181" s="131"/>
      <c r="I181" s="51"/>
      <c r="J181" s="35">
        <f t="shared" si="7"/>
        <v>0</v>
      </c>
      <c r="K181" s="56"/>
      <c r="L181" s="52"/>
      <c r="M181" s="52"/>
      <c r="N181" s="57">
        <f t="shared" si="8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x14ac:dyDescent="0.3">
      <c r="A182" s="115"/>
      <c r="B182" s="61"/>
      <c r="C182" s="169"/>
      <c r="D182" s="169"/>
      <c r="E182" s="114"/>
      <c r="F182" s="51"/>
      <c r="G182" s="63"/>
      <c r="H182" s="131"/>
      <c r="I182" s="51"/>
      <c r="J182" s="35">
        <f t="shared" si="7"/>
        <v>0</v>
      </c>
      <c r="K182" s="56"/>
      <c r="L182" s="52"/>
      <c r="M182" s="52"/>
      <c r="N182" s="57">
        <f t="shared" si="8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3">
      <c r="A183" s="115"/>
      <c r="B183" s="61"/>
      <c r="C183" s="148"/>
      <c r="D183" s="148"/>
      <c r="E183" s="130"/>
      <c r="F183" s="51"/>
      <c r="G183" s="127"/>
      <c r="H183" s="131"/>
      <c r="I183" s="51"/>
      <c r="J183" s="35">
        <f t="shared" si="7"/>
        <v>0</v>
      </c>
      <c r="K183" s="56"/>
      <c r="L183" s="52"/>
      <c r="M183" s="52"/>
      <c r="N183" s="57">
        <f t="shared" si="8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x14ac:dyDescent="0.3">
      <c r="A184" s="115"/>
      <c r="B184" s="61"/>
      <c r="C184" s="148"/>
      <c r="D184" s="148"/>
      <c r="E184" s="130"/>
      <c r="F184" s="51"/>
      <c r="G184" s="127"/>
      <c r="H184" s="131"/>
      <c r="I184" s="51"/>
      <c r="J184" s="35">
        <f t="shared" si="7"/>
        <v>0</v>
      </c>
      <c r="K184" s="56"/>
      <c r="L184" s="52"/>
      <c r="M184" s="52"/>
      <c r="N184" s="57">
        <f t="shared" si="8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3">
      <c r="A185" s="115"/>
      <c r="B185" s="61"/>
      <c r="C185" s="148"/>
      <c r="D185" s="148"/>
      <c r="E185" s="130"/>
      <c r="F185" s="51"/>
      <c r="G185" s="127"/>
      <c r="H185" s="131"/>
      <c r="I185" s="51"/>
      <c r="J185" s="35">
        <f t="shared" si="7"/>
        <v>0</v>
      </c>
      <c r="K185" s="56"/>
      <c r="L185" s="52"/>
      <c r="M185" s="52"/>
      <c r="N185" s="57">
        <f t="shared" si="8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x14ac:dyDescent="0.3">
      <c r="A186" s="115"/>
      <c r="B186" s="61"/>
      <c r="C186" s="148"/>
      <c r="D186" s="148"/>
      <c r="E186" s="130"/>
      <c r="F186" s="51"/>
      <c r="G186" s="127"/>
      <c r="H186" s="131"/>
      <c r="I186" s="51"/>
      <c r="J186" s="35">
        <f t="shared" si="7"/>
        <v>0</v>
      </c>
      <c r="K186" s="56"/>
      <c r="L186" s="52"/>
      <c r="M186" s="52"/>
      <c r="N186" s="57">
        <f t="shared" si="8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25">
      <c r="A187" s="153"/>
      <c r="B187" s="107"/>
      <c r="C187" s="154"/>
      <c r="D187" s="154"/>
      <c r="E187" s="155"/>
      <c r="F187" s="51"/>
      <c r="G187" s="127"/>
      <c r="H187" s="131"/>
      <c r="I187" s="51"/>
      <c r="J187" s="35">
        <f t="shared" si="7"/>
        <v>0</v>
      </c>
      <c r="K187" s="56"/>
      <c r="L187" s="52"/>
      <c r="M187" s="52"/>
      <c r="N187" s="57">
        <f t="shared" si="8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3">
      <c r="A188" s="171"/>
      <c r="B188" s="61"/>
      <c r="C188" s="157"/>
      <c r="D188" s="157"/>
      <c r="E188" s="158"/>
      <c r="F188" s="51"/>
      <c r="G188" s="49"/>
      <c r="H188" s="131"/>
      <c r="I188" s="51"/>
      <c r="J188" s="35">
        <f t="shared" si="7"/>
        <v>0</v>
      </c>
      <c r="K188" s="56"/>
      <c r="L188" s="52"/>
      <c r="M188" s="52"/>
      <c r="N188" s="57">
        <f>K188*I188</f>
        <v>0</v>
      </c>
      <c r="O188" s="301"/>
      <c r="P188" s="317"/>
      <c r="Q188" s="39"/>
      <c r="R188" s="40"/>
      <c r="S188" s="41"/>
      <c r="T188" s="42"/>
      <c r="U188" s="43"/>
      <c r="V188" s="44"/>
    </row>
    <row r="189" spans="1:22" ht="17.25" x14ac:dyDescent="0.25">
      <c r="A189" s="115"/>
      <c r="B189" s="107"/>
      <c r="C189" s="172"/>
      <c r="D189" s="172"/>
      <c r="E189" s="173"/>
      <c r="F189" s="51"/>
      <c r="G189" s="127"/>
      <c r="H189" s="131"/>
      <c r="I189" s="51"/>
      <c r="J189" s="35">
        <f t="shared" si="7"/>
        <v>0</v>
      </c>
      <c r="K189" s="56"/>
      <c r="L189" s="52"/>
      <c r="M189" s="52"/>
      <c r="N189" s="57">
        <f t="shared" si="8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25">
      <c r="A190" s="115"/>
      <c r="B190" s="107"/>
      <c r="C190" s="172"/>
      <c r="D190" s="172"/>
      <c r="E190" s="173"/>
      <c r="F190" s="51"/>
      <c r="G190" s="127"/>
      <c r="H190" s="131"/>
      <c r="I190" s="51"/>
      <c r="J190" s="35">
        <f t="shared" si="7"/>
        <v>0</v>
      </c>
      <c r="K190" s="56"/>
      <c r="L190" s="52"/>
      <c r="M190" s="52"/>
      <c r="N190" s="57">
        <f t="shared" si="8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x14ac:dyDescent="0.25">
      <c r="A191" s="115"/>
      <c r="B191" s="107"/>
      <c r="C191" s="172"/>
      <c r="D191" s="172"/>
      <c r="E191" s="173"/>
      <c r="F191" s="51"/>
      <c r="G191" s="127"/>
      <c r="H191" s="174"/>
      <c r="I191" s="51"/>
      <c r="J191" s="35">
        <f t="shared" si="7"/>
        <v>0</v>
      </c>
      <c r="K191" s="56"/>
      <c r="L191" s="52"/>
      <c r="M191" s="52"/>
      <c r="N191" s="57">
        <f t="shared" si="8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72"/>
      <c r="D192" s="172"/>
      <c r="E192" s="173"/>
      <c r="F192" s="175"/>
      <c r="G192" s="63"/>
      <c r="H192" s="174"/>
      <c r="I192" s="51"/>
      <c r="J192" s="35">
        <f t="shared" si="7"/>
        <v>0</v>
      </c>
      <c r="K192" s="56"/>
      <c r="L192" s="52"/>
      <c r="M192" s="52"/>
      <c r="N192" s="57">
        <f t="shared" si="8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x14ac:dyDescent="0.25">
      <c r="A193" s="115"/>
      <c r="B193" s="107"/>
      <c r="C193" s="172"/>
      <c r="D193" s="172"/>
      <c r="E193" s="173"/>
      <c r="F193" s="175"/>
      <c r="G193" s="63"/>
      <c r="H193" s="131"/>
      <c r="I193" s="51"/>
      <c r="J193" s="35">
        <f t="shared" si="7"/>
        <v>0</v>
      </c>
      <c r="K193" s="56"/>
      <c r="L193" s="52"/>
      <c r="M193" s="52"/>
      <c r="N193" s="57">
        <f t="shared" si="8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x14ac:dyDescent="0.25">
      <c r="A194" s="115"/>
      <c r="B194" s="107"/>
      <c r="C194" s="172"/>
      <c r="D194" s="172"/>
      <c r="E194" s="173"/>
      <c r="F194" s="175"/>
      <c r="G194" s="63"/>
      <c r="H194" s="131"/>
      <c r="I194" s="51"/>
      <c r="J194" s="35">
        <f t="shared" si="7"/>
        <v>0</v>
      </c>
      <c r="K194" s="56"/>
      <c r="L194" s="52"/>
      <c r="M194" s="52"/>
      <c r="N194" s="57">
        <f t="shared" si="8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15"/>
      <c r="B195" s="107"/>
      <c r="C195" s="172"/>
      <c r="D195" s="172"/>
      <c r="E195" s="173"/>
      <c r="F195" s="175"/>
      <c r="G195" s="63"/>
      <c r="H195" s="131"/>
      <c r="I195" s="51"/>
      <c r="J195" s="35">
        <f t="shared" si="7"/>
        <v>0</v>
      </c>
      <c r="K195" s="56"/>
      <c r="L195" s="52"/>
      <c r="M195" s="52"/>
      <c r="N195" s="57">
        <f t="shared" si="8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15"/>
      <c r="B196" s="107"/>
      <c r="C196" s="172"/>
      <c r="D196" s="172"/>
      <c r="E196" s="173"/>
      <c r="F196" s="175"/>
      <c r="G196" s="63"/>
      <c r="H196" s="131"/>
      <c r="I196" s="51"/>
      <c r="J196" s="35">
        <f t="shared" si="7"/>
        <v>0</v>
      </c>
      <c r="K196" s="56"/>
      <c r="L196" s="52"/>
      <c r="M196" s="52"/>
      <c r="N196" s="57">
        <f t="shared" si="8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15"/>
      <c r="B197" s="107"/>
      <c r="C197" s="172"/>
      <c r="D197" s="172"/>
      <c r="E197" s="173"/>
      <c r="F197" s="175"/>
      <c r="G197" s="63"/>
      <c r="H197" s="131"/>
      <c r="I197" s="51"/>
      <c r="J197" s="35">
        <f t="shared" si="7"/>
        <v>0</v>
      </c>
      <c r="K197" s="56"/>
      <c r="L197" s="52"/>
      <c r="M197" s="52"/>
      <c r="N197" s="57">
        <f t="shared" si="8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15"/>
      <c r="B198" s="107"/>
      <c r="C198" s="172"/>
      <c r="D198" s="172"/>
      <c r="E198" s="173"/>
      <c r="F198" s="175"/>
      <c r="G198" s="63"/>
      <c r="H198" s="131"/>
      <c r="I198" s="51"/>
      <c r="J198" s="35">
        <f t="shared" si="7"/>
        <v>0</v>
      </c>
      <c r="K198" s="56"/>
      <c r="L198" s="52"/>
      <c r="M198" s="52"/>
      <c r="N198" s="57">
        <f t="shared" si="8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15"/>
      <c r="B199" s="107"/>
      <c r="C199" s="172"/>
      <c r="D199" s="172"/>
      <c r="E199" s="173"/>
      <c r="F199" s="51"/>
      <c r="G199" s="63"/>
      <c r="H199" s="131"/>
      <c r="I199" s="51"/>
      <c r="J199" s="35">
        <f t="shared" si="7"/>
        <v>0</v>
      </c>
      <c r="K199" s="56"/>
      <c r="L199" s="52"/>
      <c r="M199" s="52"/>
      <c r="N199" s="57">
        <f t="shared" si="8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48"/>
      <c r="D200" s="148"/>
      <c r="E200" s="130"/>
      <c r="F200" s="51"/>
      <c r="G200" s="127"/>
      <c r="H200" s="131"/>
      <c r="I200" s="51"/>
      <c r="J200" s="35">
        <f t="shared" si="7"/>
        <v>0</v>
      </c>
      <c r="K200" s="56"/>
      <c r="L200" s="52"/>
      <c r="M200" s="52"/>
      <c r="N200" s="57">
        <f t="shared" si="8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x14ac:dyDescent="0.25">
      <c r="A201" s="115"/>
      <c r="B201" s="107"/>
      <c r="C201" s="148"/>
      <c r="D201" s="148"/>
      <c r="E201" s="130"/>
      <c r="F201" s="51"/>
      <c r="G201" s="127"/>
      <c r="H201" s="131"/>
      <c r="I201" s="51"/>
      <c r="J201" s="35">
        <f t="shared" si="7"/>
        <v>0</v>
      </c>
      <c r="K201" s="56"/>
      <c r="L201" s="52"/>
      <c r="M201" s="52"/>
      <c r="N201" s="57">
        <f t="shared" si="8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15"/>
      <c r="B202" s="107"/>
      <c r="C202" s="148"/>
      <c r="D202" s="148"/>
      <c r="E202" s="130"/>
      <c r="F202" s="51"/>
      <c r="G202" s="127"/>
      <c r="H202" s="131"/>
      <c r="I202" s="51"/>
      <c r="J202" s="35">
        <f t="shared" si="7"/>
        <v>0</v>
      </c>
      <c r="K202" s="56"/>
      <c r="L202" s="52"/>
      <c r="M202" s="52"/>
      <c r="N202" s="57">
        <f t="shared" si="8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t="17.25" x14ac:dyDescent="0.25">
      <c r="A203" s="115"/>
      <c r="B203" s="107"/>
      <c r="C203" s="148"/>
      <c r="D203" s="148"/>
      <c r="E203" s="130"/>
      <c r="F203" s="51"/>
      <c r="G203" s="127"/>
      <c r="H203" s="131"/>
      <c r="I203" s="51"/>
      <c r="J203" s="35">
        <f t="shared" si="7"/>
        <v>0</v>
      </c>
      <c r="K203" s="56"/>
      <c r="L203" s="52"/>
      <c r="M203" s="52"/>
      <c r="N203" s="57">
        <f t="shared" si="8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15"/>
      <c r="B204" s="107"/>
      <c r="C204" s="148"/>
      <c r="D204" s="148"/>
      <c r="E204" s="130"/>
      <c r="F204" s="51"/>
      <c r="G204" s="127"/>
      <c r="H204" s="131"/>
      <c r="I204" s="51"/>
      <c r="J204" s="35">
        <f t="shared" si="7"/>
        <v>0</v>
      </c>
      <c r="K204" s="56"/>
      <c r="L204" s="52"/>
      <c r="M204" s="52"/>
      <c r="N204" s="57">
        <f t="shared" si="8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15"/>
      <c r="B205" s="107"/>
      <c r="C205" s="148"/>
      <c r="D205" s="148"/>
      <c r="E205" s="130"/>
      <c r="F205" s="51"/>
      <c r="G205" s="127"/>
      <c r="H205" s="131"/>
      <c r="I205" s="51"/>
      <c r="J205" s="35">
        <f t="shared" si="7"/>
        <v>0</v>
      </c>
      <c r="K205" s="56"/>
      <c r="L205" s="52"/>
      <c r="M205" s="52"/>
      <c r="N205" s="57">
        <f t="shared" si="8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15"/>
      <c r="B206" s="107"/>
      <c r="C206" s="148"/>
      <c r="D206" s="148"/>
      <c r="E206" s="130"/>
      <c r="F206" s="51"/>
      <c r="G206" s="127"/>
      <c r="H206" s="131"/>
      <c r="I206" s="51"/>
      <c r="J206" s="35">
        <f t="shared" si="7"/>
        <v>0</v>
      </c>
      <c r="K206" s="56"/>
      <c r="L206" s="52"/>
      <c r="M206" s="52"/>
      <c r="N206" s="57">
        <f t="shared" si="8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15"/>
      <c r="B207" s="107"/>
      <c r="C207" s="148"/>
      <c r="D207" s="148"/>
      <c r="E207" s="130"/>
      <c r="F207" s="51"/>
      <c r="G207" s="127"/>
      <c r="H207" s="131"/>
      <c r="I207" s="51"/>
      <c r="J207" s="35">
        <f t="shared" si="7"/>
        <v>0</v>
      </c>
      <c r="K207" s="56"/>
      <c r="L207" s="52"/>
      <c r="M207" s="52"/>
      <c r="N207" s="57">
        <f t="shared" si="8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x14ac:dyDescent="0.25">
      <c r="A208" s="107"/>
      <c r="B208" s="159"/>
      <c r="C208" s="148"/>
      <c r="D208" s="148"/>
      <c r="E208" s="130"/>
      <c r="F208" s="51"/>
      <c r="G208" s="49"/>
      <c r="H208" s="50"/>
      <c r="I208" s="51"/>
      <c r="J208" s="35">
        <f t="shared" si="7"/>
        <v>0</v>
      </c>
      <c r="K208" s="56"/>
      <c r="L208" s="52"/>
      <c r="M208" s="52"/>
      <c r="N208" s="57">
        <f t="shared" si="8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71"/>
      <c r="B209" s="107"/>
      <c r="C209" s="148"/>
      <c r="D209" s="148"/>
      <c r="E209" s="130"/>
      <c r="F209" s="51"/>
      <c r="G209" s="127"/>
      <c r="H209" s="131"/>
      <c r="I209" s="51"/>
      <c r="J209" s="35">
        <f t="shared" si="7"/>
        <v>0</v>
      </c>
      <c r="K209" s="56"/>
      <c r="L209" s="52"/>
      <c r="M209" s="52"/>
      <c r="N209" s="57">
        <f t="shared" si="8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ht="17.25" x14ac:dyDescent="0.25">
      <c r="A210" s="171"/>
      <c r="B210" s="107"/>
      <c r="C210" s="148"/>
      <c r="D210" s="148"/>
      <c r="E210" s="130"/>
      <c r="F210" s="51"/>
      <c r="G210" s="127"/>
      <c r="H210" s="131"/>
      <c r="I210" s="51"/>
      <c r="J210" s="35">
        <f t="shared" si="7"/>
        <v>0</v>
      </c>
      <c r="K210" s="56"/>
      <c r="L210" s="52"/>
      <c r="M210" s="52"/>
      <c r="N210" s="57">
        <f t="shared" si="8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71"/>
      <c r="B211" s="107"/>
      <c r="C211" s="148"/>
      <c r="D211" s="148"/>
      <c r="E211" s="130"/>
      <c r="F211" s="51"/>
      <c r="G211" s="127"/>
      <c r="H211" s="131"/>
      <c r="I211" s="51"/>
      <c r="J211" s="35">
        <f t="shared" si="7"/>
        <v>0</v>
      </c>
      <c r="K211" s="56"/>
      <c r="L211" s="52"/>
      <c r="M211" s="52"/>
      <c r="N211" s="57">
        <f t="shared" si="8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71"/>
      <c r="B212" s="107"/>
      <c r="C212" s="148"/>
      <c r="D212" s="148"/>
      <c r="E212" s="130"/>
      <c r="F212" s="51"/>
      <c r="G212" s="127"/>
      <c r="H212" s="131"/>
      <c r="I212" s="51"/>
      <c r="J212" s="35">
        <f t="shared" si="7"/>
        <v>0</v>
      </c>
      <c r="K212" s="56"/>
      <c r="L212" s="52"/>
      <c r="M212" s="52"/>
      <c r="N212" s="57">
        <f t="shared" si="8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ht="17.25" x14ac:dyDescent="0.25">
      <c r="A213" s="176"/>
      <c r="B213" s="107"/>
      <c r="C213" s="148"/>
      <c r="D213" s="148"/>
      <c r="E213" s="130"/>
      <c r="F213" s="51"/>
      <c r="G213" s="127"/>
      <c r="H213" s="131"/>
      <c r="I213" s="51"/>
      <c r="J213" s="35">
        <f t="shared" si="7"/>
        <v>0</v>
      </c>
      <c r="K213" s="56"/>
      <c r="L213" s="52"/>
      <c r="M213" s="52"/>
      <c r="N213" s="57">
        <f t="shared" si="8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15"/>
      <c r="B214" s="107"/>
      <c r="C214" s="148"/>
      <c r="D214" s="148"/>
      <c r="E214" s="130"/>
      <c r="F214" s="51"/>
      <c r="G214" s="127"/>
      <c r="H214" s="131"/>
      <c r="I214" s="51"/>
      <c r="J214" s="35">
        <f t="shared" ref="J214:J257" si="9">I214-F214</f>
        <v>0</v>
      </c>
      <c r="K214" s="56"/>
      <c r="L214" s="52"/>
      <c r="M214" s="52"/>
      <c r="N214" s="57">
        <f t="shared" si="8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15"/>
      <c r="B215" s="107"/>
      <c r="C215" s="148"/>
      <c r="D215" s="148"/>
      <c r="E215" s="130"/>
      <c r="F215" s="51"/>
      <c r="G215" s="127"/>
      <c r="H215" s="131"/>
      <c r="I215" s="51"/>
      <c r="J215" s="35">
        <f t="shared" si="9"/>
        <v>0</v>
      </c>
      <c r="K215" s="56"/>
      <c r="L215" s="52"/>
      <c r="M215" s="52"/>
      <c r="N215" s="57">
        <f t="shared" si="8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15"/>
      <c r="B216" s="107"/>
      <c r="C216" s="148"/>
      <c r="D216" s="148"/>
      <c r="E216" s="130"/>
      <c r="F216" s="51"/>
      <c r="G216" s="127"/>
      <c r="H216" s="131"/>
      <c r="I216" s="51"/>
      <c r="J216" s="35">
        <f t="shared" si="9"/>
        <v>0</v>
      </c>
      <c r="K216" s="56"/>
      <c r="L216" s="52"/>
      <c r="M216" s="52"/>
      <c r="N216" s="57">
        <f t="shared" si="8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ht="17.25" x14ac:dyDescent="0.25">
      <c r="A217" s="115"/>
      <c r="B217" s="107"/>
      <c r="C217" s="148"/>
      <c r="D217" s="148"/>
      <c r="E217" s="130"/>
      <c r="F217" s="51"/>
      <c r="G217" s="127"/>
      <c r="H217" s="131"/>
      <c r="I217" s="51"/>
      <c r="J217" s="35">
        <f t="shared" si="9"/>
        <v>0</v>
      </c>
      <c r="K217" s="56"/>
      <c r="L217" s="52"/>
      <c r="M217" s="52"/>
      <c r="N217" s="57">
        <f t="shared" si="8"/>
        <v>0</v>
      </c>
      <c r="O217" s="156"/>
      <c r="P217" s="312"/>
      <c r="Q217" s="39"/>
      <c r="R217" s="40"/>
      <c r="S217" s="41"/>
      <c r="T217" s="42"/>
      <c r="U217" s="43"/>
      <c r="V217" s="44"/>
    </row>
    <row r="218" spans="1:22" ht="17.25" x14ac:dyDescent="0.25">
      <c r="A218" s="115"/>
      <c r="B218" s="107"/>
      <c r="C218" s="148"/>
      <c r="D218" s="148"/>
      <c r="E218" s="130"/>
      <c r="F218" s="51"/>
      <c r="G218" s="127"/>
      <c r="H218" s="131"/>
      <c r="I218" s="51"/>
      <c r="J218" s="35">
        <f t="shared" si="9"/>
        <v>0</v>
      </c>
      <c r="K218" s="56"/>
      <c r="L218" s="52"/>
      <c r="M218" s="52"/>
      <c r="N218" s="57">
        <f t="shared" si="8"/>
        <v>0</v>
      </c>
      <c r="O218" s="156"/>
      <c r="P218" s="312"/>
      <c r="Q218" s="39"/>
      <c r="R218" s="40"/>
      <c r="S218" s="41"/>
      <c r="T218" s="42"/>
      <c r="U218" s="43"/>
      <c r="V218" s="44"/>
    </row>
    <row r="219" spans="1:22" ht="17.25" x14ac:dyDescent="0.25">
      <c r="A219" s="115"/>
      <c r="B219" s="107"/>
      <c r="C219" s="148"/>
      <c r="D219" s="148"/>
      <c r="E219" s="130"/>
      <c r="F219" s="51"/>
      <c r="G219" s="127"/>
      <c r="H219" s="131"/>
      <c r="I219" s="51"/>
      <c r="J219" s="35">
        <f t="shared" si="9"/>
        <v>0</v>
      </c>
      <c r="K219" s="56"/>
      <c r="L219" s="52"/>
      <c r="M219" s="52"/>
      <c r="N219" s="57">
        <f t="shared" si="8"/>
        <v>0</v>
      </c>
      <c r="O219" s="156"/>
      <c r="P219" s="312"/>
      <c r="Q219" s="39"/>
      <c r="R219" s="40"/>
      <c r="S219" s="41"/>
      <c r="T219" s="42"/>
      <c r="U219" s="43"/>
      <c r="V219" s="44"/>
    </row>
    <row r="220" spans="1:22" ht="17.25" x14ac:dyDescent="0.25">
      <c r="A220" s="115"/>
      <c r="B220" s="107"/>
      <c r="C220" s="148"/>
      <c r="D220" s="148"/>
      <c r="E220" s="130"/>
      <c r="F220" s="51"/>
      <c r="G220" s="127"/>
      <c r="H220" s="131"/>
      <c r="I220" s="51"/>
      <c r="J220" s="35">
        <f t="shared" si="9"/>
        <v>0</v>
      </c>
      <c r="K220" s="56"/>
      <c r="L220" s="52"/>
      <c r="M220" s="52"/>
      <c r="N220" s="57">
        <f t="shared" si="8"/>
        <v>0</v>
      </c>
      <c r="O220" s="156"/>
      <c r="P220" s="312"/>
      <c r="Q220" s="39"/>
      <c r="R220" s="40"/>
      <c r="S220" s="41"/>
      <c r="T220" s="42"/>
      <c r="U220" s="43"/>
      <c r="V220" s="44"/>
    </row>
    <row r="221" spans="1:22" ht="17.25" x14ac:dyDescent="0.25">
      <c r="A221" s="115"/>
      <c r="B221" s="107"/>
      <c r="C221" s="148"/>
      <c r="D221" s="148"/>
      <c r="E221" s="130"/>
      <c r="F221" s="51"/>
      <c r="G221" s="127"/>
      <c r="H221" s="131"/>
      <c r="I221" s="51"/>
      <c r="J221" s="35">
        <f t="shared" si="9"/>
        <v>0</v>
      </c>
      <c r="K221" s="56"/>
      <c r="L221" s="52"/>
      <c r="M221" s="52"/>
      <c r="N221" s="57">
        <f t="shared" si="8"/>
        <v>0</v>
      </c>
      <c r="O221" s="156"/>
      <c r="P221" s="312"/>
      <c r="Q221" s="39"/>
      <c r="R221" s="40"/>
      <c r="S221" s="41"/>
      <c r="T221" s="42"/>
      <c r="U221" s="43"/>
      <c r="V221" s="44"/>
    </row>
    <row r="222" spans="1:22" ht="17.25" x14ac:dyDescent="0.25">
      <c r="A222" s="115"/>
      <c r="B222" s="107"/>
      <c r="C222" s="148"/>
      <c r="D222" s="148"/>
      <c r="E222" s="130"/>
      <c r="F222" s="51"/>
      <c r="G222" s="127"/>
      <c r="H222" s="131"/>
      <c r="I222" s="51"/>
      <c r="J222" s="35">
        <f t="shared" si="9"/>
        <v>0</v>
      </c>
      <c r="K222" s="56"/>
      <c r="L222" s="52"/>
      <c r="M222" s="52"/>
      <c r="N222" s="57">
        <f t="shared" si="8"/>
        <v>0</v>
      </c>
      <c r="O222" s="156"/>
      <c r="P222" s="312"/>
      <c r="Q222" s="39"/>
      <c r="R222" s="40"/>
      <c r="S222" s="41"/>
      <c r="T222" s="42"/>
      <c r="U222" s="43"/>
      <c r="V222" s="44"/>
    </row>
    <row r="223" spans="1:22" ht="17.25" x14ac:dyDescent="0.25">
      <c r="A223" s="115"/>
      <c r="B223" s="107"/>
      <c r="C223" s="177"/>
      <c r="D223" s="177"/>
      <c r="E223" s="97"/>
      <c r="F223" s="51"/>
      <c r="G223" s="127"/>
      <c r="H223" s="131"/>
      <c r="I223" s="51"/>
      <c r="J223" s="35">
        <f t="shared" si="9"/>
        <v>0</v>
      </c>
      <c r="K223" s="56"/>
      <c r="L223" s="52"/>
      <c r="M223" s="52"/>
      <c r="N223" s="57">
        <f t="shared" si="8"/>
        <v>0</v>
      </c>
      <c r="O223" s="156"/>
      <c r="P223" s="312"/>
      <c r="Q223" s="39"/>
      <c r="R223" s="40"/>
      <c r="S223" s="41"/>
      <c r="T223" s="42"/>
      <c r="U223" s="43"/>
      <c r="V223" s="44"/>
    </row>
    <row r="224" spans="1:22" ht="17.25" x14ac:dyDescent="0.25">
      <c r="A224" s="115"/>
      <c r="B224" s="107"/>
      <c r="C224" s="148"/>
      <c r="D224" s="148"/>
      <c r="E224" s="130"/>
      <c r="F224" s="51"/>
      <c r="G224" s="127"/>
      <c r="H224" s="131"/>
      <c r="I224" s="51"/>
      <c r="J224" s="35">
        <f t="shared" si="9"/>
        <v>0</v>
      </c>
      <c r="K224" s="56"/>
      <c r="L224" s="52"/>
      <c r="M224" s="52"/>
      <c r="N224" s="57">
        <f t="shared" si="8"/>
        <v>0</v>
      </c>
      <c r="O224" s="156"/>
      <c r="P224" s="312"/>
      <c r="Q224" s="39"/>
      <c r="R224" s="40"/>
      <c r="S224" s="41"/>
      <c r="T224" s="42"/>
      <c r="U224" s="43"/>
      <c r="V224" s="44"/>
    </row>
    <row r="225" spans="1:22" ht="17.25" x14ac:dyDescent="0.25">
      <c r="A225" s="115"/>
      <c r="B225" s="107"/>
      <c r="C225" s="169"/>
      <c r="D225" s="169"/>
      <c r="E225" s="114"/>
      <c r="F225" s="51"/>
      <c r="G225" s="127"/>
      <c r="H225" s="131"/>
      <c r="I225" s="51"/>
      <c r="J225" s="35">
        <f t="shared" si="9"/>
        <v>0</v>
      </c>
      <c r="K225" s="56"/>
      <c r="L225" s="52"/>
      <c r="M225" s="52"/>
      <c r="N225" s="57">
        <f t="shared" si="8"/>
        <v>0</v>
      </c>
      <c r="O225" s="156"/>
      <c r="P225" s="312"/>
      <c r="Q225" s="39"/>
      <c r="R225" s="40"/>
      <c r="S225" s="41"/>
      <c r="T225" s="42"/>
      <c r="U225" s="43"/>
      <c r="V225" s="44"/>
    </row>
    <row r="226" spans="1:22" ht="17.25" x14ac:dyDescent="0.25">
      <c r="A226" s="115"/>
      <c r="B226" s="107"/>
      <c r="C226" s="170"/>
      <c r="D226" s="170"/>
      <c r="E226" s="109"/>
      <c r="F226" s="51"/>
      <c r="G226" s="127"/>
      <c r="H226" s="131"/>
      <c r="I226" s="51"/>
      <c r="J226" s="35">
        <f t="shared" si="9"/>
        <v>0</v>
      </c>
      <c r="K226" s="56"/>
      <c r="L226" s="52"/>
      <c r="M226" s="52"/>
      <c r="N226" s="57">
        <f t="shared" si="8"/>
        <v>0</v>
      </c>
      <c r="O226" s="156"/>
      <c r="P226" s="312"/>
      <c r="Q226" s="39"/>
      <c r="R226" s="40"/>
      <c r="S226" s="41"/>
      <c r="T226" s="42"/>
      <c r="U226" s="43"/>
      <c r="V226" s="44"/>
    </row>
    <row r="227" spans="1:22" ht="17.25" x14ac:dyDescent="0.25">
      <c r="A227" s="115"/>
      <c r="B227" s="107"/>
      <c r="C227" s="170"/>
      <c r="D227" s="170"/>
      <c r="E227" s="109"/>
      <c r="F227" s="51"/>
      <c r="G227" s="127"/>
      <c r="H227" s="131"/>
      <c r="I227" s="51"/>
      <c r="J227" s="35">
        <f t="shared" si="9"/>
        <v>0</v>
      </c>
      <c r="K227" s="56"/>
      <c r="L227" s="52"/>
      <c r="M227" s="52"/>
      <c r="N227" s="57">
        <f t="shared" si="8"/>
        <v>0</v>
      </c>
      <c r="O227" s="156"/>
      <c r="P227" s="312"/>
      <c r="Q227" s="39"/>
      <c r="R227" s="40"/>
      <c r="S227" s="41"/>
      <c r="T227" s="42"/>
      <c r="U227" s="43"/>
      <c r="V227" s="44"/>
    </row>
    <row r="228" spans="1:22" ht="17.25" x14ac:dyDescent="0.25">
      <c r="A228" s="115"/>
      <c r="B228" s="107"/>
      <c r="C228" s="169"/>
      <c r="D228" s="169"/>
      <c r="E228" s="114"/>
      <c r="F228" s="51"/>
      <c r="G228" s="127"/>
      <c r="H228" s="131"/>
      <c r="I228" s="51"/>
      <c r="J228" s="35">
        <f t="shared" si="9"/>
        <v>0</v>
      </c>
      <c r="K228" s="56"/>
      <c r="L228" s="52"/>
      <c r="M228" s="52"/>
      <c r="N228" s="57">
        <f t="shared" si="8"/>
        <v>0</v>
      </c>
      <c r="O228" s="156"/>
      <c r="P228" s="312"/>
      <c r="Q228" s="39"/>
      <c r="R228" s="40"/>
      <c r="S228" s="41"/>
      <c r="T228" s="42"/>
      <c r="U228" s="43"/>
      <c r="V228" s="44"/>
    </row>
    <row r="229" spans="1:22" ht="17.25" x14ac:dyDescent="0.25">
      <c r="A229" s="115"/>
      <c r="B229" s="107"/>
      <c r="C229" s="154"/>
      <c r="D229" s="154"/>
      <c r="E229" s="155"/>
      <c r="F229" s="51"/>
      <c r="G229" s="127"/>
      <c r="H229" s="131"/>
      <c r="I229" s="51"/>
      <c r="J229" s="35">
        <f t="shared" si="9"/>
        <v>0</v>
      </c>
      <c r="K229" s="56"/>
      <c r="L229" s="52"/>
      <c r="M229" s="52"/>
      <c r="N229" s="57">
        <f t="shared" si="8"/>
        <v>0</v>
      </c>
      <c r="O229" s="156"/>
      <c r="P229" s="312"/>
      <c r="Q229" s="39"/>
      <c r="R229" s="40"/>
      <c r="S229" s="41"/>
      <c r="T229" s="42"/>
      <c r="U229" s="43"/>
      <c r="V229" s="44"/>
    </row>
    <row r="230" spans="1:22" ht="17.25" x14ac:dyDescent="0.25">
      <c r="A230" s="115"/>
      <c r="B230" s="107"/>
      <c r="C230" s="96"/>
      <c r="D230" s="96"/>
      <c r="E230" s="97"/>
      <c r="F230" s="51"/>
      <c r="G230" s="127"/>
      <c r="H230" s="131"/>
      <c r="I230" s="51"/>
      <c r="J230" s="35">
        <f t="shared" si="9"/>
        <v>0</v>
      </c>
      <c r="K230" s="56"/>
      <c r="L230" s="52"/>
      <c r="M230" s="52"/>
      <c r="N230" s="57">
        <f t="shared" si="8"/>
        <v>0</v>
      </c>
      <c r="O230" s="156"/>
      <c r="P230" s="312"/>
      <c r="Q230" s="39"/>
      <c r="R230" s="40"/>
      <c r="S230" s="41"/>
      <c r="T230" s="42"/>
      <c r="U230" s="43"/>
      <c r="V230" s="44"/>
    </row>
    <row r="231" spans="1:22" ht="17.25" x14ac:dyDescent="0.25">
      <c r="A231" s="108"/>
      <c r="B231" s="107"/>
      <c r="C231" s="129"/>
      <c r="D231" s="129"/>
      <c r="E231" s="130"/>
      <c r="F231" s="51"/>
      <c r="G231" s="127"/>
      <c r="H231" s="131"/>
      <c r="I231" s="51"/>
      <c r="J231" s="35">
        <f t="shared" si="9"/>
        <v>0</v>
      </c>
      <c r="K231" s="56"/>
      <c r="L231" s="52"/>
      <c r="M231" s="52"/>
      <c r="N231" s="57">
        <f t="shared" si="8"/>
        <v>0</v>
      </c>
      <c r="O231" s="156"/>
      <c r="P231" s="312"/>
      <c r="Q231" s="39"/>
      <c r="R231" s="40"/>
      <c r="S231" s="41"/>
      <c r="T231" s="42"/>
      <c r="U231" s="43"/>
      <c r="V231" s="44"/>
    </row>
    <row r="232" spans="1:22" ht="17.25" x14ac:dyDescent="0.25">
      <c r="A232" s="115"/>
      <c r="B232" s="107"/>
      <c r="C232" s="129"/>
      <c r="D232" s="129"/>
      <c r="E232" s="130"/>
      <c r="F232" s="51"/>
      <c r="G232" s="127"/>
      <c r="H232" s="131"/>
      <c r="I232" s="51"/>
      <c r="J232" s="35">
        <f t="shared" si="9"/>
        <v>0</v>
      </c>
      <c r="K232" s="56"/>
      <c r="L232" s="52"/>
      <c r="M232" s="52"/>
      <c r="N232" s="57">
        <f t="shared" si="8"/>
        <v>0</v>
      </c>
      <c r="O232" s="156"/>
      <c r="P232" s="312"/>
      <c r="Q232" s="39"/>
      <c r="R232" s="40"/>
      <c r="S232" s="41"/>
      <c r="T232" s="42"/>
      <c r="U232" s="43"/>
      <c r="V232" s="44"/>
    </row>
    <row r="233" spans="1:22" ht="17.25" x14ac:dyDescent="0.25">
      <c r="A233" s="115"/>
      <c r="B233" s="107"/>
      <c r="C233" s="129"/>
      <c r="D233" s="129"/>
      <c r="E233" s="130"/>
      <c r="F233" s="51"/>
      <c r="G233" s="127"/>
      <c r="H233" s="131"/>
      <c r="I233" s="51"/>
      <c r="J233" s="35">
        <f t="shared" si="9"/>
        <v>0</v>
      </c>
      <c r="K233" s="56"/>
      <c r="L233" s="52"/>
      <c r="M233" s="52"/>
      <c r="N233" s="57">
        <f t="shared" si="8"/>
        <v>0</v>
      </c>
      <c r="O233" s="156"/>
      <c r="P233" s="312"/>
      <c r="Q233" s="39"/>
      <c r="R233" s="40"/>
      <c r="S233" s="41"/>
      <c r="T233" s="42"/>
      <c r="U233" s="43"/>
      <c r="V233" s="44"/>
    </row>
    <row r="234" spans="1:22" ht="17.25" x14ac:dyDescent="0.25">
      <c r="A234" s="178"/>
      <c r="B234" s="179"/>
      <c r="C234" s="129"/>
      <c r="D234" s="129"/>
      <c r="E234" s="130"/>
      <c r="F234" s="51"/>
      <c r="G234" s="127"/>
      <c r="H234" s="131"/>
      <c r="I234" s="51"/>
      <c r="J234" s="35">
        <f t="shared" si="9"/>
        <v>0</v>
      </c>
      <c r="K234" s="56"/>
      <c r="L234" s="52"/>
      <c r="M234" s="52"/>
      <c r="N234" s="57">
        <f t="shared" si="8"/>
        <v>0</v>
      </c>
      <c r="O234" s="156"/>
      <c r="P234" s="312"/>
      <c r="Q234" s="39"/>
      <c r="R234" s="40"/>
      <c r="S234" s="41"/>
      <c r="T234" s="42"/>
      <c r="U234" s="43"/>
      <c r="V234" s="44"/>
    </row>
    <row r="235" spans="1:22" x14ac:dyDescent="0.25">
      <c r="A235" s="108"/>
      <c r="B235" s="179"/>
      <c r="C235" s="129"/>
      <c r="D235" s="129"/>
      <c r="E235" s="130"/>
      <c r="F235" s="51"/>
      <c r="G235" s="127"/>
      <c r="H235" s="50"/>
      <c r="I235" s="51"/>
      <c r="J235" s="35">
        <f t="shared" si="9"/>
        <v>0</v>
      </c>
      <c r="K235" s="56"/>
      <c r="L235" s="52"/>
      <c r="M235" s="52"/>
      <c r="N235" s="57">
        <f t="shared" si="8"/>
        <v>0</v>
      </c>
      <c r="O235" s="156"/>
      <c r="P235" s="312"/>
      <c r="Q235" s="39"/>
      <c r="R235" s="40"/>
      <c r="S235" s="41"/>
      <c r="T235" s="42"/>
      <c r="U235" s="43"/>
      <c r="V235" s="44"/>
    </row>
    <row r="236" spans="1:22" ht="17.25" x14ac:dyDescent="0.25">
      <c r="A236" s="108"/>
      <c r="B236" s="179"/>
      <c r="C236" s="129"/>
      <c r="D236" s="129"/>
      <c r="E236" s="130"/>
      <c r="F236" s="51"/>
      <c r="G236" s="127"/>
      <c r="H236" s="131"/>
      <c r="I236" s="51"/>
      <c r="J236" s="35">
        <f t="shared" si="9"/>
        <v>0</v>
      </c>
      <c r="K236" s="56"/>
      <c r="L236" s="52"/>
      <c r="M236" s="52"/>
      <c r="N236" s="57">
        <f t="shared" si="8"/>
        <v>0</v>
      </c>
      <c r="O236" s="156"/>
      <c r="P236" s="312"/>
      <c r="Q236" s="39"/>
      <c r="R236" s="40"/>
      <c r="S236" s="41"/>
      <c r="T236" s="42"/>
      <c r="U236" s="43"/>
      <c r="V236" s="44"/>
    </row>
    <row r="237" spans="1:22" ht="17.25" x14ac:dyDescent="0.25">
      <c r="A237" s="115"/>
      <c r="B237" s="179"/>
      <c r="C237" s="95"/>
      <c r="D237" s="95"/>
      <c r="E237" s="114"/>
      <c r="F237" s="51"/>
      <c r="G237" s="127"/>
      <c r="H237" s="131"/>
      <c r="I237" s="51"/>
      <c r="J237" s="35">
        <f t="shared" si="9"/>
        <v>0</v>
      </c>
      <c r="K237" s="56"/>
      <c r="L237" s="52"/>
      <c r="M237" s="52"/>
      <c r="N237" s="57">
        <f t="shared" si="8"/>
        <v>0</v>
      </c>
      <c r="O237" s="156"/>
      <c r="P237" s="312"/>
      <c r="Q237" s="39"/>
      <c r="R237" s="40"/>
      <c r="S237" s="41"/>
      <c r="T237" s="42"/>
      <c r="U237" s="43"/>
      <c r="V237" s="44"/>
    </row>
    <row r="238" spans="1:22" ht="17.25" x14ac:dyDescent="0.25">
      <c r="A238" s="115"/>
      <c r="B238" s="179"/>
      <c r="C238" s="95"/>
      <c r="D238" s="95"/>
      <c r="E238" s="114"/>
      <c r="F238" s="51"/>
      <c r="G238" s="127"/>
      <c r="H238" s="131"/>
      <c r="I238" s="51"/>
      <c r="J238" s="35">
        <f t="shared" si="9"/>
        <v>0</v>
      </c>
      <c r="K238" s="56"/>
      <c r="L238" s="52"/>
      <c r="M238" s="52"/>
      <c r="N238" s="57">
        <f t="shared" si="8"/>
        <v>0</v>
      </c>
      <c r="O238" s="156"/>
      <c r="P238" s="312"/>
      <c r="Q238" s="39"/>
      <c r="R238" s="40"/>
      <c r="S238" s="41"/>
      <c r="T238" s="42"/>
      <c r="U238" s="43"/>
      <c r="V238" s="44"/>
    </row>
    <row r="239" spans="1:22" x14ac:dyDescent="0.25">
      <c r="A239" s="108"/>
      <c r="B239" s="179"/>
      <c r="C239" s="146"/>
      <c r="D239" s="146"/>
      <c r="E239" s="147"/>
      <c r="F239" s="51"/>
      <c r="G239" s="127"/>
      <c r="H239" s="143"/>
      <c r="I239" s="51"/>
      <c r="J239" s="35">
        <f t="shared" si="9"/>
        <v>0</v>
      </c>
      <c r="K239" s="56"/>
      <c r="L239" s="52"/>
      <c r="M239" s="52"/>
      <c r="N239" s="57">
        <f t="shared" si="8"/>
        <v>0</v>
      </c>
      <c r="O239" s="299"/>
      <c r="P239" s="316"/>
      <c r="Q239" s="39"/>
      <c r="R239" s="40"/>
      <c r="S239" s="41"/>
      <c r="T239" s="42"/>
      <c r="U239" s="43"/>
      <c r="V239" s="44"/>
    </row>
    <row r="240" spans="1:22" x14ac:dyDescent="0.25">
      <c r="A240" s="108"/>
      <c r="B240" s="179"/>
      <c r="C240" s="181"/>
      <c r="D240" s="181"/>
      <c r="E240" s="158"/>
      <c r="F240" s="51"/>
      <c r="G240" s="127"/>
      <c r="H240" s="143"/>
      <c r="I240" s="51"/>
      <c r="J240" s="35">
        <f t="shared" si="9"/>
        <v>0</v>
      </c>
      <c r="K240" s="56"/>
      <c r="L240" s="182"/>
      <c r="M240" s="183"/>
      <c r="N240" s="57">
        <f t="shared" ref="N240:N249" si="10">K240*I240-M240</f>
        <v>0</v>
      </c>
      <c r="O240" s="299"/>
      <c r="P240" s="316"/>
      <c r="Q240" s="39"/>
      <c r="R240" s="40"/>
      <c r="S240" s="41"/>
      <c r="T240" s="42"/>
      <c r="U240" s="43"/>
      <c r="V240" s="44"/>
    </row>
    <row r="241" spans="1:22" x14ac:dyDescent="0.25">
      <c r="A241" s="108"/>
      <c r="B241" s="184"/>
      <c r="C241" s="116"/>
      <c r="D241" s="116"/>
      <c r="E241" s="117"/>
      <c r="F241" s="116"/>
      <c r="G241" s="116"/>
      <c r="H241" s="757"/>
      <c r="I241" s="48"/>
      <c r="J241" s="35">
        <f t="shared" si="9"/>
        <v>0</v>
      </c>
      <c r="K241" s="56"/>
      <c r="L241" s="182"/>
      <c r="M241" s="183"/>
      <c r="N241" s="57">
        <f t="shared" si="10"/>
        <v>0</v>
      </c>
      <c r="O241" s="299"/>
      <c r="P241" s="316"/>
      <c r="Q241" s="39"/>
      <c r="R241" s="40"/>
      <c r="S241" s="41"/>
      <c r="T241" s="42"/>
      <c r="U241" s="43"/>
      <c r="V241" s="44"/>
    </row>
    <row r="242" spans="1:22" x14ac:dyDescent="0.25">
      <c r="A242" s="108"/>
      <c r="B242" s="184"/>
      <c r="C242" s="116"/>
      <c r="D242" s="116"/>
      <c r="E242" s="117"/>
      <c r="F242" s="116"/>
      <c r="G242" s="116"/>
      <c r="H242" s="757"/>
      <c r="I242" s="48"/>
      <c r="J242" s="35">
        <f t="shared" si="9"/>
        <v>0</v>
      </c>
      <c r="K242" s="56"/>
      <c r="L242" s="182"/>
      <c r="M242" s="183"/>
      <c r="N242" s="57">
        <f t="shared" si="10"/>
        <v>0</v>
      </c>
      <c r="O242" s="299"/>
      <c r="P242" s="316"/>
      <c r="Q242" s="39"/>
      <c r="R242" s="40"/>
      <c r="S242" s="41"/>
      <c r="T242" s="42"/>
      <c r="U242" s="43"/>
      <c r="V242" s="44"/>
    </row>
    <row r="243" spans="1:22" x14ac:dyDescent="0.25">
      <c r="A243" s="108"/>
      <c r="B243" s="185"/>
      <c r="C243" s="116"/>
      <c r="D243" s="116"/>
      <c r="E243" s="117"/>
      <c r="F243" s="116"/>
      <c r="G243" s="116"/>
      <c r="H243" s="757"/>
      <c r="I243" s="48"/>
      <c r="J243" s="35">
        <f t="shared" si="9"/>
        <v>0</v>
      </c>
      <c r="K243" s="56"/>
      <c r="L243" s="182"/>
      <c r="M243" s="183"/>
      <c r="N243" s="57">
        <f t="shared" si="10"/>
        <v>0</v>
      </c>
      <c r="O243" s="156"/>
      <c r="P243" s="59"/>
      <c r="Q243" s="39"/>
      <c r="R243" s="40"/>
      <c r="S243" s="41"/>
      <c r="T243" s="42"/>
      <c r="U243" s="43"/>
      <c r="V243" s="44"/>
    </row>
    <row r="244" spans="1:22" x14ac:dyDescent="0.25">
      <c r="A244" s="108"/>
      <c r="B244" s="185"/>
      <c r="C244" s="116"/>
      <c r="D244" s="116"/>
      <c r="E244" s="117"/>
      <c r="F244" s="116"/>
      <c r="G244" s="116"/>
      <c r="H244" s="757"/>
      <c r="I244" s="48"/>
      <c r="J244" s="35">
        <f t="shared" si="9"/>
        <v>0</v>
      </c>
      <c r="K244" s="56"/>
      <c r="L244" s="182"/>
      <c r="M244" s="183"/>
      <c r="N244" s="57">
        <f t="shared" si="10"/>
        <v>0</v>
      </c>
      <c r="O244" s="156"/>
      <c r="P244" s="59"/>
      <c r="Q244" s="39"/>
      <c r="R244" s="40"/>
      <c r="S244" s="41"/>
      <c r="T244" s="42"/>
      <c r="U244" s="43"/>
      <c r="V244" s="44"/>
    </row>
    <row r="245" spans="1:22" x14ac:dyDescent="0.25">
      <c r="A245" s="108"/>
      <c r="B245" s="185"/>
      <c r="C245" s="116"/>
      <c r="D245" s="116"/>
      <c r="E245" s="117"/>
      <c r="F245" s="116"/>
      <c r="G245" s="116"/>
      <c r="H245" s="757"/>
      <c r="I245" s="48"/>
      <c r="J245" s="35">
        <f t="shared" si="9"/>
        <v>0</v>
      </c>
      <c r="K245" s="56"/>
      <c r="L245" s="182"/>
      <c r="M245" s="183"/>
      <c r="N245" s="57">
        <f t="shared" si="10"/>
        <v>0</v>
      </c>
      <c r="O245" s="156"/>
      <c r="P245" s="59"/>
      <c r="Q245" s="39"/>
      <c r="R245" s="40"/>
      <c r="S245" s="41"/>
      <c r="T245" s="42"/>
      <c r="U245" s="43"/>
      <c r="V245" s="44"/>
    </row>
    <row r="246" spans="1:22" ht="18.75" x14ac:dyDescent="0.3">
      <c r="A246" s="108"/>
      <c r="B246" s="107"/>
      <c r="C246" s="186"/>
      <c r="D246" s="187"/>
      <c r="E246" s="188"/>
      <c r="F246" s="34"/>
      <c r="G246" s="189"/>
      <c r="H246" s="190"/>
      <c r="I246" s="51"/>
      <c r="J246" s="35">
        <f t="shared" si="9"/>
        <v>0</v>
      </c>
      <c r="K246" s="56"/>
      <c r="L246" s="182"/>
      <c r="M246" s="191"/>
      <c r="N246" s="57">
        <f t="shared" si="10"/>
        <v>0</v>
      </c>
      <c r="O246" s="299"/>
      <c r="P246" s="316"/>
      <c r="Q246" s="39"/>
      <c r="R246" s="40"/>
      <c r="S246" s="41"/>
      <c r="T246" s="42"/>
      <c r="U246" s="43"/>
      <c r="V246" s="44"/>
    </row>
    <row r="247" spans="1:22" ht="18.75" x14ac:dyDescent="0.3">
      <c r="A247" s="108"/>
      <c r="B247" s="107"/>
      <c r="C247" s="186"/>
      <c r="D247" s="186"/>
      <c r="E247" s="192"/>
      <c r="F247" s="51"/>
      <c r="G247" s="127"/>
      <c r="H247" s="143"/>
      <c r="I247" s="51"/>
      <c r="J247" s="35">
        <f t="shared" si="9"/>
        <v>0</v>
      </c>
      <c r="K247" s="56"/>
      <c r="L247" s="182"/>
      <c r="M247" s="191"/>
      <c r="N247" s="57">
        <f t="shared" si="10"/>
        <v>0</v>
      </c>
      <c r="O247" s="299"/>
      <c r="P247" s="316"/>
      <c r="Q247" s="39"/>
      <c r="R247" s="40"/>
      <c r="S247" s="41"/>
      <c r="T247" s="42"/>
      <c r="U247" s="43"/>
      <c r="V247" s="44"/>
    </row>
    <row r="248" spans="1:22" ht="18.75" x14ac:dyDescent="0.3">
      <c r="A248" s="108"/>
      <c r="B248" s="107"/>
      <c r="C248" s="186"/>
      <c r="D248" s="186"/>
      <c r="E248" s="192"/>
      <c r="F248" s="51"/>
      <c r="G248" s="127"/>
      <c r="H248" s="143"/>
      <c r="I248" s="51"/>
      <c r="J248" s="35">
        <f t="shared" si="9"/>
        <v>0</v>
      </c>
      <c r="K248" s="56"/>
      <c r="L248" s="182"/>
      <c r="M248" s="191"/>
      <c r="N248" s="57">
        <f t="shared" si="10"/>
        <v>0</v>
      </c>
      <c r="O248" s="299"/>
      <c r="P248" s="316"/>
      <c r="Q248" s="39"/>
      <c r="R248" s="40"/>
      <c r="S248" s="41"/>
      <c r="T248" s="42"/>
      <c r="U248" s="43"/>
      <c r="V248" s="44"/>
    </row>
    <row r="249" spans="1:22" ht="18.75" x14ac:dyDescent="0.3">
      <c r="A249" s="108"/>
      <c r="B249" s="107"/>
      <c r="C249" s="193"/>
      <c r="D249" s="193"/>
      <c r="E249" s="194"/>
      <c r="F249" s="51"/>
      <c r="G249" s="127"/>
      <c r="H249" s="143"/>
      <c r="I249" s="51"/>
      <c r="J249" s="35">
        <f t="shared" si="9"/>
        <v>0</v>
      </c>
      <c r="K249" s="56"/>
      <c r="L249" s="182"/>
      <c r="M249" s="191"/>
      <c r="N249" s="57">
        <f t="shared" si="10"/>
        <v>0</v>
      </c>
      <c r="O249" s="299"/>
      <c r="P249" s="316"/>
      <c r="Q249" s="39"/>
      <c r="R249" s="40"/>
      <c r="S249" s="41"/>
      <c r="T249" s="42"/>
      <c r="U249" s="43"/>
      <c r="V249" s="44"/>
    </row>
    <row r="250" spans="1:22" x14ac:dyDescent="0.25">
      <c r="A250" s="195"/>
      <c r="B250" s="107"/>
      <c r="C250" s="107"/>
      <c r="D250" s="107"/>
      <c r="E250" s="196"/>
      <c r="F250" s="161"/>
      <c r="G250" s="127"/>
      <c r="H250" s="162"/>
      <c r="I250" s="161">
        <v>0</v>
      </c>
      <c r="J250" s="35">
        <f t="shared" si="9"/>
        <v>0</v>
      </c>
      <c r="K250" s="198"/>
      <c r="L250" s="198"/>
      <c r="M250" s="198"/>
      <c r="N250" s="199">
        <f t="shared" ref="N250:N261" si="11">K250*I250</f>
        <v>0</v>
      </c>
      <c r="O250" s="303"/>
      <c r="P250" s="316"/>
      <c r="Q250" s="39"/>
      <c r="R250" s="200"/>
      <c r="S250" s="201"/>
      <c r="T250" s="202"/>
      <c r="U250" s="164"/>
      <c r="V250" s="168"/>
    </row>
    <row r="251" spans="1:22" x14ac:dyDescent="0.25">
      <c r="A251" s="195"/>
      <c r="B251" s="107"/>
      <c r="C251" s="107"/>
      <c r="D251" s="107"/>
      <c r="E251" s="196"/>
      <c r="F251" s="161"/>
      <c r="G251" s="127"/>
      <c r="H251" s="162"/>
      <c r="I251" s="161">
        <v>0</v>
      </c>
      <c r="J251" s="35">
        <f t="shared" si="9"/>
        <v>0</v>
      </c>
      <c r="K251" s="198"/>
      <c r="L251" s="198"/>
      <c r="M251" s="198"/>
      <c r="N251" s="199">
        <f t="shared" si="11"/>
        <v>0</v>
      </c>
      <c r="O251" s="303"/>
      <c r="P251" s="316"/>
      <c r="Q251" s="39"/>
      <c r="R251" s="200"/>
      <c r="S251" s="201"/>
      <c r="T251" s="202"/>
      <c r="U251" s="164"/>
      <c r="V251" s="168"/>
    </row>
    <row r="252" spans="1:22" x14ac:dyDescent="0.25">
      <c r="A252" s="195"/>
      <c r="B252" s="107"/>
      <c r="C252" s="107"/>
      <c r="D252" s="107"/>
      <c r="E252" s="196"/>
      <c r="F252" s="161"/>
      <c r="G252" s="127"/>
      <c r="H252" s="162"/>
      <c r="I252" s="161">
        <v>0</v>
      </c>
      <c r="J252" s="35">
        <f t="shared" si="9"/>
        <v>0</v>
      </c>
      <c r="K252" s="198"/>
      <c r="L252" s="198"/>
      <c r="M252" s="198"/>
      <c r="N252" s="199">
        <f t="shared" si="11"/>
        <v>0</v>
      </c>
      <c r="O252" s="303"/>
      <c r="P252" s="316"/>
      <c r="Q252" s="39"/>
      <c r="R252" s="200"/>
      <c r="S252" s="201"/>
      <c r="T252" s="202"/>
      <c r="U252" s="164"/>
      <c r="V252" s="168"/>
    </row>
    <row r="253" spans="1:22" x14ac:dyDescent="0.25">
      <c r="A253" s="195"/>
      <c r="B253" s="107"/>
      <c r="C253" s="107"/>
      <c r="D253" s="107"/>
      <c r="E253" s="196"/>
      <c r="F253" s="161"/>
      <c r="G253" s="127"/>
      <c r="H253" s="203"/>
      <c r="I253" s="161">
        <v>0</v>
      </c>
      <c r="J253" s="35">
        <f t="shared" si="9"/>
        <v>0</v>
      </c>
      <c r="K253" s="198"/>
      <c r="L253" s="198"/>
      <c r="M253" s="198"/>
      <c r="N253" s="199">
        <f t="shared" si="11"/>
        <v>0</v>
      </c>
      <c r="O253" s="303"/>
      <c r="P253" s="316"/>
      <c r="Q253" s="39"/>
      <c r="R253" s="200"/>
      <c r="S253" s="201"/>
      <c r="T253" s="202"/>
      <c r="U253" s="164"/>
      <c r="V253" s="168"/>
    </row>
    <row r="254" spans="1:22" x14ac:dyDescent="0.25">
      <c r="A254" s="204"/>
      <c r="B254" s="107"/>
      <c r="C254" s="107"/>
      <c r="D254" s="107"/>
      <c r="E254" s="196"/>
      <c r="F254" s="161"/>
      <c r="G254" s="127"/>
      <c r="H254" s="205"/>
      <c r="I254" s="161">
        <v>0</v>
      </c>
      <c r="J254" s="35">
        <f t="shared" si="9"/>
        <v>0</v>
      </c>
      <c r="K254" s="198"/>
      <c r="L254" s="198"/>
      <c r="M254" s="198"/>
      <c r="N254" s="199">
        <f t="shared" si="11"/>
        <v>0</v>
      </c>
      <c r="O254" s="303"/>
      <c r="P254" s="316"/>
      <c r="Q254" s="39"/>
      <c r="R254" s="200"/>
      <c r="S254" s="201"/>
      <c r="T254" s="202"/>
      <c r="U254" s="43"/>
      <c r="V254" s="44"/>
    </row>
    <row r="255" spans="1:22" x14ac:dyDescent="0.25">
      <c r="A255" s="206"/>
      <c r="B255" s="207"/>
      <c r="H255" s="212"/>
      <c r="I255" s="210">
        <v>0</v>
      </c>
      <c r="J255" s="35">
        <f t="shared" si="9"/>
        <v>0</v>
      </c>
      <c r="K255" s="213"/>
      <c r="L255" s="213"/>
      <c r="M255" s="213"/>
      <c r="N255" s="199">
        <f t="shared" si="11"/>
        <v>0</v>
      </c>
      <c r="O255" s="303"/>
      <c r="P255" s="316"/>
      <c r="Q255" s="163"/>
      <c r="R255" s="200"/>
      <c r="S255" s="201"/>
      <c r="T255" s="202"/>
      <c r="U255" s="43"/>
      <c r="V255" s="44"/>
    </row>
    <row r="256" spans="1:22" x14ac:dyDescent="0.25">
      <c r="A256" s="206"/>
      <c r="B256" s="207"/>
      <c r="I256" s="210">
        <v>0</v>
      </c>
      <c r="J256" s="35">
        <f t="shared" si="9"/>
        <v>0</v>
      </c>
      <c r="K256" s="213"/>
      <c r="L256" s="213"/>
      <c r="M256" s="213"/>
      <c r="N256" s="199">
        <f t="shared" si="11"/>
        <v>0</v>
      </c>
      <c r="O256" s="303"/>
      <c r="P256" s="316"/>
      <c r="Q256" s="163"/>
      <c r="R256" s="200"/>
      <c r="S256" s="201"/>
      <c r="T256" s="202"/>
      <c r="U256" s="43"/>
      <c r="V256" s="44"/>
    </row>
    <row r="257" spans="1:22" ht="16.5" thickBot="1" x14ac:dyDescent="0.3">
      <c r="A257" s="206"/>
      <c r="B257" s="207"/>
      <c r="I257" s="215">
        <v>0</v>
      </c>
      <c r="J257" s="35">
        <f t="shared" si="9"/>
        <v>0</v>
      </c>
      <c r="K257" s="213"/>
      <c r="L257" s="213"/>
      <c r="M257" s="213"/>
      <c r="N257" s="199">
        <f t="shared" si="11"/>
        <v>0</v>
      </c>
      <c r="O257" s="303"/>
      <c r="P257" s="316"/>
      <c r="Q257" s="163"/>
      <c r="R257" s="200"/>
      <c r="S257" s="201"/>
      <c r="T257" s="202"/>
      <c r="U257" s="43"/>
      <c r="V257" s="44"/>
    </row>
    <row r="258" spans="1:22" ht="19.5" thickTop="1" x14ac:dyDescent="0.3">
      <c r="A258" s="206"/>
      <c r="B258" s="207"/>
      <c r="F258" s="922" t="s">
        <v>19</v>
      </c>
      <c r="G258" s="922"/>
      <c r="H258" s="923"/>
      <c r="I258" s="216">
        <f>SUM(I4:I257)</f>
        <v>502247.56000000006</v>
      </c>
      <c r="J258" s="217"/>
      <c r="K258" s="213"/>
      <c r="L258" s="218"/>
      <c r="M258" s="213"/>
      <c r="N258" s="199">
        <f t="shared" si="11"/>
        <v>0</v>
      </c>
      <c r="O258" s="303"/>
      <c r="P258" s="316"/>
      <c r="Q258" s="163"/>
      <c r="R258" s="200"/>
      <c r="S258" s="219"/>
      <c r="T258" s="166"/>
      <c r="U258" s="167"/>
      <c r="V258" s="44"/>
    </row>
    <row r="259" spans="1:22" ht="19.5" thickBot="1" x14ac:dyDescent="0.3">
      <c r="A259" s="220"/>
      <c r="B259" s="207"/>
      <c r="I259" s="221"/>
      <c r="J259" s="217"/>
      <c r="K259" s="213"/>
      <c r="L259" s="218"/>
      <c r="M259" s="213"/>
      <c r="N259" s="199">
        <f t="shared" si="11"/>
        <v>0</v>
      </c>
      <c r="O259" s="304"/>
      <c r="Q259" s="10"/>
      <c r="R259" s="222"/>
      <c r="S259" s="223"/>
      <c r="T259" s="224"/>
      <c r="V259" s="15"/>
    </row>
    <row r="260" spans="1:22" ht="16.5" thickTop="1" x14ac:dyDescent="0.25">
      <c r="A260" s="206"/>
      <c r="B260" s="207"/>
      <c r="J260" s="210"/>
      <c r="K260" s="213"/>
      <c r="L260" s="213"/>
      <c r="M260" s="213"/>
      <c r="N260" s="199">
        <f t="shared" si="11"/>
        <v>0</v>
      </c>
      <c r="O260" s="304"/>
      <c r="Q260" s="10"/>
      <c r="R260" s="222"/>
      <c r="S260" s="223"/>
      <c r="T260" s="224"/>
      <c r="V260" s="15"/>
    </row>
    <row r="261" spans="1:22" ht="16.5" thickBot="1" x14ac:dyDescent="0.3">
      <c r="A261" s="206"/>
      <c r="B261" s="207"/>
      <c r="J261" s="210"/>
      <c r="K261" s="226"/>
      <c r="N261" s="199">
        <f t="shared" si="11"/>
        <v>0</v>
      </c>
      <c r="O261" s="305"/>
      <c r="Q261" s="10"/>
      <c r="R261" s="222"/>
      <c r="S261" s="223"/>
      <c r="T261" s="227"/>
      <c r="V261" s="15"/>
    </row>
    <row r="262" spans="1:22" ht="17.25" thickTop="1" thickBot="1" x14ac:dyDescent="0.3">
      <c r="A262" s="206"/>
      <c r="H262" s="228"/>
      <c r="I262" s="229" t="s">
        <v>20</v>
      </c>
      <c r="J262" s="230"/>
      <c r="K262" s="230"/>
      <c r="L262" s="231">
        <f>SUM(L250:L261)</f>
        <v>0</v>
      </c>
      <c r="M262" s="232"/>
      <c r="N262" s="233">
        <f>SUM(N4:N261)</f>
        <v>17823777.565000001</v>
      </c>
      <c r="O262" s="306"/>
      <c r="Q262" s="234">
        <f>SUM(Q4:Q261)</f>
        <v>398680</v>
      </c>
      <c r="R262" s="9"/>
      <c r="S262" s="235">
        <f>SUM(S16:S261)</f>
        <v>0</v>
      </c>
      <c r="T262" s="236"/>
      <c r="U262" s="237"/>
      <c r="V262" s="238">
        <f>SUM(V250:V261)</f>
        <v>0</v>
      </c>
    </row>
    <row r="263" spans="1:22" x14ac:dyDescent="0.25">
      <c r="A263" s="206"/>
      <c r="H263" s="228"/>
      <c r="I263" s="239"/>
      <c r="J263" s="240"/>
      <c r="K263" s="241"/>
      <c r="L263" s="241"/>
      <c r="M263" s="241"/>
      <c r="N263" s="199"/>
      <c r="O263" s="306"/>
      <c r="R263" s="222"/>
      <c r="S263" s="243"/>
      <c r="U263" s="245"/>
      <c r="V263"/>
    </row>
    <row r="264" spans="1:22" ht="16.5" thickBot="1" x14ac:dyDescent="0.3">
      <c r="A264" s="206"/>
      <c r="H264" s="228"/>
      <c r="I264" s="239"/>
      <c r="J264" s="240"/>
      <c r="K264" s="241"/>
      <c r="L264" s="241"/>
      <c r="M264" s="241"/>
      <c r="N264" s="199"/>
      <c r="O264" s="306"/>
      <c r="R264" s="222"/>
      <c r="S264" s="243"/>
      <c r="U264" s="245"/>
      <c r="V264"/>
    </row>
    <row r="265" spans="1:22" ht="19.5" thickTop="1" x14ac:dyDescent="0.25">
      <c r="A265" s="206"/>
      <c r="I265" s="246" t="s">
        <v>21</v>
      </c>
      <c r="J265" s="247"/>
      <c r="K265" s="247"/>
      <c r="L265" s="248"/>
      <c r="M265" s="248"/>
      <c r="N265" s="249">
        <f>V262+S262+Q262+N262+L262</f>
        <v>18222457.565000001</v>
      </c>
      <c r="O265" s="307"/>
      <c r="R265" s="222"/>
      <c r="S265" s="243"/>
      <c r="U265" s="245"/>
      <c r="V265"/>
    </row>
    <row r="266" spans="1:22" ht="19.5" thickBot="1" x14ac:dyDescent="0.3">
      <c r="A266" s="250"/>
      <c r="I266" s="251"/>
      <c r="J266" s="252"/>
      <c r="K266" s="252"/>
      <c r="L266" s="253"/>
      <c r="M266" s="253"/>
      <c r="N266" s="254"/>
      <c r="O266" s="308"/>
      <c r="R266" s="222"/>
      <c r="S266" s="243"/>
      <c r="U266" s="245"/>
      <c r="V266"/>
    </row>
    <row r="267" spans="1:22" ht="16.5" thickTop="1" x14ac:dyDescent="0.25">
      <c r="A267" s="250"/>
      <c r="I267" s="239"/>
      <c r="J267" s="240"/>
      <c r="K267" s="241"/>
      <c r="L267" s="241"/>
      <c r="M267" s="241"/>
      <c r="N267" s="199"/>
      <c r="O267" s="306"/>
      <c r="R267" s="222"/>
      <c r="S267" s="243"/>
      <c r="U267" s="245"/>
      <c r="V267"/>
    </row>
    <row r="268" spans="1:22" x14ac:dyDescent="0.25">
      <c r="A268" s="206"/>
      <c r="I268" s="239"/>
      <c r="J268" s="240"/>
      <c r="K268" s="241"/>
      <c r="L268" s="241"/>
      <c r="M268" s="241"/>
      <c r="N268" s="199"/>
      <c r="O268" s="306"/>
      <c r="R268" s="222"/>
      <c r="S268" s="243"/>
      <c r="U268" s="245"/>
      <c r="V268"/>
    </row>
    <row r="269" spans="1:22" x14ac:dyDescent="0.25">
      <c r="A269" s="206"/>
      <c r="I269" s="239"/>
      <c r="J269" s="255"/>
      <c r="K269" s="241"/>
      <c r="L269" s="241"/>
      <c r="M269" s="241"/>
      <c r="N269" s="199"/>
      <c r="O269" s="309"/>
      <c r="R269" s="222"/>
      <c r="S269" s="243"/>
      <c r="U269" s="245"/>
      <c r="V269"/>
    </row>
    <row r="270" spans="1:22" x14ac:dyDescent="0.25">
      <c r="A270" s="250"/>
      <c r="N270" s="199"/>
      <c r="O270" s="310"/>
      <c r="R270" s="222"/>
      <c r="S270" s="243"/>
      <c r="U270" s="245"/>
      <c r="V270"/>
    </row>
    <row r="271" spans="1:22" x14ac:dyDescent="0.25">
      <c r="A271" s="250"/>
      <c r="O271" s="310"/>
      <c r="S271" s="243"/>
      <c r="U271" s="245"/>
      <c r="V271"/>
    </row>
    <row r="272" spans="1:22" x14ac:dyDescent="0.25">
      <c r="A272" s="206"/>
      <c r="B272" s="207"/>
      <c r="N272" s="199"/>
      <c r="O272" s="306"/>
      <c r="S272" s="243"/>
      <c r="U272" s="245"/>
      <c r="V272"/>
    </row>
    <row r="273" spans="1:22" x14ac:dyDescent="0.25">
      <c r="A273" s="250"/>
      <c r="B273" s="207"/>
      <c r="N273" s="199"/>
      <c r="O273" s="306"/>
      <c r="S273" s="243"/>
      <c r="U273" s="245"/>
      <c r="V273"/>
    </row>
    <row r="274" spans="1:22" x14ac:dyDescent="0.25">
      <c r="A274" s="206"/>
      <c r="B274" s="207"/>
      <c r="I274" s="239"/>
      <c r="J274" s="240"/>
      <c r="K274" s="241"/>
      <c r="L274" s="241"/>
      <c r="M274" s="241"/>
      <c r="N274" s="199"/>
      <c r="O274" s="306"/>
      <c r="S274" s="243"/>
      <c r="U274" s="245"/>
      <c r="V274"/>
    </row>
    <row r="275" spans="1:22" x14ac:dyDescent="0.25">
      <c r="A275" s="250"/>
      <c r="B275" s="207"/>
      <c r="I275" s="239"/>
      <c r="J275" s="240"/>
      <c r="K275" s="241"/>
      <c r="L275" s="241"/>
      <c r="M275" s="241"/>
      <c r="N275" s="199"/>
      <c r="O275" s="306"/>
      <c r="S275" s="243"/>
      <c r="U275" s="245"/>
      <c r="V275"/>
    </row>
    <row r="276" spans="1:22" x14ac:dyDescent="0.25">
      <c r="A276" s="206"/>
      <c r="B276" s="207"/>
      <c r="I276" s="258"/>
      <c r="J276" s="237"/>
      <c r="K276" s="237"/>
      <c r="N276" s="199"/>
      <c r="O276" s="306"/>
      <c r="S276" s="243"/>
      <c r="U276" s="245"/>
      <c r="V276"/>
    </row>
    <row r="277" spans="1:22" x14ac:dyDescent="0.25">
      <c r="A277" s="250"/>
      <c r="S277" s="243"/>
      <c r="U277" s="245"/>
      <c r="V277"/>
    </row>
    <row r="278" spans="1:22" x14ac:dyDescent="0.25">
      <c r="A278" s="206"/>
      <c r="S278" s="243"/>
      <c r="U278" s="245"/>
      <c r="V278"/>
    </row>
    <row r="279" spans="1:22" x14ac:dyDescent="0.25">
      <c r="A279" s="206"/>
      <c r="B279" s="259"/>
      <c r="C279" s="259"/>
      <c r="D279" s="259"/>
      <c r="E279" s="260"/>
      <c r="F279" s="261"/>
      <c r="G279"/>
      <c r="H279" s="262"/>
      <c r="I279" s="263"/>
      <c r="J279"/>
      <c r="K279"/>
      <c r="L279"/>
      <c r="M279"/>
      <c r="P279" s="318"/>
      <c r="Q279" s="243"/>
      <c r="S279" s="243"/>
      <c r="U279" s="245"/>
      <c r="V279"/>
    </row>
    <row r="280" spans="1:22" x14ac:dyDescent="0.25">
      <c r="A280" s="250"/>
      <c r="B280" s="259"/>
      <c r="C280" s="259"/>
      <c r="D280" s="259"/>
      <c r="E280" s="260"/>
      <c r="F280" s="261"/>
      <c r="G280"/>
      <c r="H280" s="262"/>
      <c r="I280" s="263"/>
      <c r="J280"/>
      <c r="K280"/>
      <c r="L280"/>
      <c r="M280"/>
      <c r="P280" s="318"/>
      <c r="Q280" s="243"/>
      <c r="S280" s="243"/>
      <c r="U280" s="245"/>
      <c r="V280"/>
    </row>
    <row r="281" spans="1:22" x14ac:dyDescent="0.25">
      <c r="A281" s="250"/>
      <c r="B281" s="259"/>
      <c r="C281" s="259"/>
      <c r="D281" s="259"/>
      <c r="E281" s="260"/>
      <c r="F281" s="261"/>
      <c r="G281"/>
      <c r="H281" s="262"/>
      <c r="I281" s="263"/>
      <c r="J281"/>
      <c r="K281"/>
      <c r="L281"/>
      <c r="M281"/>
      <c r="P281" s="318"/>
      <c r="Q281" s="243"/>
      <c r="S281" s="243"/>
      <c r="U281" s="245"/>
      <c r="V281"/>
    </row>
    <row r="282" spans="1:22" x14ac:dyDescent="0.25">
      <c r="A282" s="250"/>
      <c r="B282" s="259"/>
      <c r="C282" s="259"/>
      <c r="D282" s="259"/>
      <c r="E282" s="260"/>
      <c r="F282" s="261"/>
      <c r="G282"/>
      <c r="H282" s="262"/>
      <c r="I282" s="263"/>
      <c r="J282"/>
      <c r="K282"/>
      <c r="L282"/>
      <c r="M282"/>
      <c r="P282" s="318"/>
      <c r="Q282" s="243"/>
      <c r="S282" s="243"/>
      <c r="U282" s="245"/>
      <c r="V282"/>
    </row>
    <row r="283" spans="1:22" x14ac:dyDescent="0.25">
      <c r="A283" s="264"/>
      <c r="B283" s="259"/>
      <c r="C283" s="259"/>
      <c r="D283" s="259"/>
      <c r="E283" s="260"/>
      <c r="F283" s="261"/>
      <c r="G283"/>
      <c r="H283" s="262"/>
      <c r="I283" s="263"/>
      <c r="J283"/>
      <c r="K283"/>
      <c r="L283"/>
      <c r="M283"/>
      <c r="P283" s="318"/>
      <c r="Q283" s="243"/>
      <c r="S283" s="243"/>
      <c r="U283" s="245"/>
      <c r="V283"/>
    </row>
    <row r="284" spans="1:22" x14ac:dyDescent="0.25">
      <c r="A284" s="220"/>
      <c r="B284" s="259"/>
      <c r="C284" s="259"/>
      <c r="D284" s="259"/>
      <c r="E284" s="260"/>
      <c r="F284" s="261"/>
      <c r="G284"/>
      <c r="H284" s="262"/>
      <c r="I284" s="263"/>
      <c r="J284"/>
      <c r="K284"/>
      <c r="L284"/>
      <c r="M284"/>
      <c r="P284" s="318"/>
      <c r="Q284" s="243"/>
      <c r="S284" s="243"/>
      <c r="U284" s="245"/>
      <c r="V284"/>
    </row>
    <row r="285" spans="1:22" x14ac:dyDescent="0.25">
      <c r="A285" s="206"/>
      <c r="B285" s="259"/>
      <c r="C285" s="259"/>
      <c r="D285" s="259"/>
      <c r="E285" s="260"/>
      <c r="F285" s="261"/>
      <c r="G285"/>
      <c r="H285" s="262"/>
      <c r="I285" s="263"/>
      <c r="J285"/>
      <c r="K285"/>
      <c r="L285"/>
      <c r="M285"/>
      <c r="P285" s="318"/>
      <c r="Q285" s="243"/>
      <c r="S285" s="243"/>
      <c r="U285" s="245"/>
      <c r="V285"/>
    </row>
    <row r="286" spans="1:22" x14ac:dyDescent="0.25">
      <c r="A286" s="206"/>
      <c r="B286" s="259"/>
      <c r="C286" s="259"/>
      <c r="D286" s="259"/>
      <c r="E286" s="260"/>
      <c r="F286" s="261"/>
      <c r="G286"/>
      <c r="H286" s="262"/>
      <c r="I286" s="263"/>
      <c r="J286"/>
      <c r="K286"/>
      <c r="L286"/>
      <c r="M286"/>
      <c r="P286" s="318"/>
      <c r="Q286" s="243"/>
      <c r="S286" s="243"/>
      <c r="U286" s="245"/>
      <c r="V286"/>
    </row>
    <row r="287" spans="1:22" x14ac:dyDescent="0.25">
      <c r="A287" s="206"/>
      <c r="B287" s="259"/>
      <c r="C287" s="259"/>
      <c r="D287" s="259"/>
      <c r="E287" s="260"/>
      <c r="F287" s="261"/>
      <c r="G287"/>
      <c r="H287" s="262"/>
      <c r="I287" s="263"/>
      <c r="J287"/>
      <c r="K287"/>
      <c r="L287"/>
      <c r="M287"/>
      <c r="P287" s="318"/>
      <c r="Q287" s="243"/>
      <c r="S287" s="243"/>
      <c r="U287" s="245"/>
      <c r="V287"/>
    </row>
    <row r="288" spans="1:22" x14ac:dyDescent="0.25">
      <c r="A288" s="206"/>
      <c r="B288" s="259"/>
      <c r="C288" s="259"/>
      <c r="D288" s="259"/>
      <c r="E288" s="260"/>
      <c r="F288" s="261"/>
      <c r="G288"/>
      <c r="H288" s="262"/>
      <c r="I288" s="263"/>
      <c r="J288"/>
      <c r="K288"/>
      <c r="L288"/>
      <c r="M288"/>
      <c r="P288" s="318"/>
      <c r="Q288" s="243"/>
      <c r="S288" s="243"/>
      <c r="U288" s="245"/>
      <c r="V288"/>
    </row>
    <row r="289" spans="1:22" x14ac:dyDescent="0.25">
      <c r="A289" s="206"/>
      <c r="B289" s="259"/>
      <c r="C289" s="259"/>
      <c r="D289" s="259"/>
      <c r="E289" s="260"/>
      <c r="F289" s="261"/>
      <c r="G289"/>
      <c r="H289" s="262"/>
      <c r="I289" s="263"/>
      <c r="J289"/>
      <c r="K289"/>
      <c r="L289"/>
      <c r="M289"/>
      <c r="P289" s="318"/>
      <c r="Q289" s="243"/>
      <c r="S289" s="243"/>
      <c r="U289" s="245"/>
      <c r="V289"/>
    </row>
    <row r="290" spans="1:22" x14ac:dyDescent="0.25">
      <c r="A290" s="206"/>
      <c r="B290" s="259"/>
      <c r="C290" s="259"/>
      <c r="D290" s="259"/>
      <c r="E290" s="260"/>
      <c r="F290" s="261"/>
      <c r="G290"/>
      <c r="H290" s="262"/>
      <c r="I290" s="263"/>
      <c r="J290"/>
      <c r="K290"/>
      <c r="L290"/>
      <c r="M290"/>
      <c r="P290" s="318"/>
      <c r="Q290" s="243"/>
      <c r="S290" s="243"/>
      <c r="U290" s="245"/>
      <c r="V290"/>
    </row>
    <row r="291" spans="1:22" x14ac:dyDescent="0.25">
      <c r="A291" s="206"/>
      <c r="B291" s="259"/>
      <c r="C291" s="259"/>
      <c r="D291" s="259"/>
      <c r="E291" s="260"/>
      <c r="F291" s="261"/>
      <c r="G291"/>
      <c r="H291" s="262"/>
      <c r="I291" s="263"/>
      <c r="J291"/>
      <c r="K291"/>
      <c r="L291"/>
      <c r="M291"/>
      <c r="P291" s="318"/>
      <c r="Q291" s="243"/>
      <c r="S291" s="243"/>
      <c r="U291" s="245"/>
      <c r="V291"/>
    </row>
  </sheetData>
  <sortState ref="A68:R69">
    <sortCondition ref="G68:G69"/>
  </sortState>
  <mergeCells count="9">
    <mergeCell ref="L87:M88"/>
    <mergeCell ref="F258:H258"/>
    <mergeCell ref="A1:J2"/>
    <mergeCell ref="W1:X1"/>
    <mergeCell ref="A55:A56"/>
    <mergeCell ref="C55:C56"/>
    <mergeCell ref="H55:H56"/>
    <mergeCell ref="O55:O56"/>
    <mergeCell ref="P55:P56"/>
  </mergeCells>
  <pageMargins left="0.7" right="0.16" top="0.4" bottom="0.38" header="0.3" footer="0.3"/>
  <pageSetup paperSize="5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X288"/>
  <sheetViews>
    <sheetView tabSelected="1" workbookViewId="0">
      <pane xSplit="7" ySplit="3" topLeftCell="V23" activePane="bottomRight" state="frozen"/>
      <selection pane="topRight" activeCell="H1" sqref="H1"/>
      <selection pane="bottomLeft" activeCell="A4" sqref="A4"/>
      <selection pane="bottomRight" activeCell="X29" sqref="X29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hidden="1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3" width="11.425781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901" t="s">
        <v>775</v>
      </c>
      <c r="B1" s="901"/>
      <c r="C1" s="901"/>
      <c r="D1" s="901"/>
      <c r="E1" s="901"/>
      <c r="F1" s="901"/>
      <c r="G1" s="901"/>
      <c r="H1" s="901"/>
      <c r="I1" s="901"/>
      <c r="J1" s="901"/>
      <c r="K1" s="1"/>
      <c r="L1" s="1"/>
      <c r="M1" s="1"/>
      <c r="N1" s="1"/>
      <c r="O1" s="2"/>
      <c r="S1" s="5"/>
      <c r="T1" s="6"/>
      <c r="U1" s="7" t="s">
        <v>2</v>
      </c>
      <c r="V1" s="8" t="s">
        <v>3</v>
      </c>
      <c r="W1" s="899" t="s">
        <v>99</v>
      </c>
      <c r="X1" s="900"/>
    </row>
    <row r="2" spans="1:24" thickBot="1" x14ac:dyDescent="0.3">
      <c r="A2" s="901"/>
      <c r="B2" s="901"/>
      <c r="C2" s="901"/>
      <c r="D2" s="901"/>
      <c r="E2" s="901"/>
      <c r="F2" s="901"/>
      <c r="G2" s="901"/>
      <c r="H2" s="901"/>
      <c r="I2" s="901"/>
      <c r="J2" s="901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/>
      <c r="L3" s="26" t="s">
        <v>14</v>
      </c>
      <c r="M3" s="26"/>
      <c r="N3" s="505" t="s">
        <v>15</v>
      </c>
      <c r="O3" s="504"/>
      <c r="P3" s="503"/>
      <c r="Q3" s="587" t="s">
        <v>0</v>
      </c>
      <c r="R3" s="497" t="s">
        <v>296</v>
      </c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33" customHeight="1" thickTop="1" x14ac:dyDescent="0.3">
      <c r="A4" s="719" t="s">
        <v>68</v>
      </c>
      <c r="B4" s="267" t="s">
        <v>39</v>
      </c>
      <c r="C4" s="268" t="s">
        <v>777</v>
      </c>
      <c r="D4" s="558">
        <v>48</v>
      </c>
      <c r="E4" s="559">
        <f>D4*F4</f>
        <v>882720</v>
      </c>
      <c r="F4" s="270">
        <v>18390</v>
      </c>
      <c r="G4" s="271">
        <v>44470</v>
      </c>
      <c r="H4" s="829" t="s">
        <v>808</v>
      </c>
      <c r="I4" s="34">
        <f>23720-118.6</f>
        <v>23601.4</v>
      </c>
      <c r="J4" s="35">
        <f t="shared" ref="J4:J146" si="0">I4-F4</f>
        <v>5211.4000000000015</v>
      </c>
      <c r="K4" s="322">
        <v>33.5</v>
      </c>
      <c r="L4" s="758"/>
      <c r="M4" s="758"/>
      <c r="N4" s="38">
        <f t="shared" ref="N4:N150" si="1">K4*I4</f>
        <v>790646.9</v>
      </c>
      <c r="O4" s="510" t="s">
        <v>35</v>
      </c>
      <c r="P4" s="699">
        <v>44484</v>
      </c>
      <c r="Q4" s="643">
        <v>20040</v>
      </c>
      <c r="R4" s="644">
        <v>44470</v>
      </c>
      <c r="S4" s="483"/>
      <c r="T4" s="42"/>
      <c r="U4" s="43"/>
      <c r="V4" s="44"/>
      <c r="W4" s="378" t="s">
        <v>947</v>
      </c>
      <c r="X4" s="379">
        <v>4176</v>
      </c>
    </row>
    <row r="5" spans="1:24" ht="30" customHeight="1" x14ac:dyDescent="0.3">
      <c r="A5" s="272" t="s">
        <v>776</v>
      </c>
      <c r="B5" s="273" t="s">
        <v>30</v>
      </c>
      <c r="C5" s="274" t="s">
        <v>866</v>
      </c>
      <c r="D5" s="93">
        <v>48</v>
      </c>
      <c r="E5" s="93">
        <f t="shared" ref="E5:E31" si="2">D5*F5</f>
        <v>871680</v>
      </c>
      <c r="F5" s="275">
        <v>18160</v>
      </c>
      <c r="G5" s="276">
        <v>44472</v>
      </c>
      <c r="H5" s="50" t="s">
        <v>810</v>
      </c>
      <c r="I5" s="51">
        <v>23130</v>
      </c>
      <c r="J5" s="35">
        <f t="shared" si="0"/>
        <v>4970</v>
      </c>
      <c r="K5" s="322">
        <v>33.5</v>
      </c>
      <c r="L5" s="323"/>
      <c r="M5" s="323"/>
      <c r="N5" s="38">
        <f t="shared" si="1"/>
        <v>774855</v>
      </c>
      <c r="O5" s="721" t="s">
        <v>294</v>
      </c>
      <c r="P5" s="722">
        <v>44487</v>
      </c>
      <c r="Q5" s="645">
        <v>20140</v>
      </c>
      <c r="R5" s="646">
        <v>44480</v>
      </c>
      <c r="S5" s="483"/>
      <c r="T5" s="42"/>
      <c r="U5" s="43"/>
      <c r="V5" s="44"/>
      <c r="W5" s="411" t="s">
        <v>947</v>
      </c>
      <c r="X5" s="412">
        <v>4176</v>
      </c>
    </row>
    <row r="6" spans="1:24" ht="30.75" customHeight="1" x14ac:dyDescent="0.3">
      <c r="A6" s="272" t="s">
        <v>776</v>
      </c>
      <c r="B6" s="273" t="s">
        <v>30</v>
      </c>
      <c r="C6" s="274" t="s">
        <v>867</v>
      </c>
      <c r="D6" s="93">
        <v>48</v>
      </c>
      <c r="E6" s="93">
        <f t="shared" si="2"/>
        <v>898560</v>
      </c>
      <c r="F6" s="275">
        <v>18720</v>
      </c>
      <c r="G6" s="276">
        <v>44474</v>
      </c>
      <c r="H6" s="50" t="s">
        <v>809</v>
      </c>
      <c r="I6" s="51">
        <v>24020</v>
      </c>
      <c r="J6" s="35">
        <f t="shared" si="0"/>
        <v>5300</v>
      </c>
      <c r="K6" s="322">
        <v>33</v>
      </c>
      <c r="L6" s="323"/>
      <c r="M6" s="323"/>
      <c r="N6" s="38">
        <f t="shared" si="1"/>
        <v>792660</v>
      </c>
      <c r="O6" s="721" t="s">
        <v>35</v>
      </c>
      <c r="P6" s="722">
        <v>44487</v>
      </c>
      <c r="Q6" s="645">
        <v>20140</v>
      </c>
      <c r="R6" s="646">
        <v>44480</v>
      </c>
      <c r="S6" s="483"/>
      <c r="T6" s="42"/>
      <c r="U6" s="43"/>
      <c r="V6" s="44"/>
      <c r="W6" s="43" t="s">
        <v>947</v>
      </c>
      <c r="X6" s="361">
        <v>4176</v>
      </c>
    </row>
    <row r="7" spans="1:24" ht="23.25" customHeight="1" x14ac:dyDescent="0.3">
      <c r="A7" s="272" t="s">
        <v>776</v>
      </c>
      <c r="B7" s="273" t="s">
        <v>30</v>
      </c>
      <c r="C7" s="274" t="s">
        <v>868</v>
      </c>
      <c r="D7" s="93">
        <v>47</v>
      </c>
      <c r="E7" s="93">
        <f t="shared" si="2"/>
        <v>819210</v>
      </c>
      <c r="F7" s="275">
        <v>17430</v>
      </c>
      <c r="G7" s="276">
        <v>44476</v>
      </c>
      <c r="H7" s="50" t="s">
        <v>814</v>
      </c>
      <c r="I7" s="51">
        <v>22290</v>
      </c>
      <c r="J7" s="35">
        <f t="shared" si="0"/>
        <v>4860</v>
      </c>
      <c r="K7" s="322">
        <v>32.5</v>
      </c>
      <c r="L7" s="323"/>
      <c r="M7" s="323"/>
      <c r="N7" s="38">
        <f t="shared" si="1"/>
        <v>724425</v>
      </c>
      <c r="O7" s="721" t="s">
        <v>815</v>
      </c>
      <c r="P7" s="722">
        <v>44490</v>
      </c>
      <c r="Q7" s="645">
        <v>20140</v>
      </c>
      <c r="R7" s="646">
        <v>44480</v>
      </c>
      <c r="S7" s="483"/>
      <c r="T7" s="42"/>
      <c r="U7" s="43"/>
      <c r="V7" s="44"/>
      <c r="W7" s="43" t="s">
        <v>947</v>
      </c>
      <c r="X7" s="361">
        <v>4176</v>
      </c>
    </row>
    <row r="8" spans="1:24" ht="31.5" x14ac:dyDescent="0.3">
      <c r="A8" s="272" t="s">
        <v>363</v>
      </c>
      <c r="B8" s="273" t="s">
        <v>30</v>
      </c>
      <c r="C8" s="274" t="s">
        <v>869</v>
      </c>
      <c r="D8" s="93">
        <v>47</v>
      </c>
      <c r="E8" s="93">
        <f t="shared" si="2"/>
        <v>823440</v>
      </c>
      <c r="F8" s="275">
        <v>17520</v>
      </c>
      <c r="G8" s="276">
        <v>44477</v>
      </c>
      <c r="H8" s="50" t="s">
        <v>826</v>
      </c>
      <c r="I8" s="51">
        <f>22790-73.7</f>
        <v>22716.3</v>
      </c>
      <c r="J8" s="35">
        <f t="shared" si="0"/>
        <v>5196.2999999999993</v>
      </c>
      <c r="K8" s="322">
        <v>32.5</v>
      </c>
      <c r="L8" s="323"/>
      <c r="M8" s="323"/>
      <c r="N8" s="38">
        <f t="shared" si="1"/>
        <v>738279.75</v>
      </c>
      <c r="O8" s="510" t="s">
        <v>206</v>
      </c>
      <c r="P8" s="699">
        <v>44471</v>
      </c>
      <c r="Q8" s="645">
        <v>20140</v>
      </c>
      <c r="R8" s="646">
        <v>44480</v>
      </c>
      <c r="S8" s="483"/>
      <c r="T8" s="42"/>
      <c r="U8" s="43"/>
      <c r="V8" s="44"/>
      <c r="W8" s="43" t="s">
        <v>947</v>
      </c>
      <c r="X8" s="361">
        <v>4176</v>
      </c>
    </row>
    <row r="9" spans="1:24" ht="31.5" x14ac:dyDescent="0.3">
      <c r="A9" s="277" t="s">
        <v>661</v>
      </c>
      <c r="B9" s="273" t="s">
        <v>309</v>
      </c>
      <c r="C9" s="274" t="s">
        <v>870</v>
      </c>
      <c r="D9" s="93">
        <v>47</v>
      </c>
      <c r="E9" s="93">
        <f t="shared" si="2"/>
        <v>1068780</v>
      </c>
      <c r="F9" s="275">
        <v>22740</v>
      </c>
      <c r="G9" s="276">
        <v>44479</v>
      </c>
      <c r="H9" s="50" t="s">
        <v>846</v>
      </c>
      <c r="I9" s="51">
        <v>24390</v>
      </c>
      <c r="J9" s="35">
        <f t="shared" si="0"/>
        <v>1650</v>
      </c>
      <c r="K9" s="322">
        <v>32.5</v>
      </c>
      <c r="L9" s="323"/>
      <c r="M9" s="323"/>
      <c r="N9" s="38">
        <f t="shared" si="1"/>
        <v>792675</v>
      </c>
      <c r="O9" s="510" t="s">
        <v>294</v>
      </c>
      <c r="P9" s="699">
        <v>44494</v>
      </c>
      <c r="Q9" s="645">
        <v>25040</v>
      </c>
      <c r="R9" s="646">
        <v>44484</v>
      </c>
      <c r="S9" s="483"/>
      <c r="T9" s="42"/>
      <c r="U9" s="43"/>
      <c r="V9" s="44"/>
      <c r="W9" s="43" t="s">
        <v>947</v>
      </c>
      <c r="X9" s="361">
        <v>4176</v>
      </c>
    </row>
    <row r="10" spans="1:24" ht="31.5" x14ac:dyDescent="0.3">
      <c r="A10" s="277" t="s">
        <v>68</v>
      </c>
      <c r="B10" s="273" t="s">
        <v>449</v>
      </c>
      <c r="C10" s="274" t="s">
        <v>870</v>
      </c>
      <c r="D10" s="173">
        <v>47</v>
      </c>
      <c r="E10" s="93">
        <f t="shared" si="2"/>
        <v>0</v>
      </c>
      <c r="F10" s="275">
        <v>0</v>
      </c>
      <c r="G10" s="276">
        <v>44479</v>
      </c>
      <c r="H10" s="50" t="s">
        <v>847</v>
      </c>
      <c r="I10" s="51">
        <v>4815</v>
      </c>
      <c r="J10" s="35">
        <f t="shared" si="0"/>
        <v>4815</v>
      </c>
      <c r="K10" s="322">
        <v>32.5</v>
      </c>
      <c r="L10" s="323"/>
      <c r="M10" s="323"/>
      <c r="N10" s="38">
        <f t="shared" si="1"/>
        <v>156487.5</v>
      </c>
      <c r="O10" s="510" t="s">
        <v>206</v>
      </c>
      <c r="P10" s="699">
        <v>44494</v>
      </c>
      <c r="Q10" s="645">
        <v>0</v>
      </c>
      <c r="R10" s="646">
        <v>44484</v>
      </c>
      <c r="S10" s="483"/>
      <c r="T10" s="42"/>
      <c r="U10" s="43"/>
      <c r="V10" s="44"/>
      <c r="W10" s="43" t="s">
        <v>947</v>
      </c>
      <c r="X10" s="361">
        <v>0</v>
      </c>
    </row>
    <row r="11" spans="1:24" ht="31.5" x14ac:dyDescent="0.3">
      <c r="A11" s="277" t="s">
        <v>149</v>
      </c>
      <c r="B11" s="273" t="s">
        <v>30</v>
      </c>
      <c r="C11" s="274" t="s">
        <v>871</v>
      </c>
      <c r="D11" s="93">
        <v>47</v>
      </c>
      <c r="E11" s="93">
        <f t="shared" si="2"/>
        <v>1162780</v>
      </c>
      <c r="F11" s="275">
        <v>24740</v>
      </c>
      <c r="G11" s="276">
        <v>44481</v>
      </c>
      <c r="H11" s="50" t="s">
        <v>830</v>
      </c>
      <c r="I11" s="51">
        <v>24600</v>
      </c>
      <c r="J11" s="35">
        <f t="shared" si="0"/>
        <v>-140</v>
      </c>
      <c r="K11" s="322">
        <v>32</v>
      </c>
      <c r="L11" s="323"/>
      <c r="M11" s="323"/>
      <c r="N11" s="38">
        <f t="shared" si="1"/>
        <v>787200</v>
      </c>
      <c r="O11" s="510" t="s">
        <v>206</v>
      </c>
      <c r="P11" s="699">
        <v>44495</v>
      </c>
      <c r="Q11" s="645">
        <v>25240</v>
      </c>
      <c r="R11" s="646">
        <v>44484</v>
      </c>
      <c r="S11" s="483"/>
      <c r="T11" s="42"/>
      <c r="U11" s="43"/>
      <c r="V11" s="44"/>
      <c r="W11" s="43" t="s">
        <v>947</v>
      </c>
      <c r="X11" s="361">
        <v>4176</v>
      </c>
    </row>
    <row r="12" spans="1:24" ht="31.5" x14ac:dyDescent="0.3">
      <c r="A12" s="277" t="s">
        <v>37</v>
      </c>
      <c r="B12" s="273" t="s">
        <v>28</v>
      </c>
      <c r="C12" s="274" t="s">
        <v>871</v>
      </c>
      <c r="D12" s="93">
        <v>47</v>
      </c>
      <c r="E12" s="93">
        <f t="shared" si="2"/>
        <v>0</v>
      </c>
      <c r="F12" s="275">
        <v>0</v>
      </c>
      <c r="G12" s="276">
        <v>44481</v>
      </c>
      <c r="H12" s="677" t="s">
        <v>824</v>
      </c>
      <c r="I12" s="51">
        <v>6585</v>
      </c>
      <c r="J12" s="35">
        <f t="shared" si="0"/>
        <v>6585</v>
      </c>
      <c r="K12" s="322">
        <v>32</v>
      </c>
      <c r="L12" s="323"/>
      <c r="M12" s="323"/>
      <c r="N12" s="38">
        <f t="shared" si="1"/>
        <v>210720</v>
      </c>
      <c r="O12" s="510" t="s">
        <v>35</v>
      </c>
      <c r="P12" s="699">
        <v>44495</v>
      </c>
      <c r="Q12" s="645">
        <v>0</v>
      </c>
      <c r="R12" s="646">
        <v>44484</v>
      </c>
      <c r="S12" s="483"/>
      <c r="T12" s="42"/>
      <c r="U12" s="43"/>
      <c r="V12" s="44"/>
      <c r="W12" s="43" t="s">
        <v>947</v>
      </c>
      <c r="X12" s="361">
        <v>0</v>
      </c>
    </row>
    <row r="13" spans="1:24" ht="31.5" x14ac:dyDescent="0.3">
      <c r="A13" s="277" t="s">
        <v>231</v>
      </c>
      <c r="B13" s="273" t="s">
        <v>30</v>
      </c>
      <c r="C13" s="274" t="s">
        <v>872</v>
      </c>
      <c r="D13" s="93">
        <v>47</v>
      </c>
      <c r="E13" s="93">
        <f t="shared" si="2"/>
        <v>1067370</v>
      </c>
      <c r="F13" s="275">
        <v>22710</v>
      </c>
      <c r="G13" s="276">
        <v>44483</v>
      </c>
      <c r="H13" s="55" t="s">
        <v>831</v>
      </c>
      <c r="I13" s="51">
        <v>23420</v>
      </c>
      <c r="J13" s="35">
        <f t="shared" si="0"/>
        <v>710</v>
      </c>
      <c r="K13" s="322">
        <v>32</v>
      </c>
      <c r="L13" s="323"/>
      <c r="M13" s="323"/>
      <c r="N13" s="38">
        <f t="shared" si="1"/>
        <v>749440</v>
      </c>
      <c r="O13" s="510" t="s">
        <v>206</v>
      </c>
      <c r="P13" s="699">
        <v>44497</v>
      </c>
      <c r="Q13" s="645">
        <v>25240</v>
      </c>
      <c r="R13" s="646">
        <v>44484</v>
      </c>
      <c r="S13" s="483"/>
      <c r="T13" s="42"/>
      <c r="U13" s="43"/>
      <c r="V13" s="44"/>
      <c r="W13" s="43" t="s">
        <v>947</v>
      </c>
      <c r="X13" s="361">
        <v>4176</v>
      </c>
    </row>
    <row r="14" spans="1:24" ht="31.5" x14ac:dyDescent="0.3">
      <c r="A14" s="277" t="s">
        <v>68</v>
      </c>
      <c r="B14" s="273" t="s">
        <v>28</v>
      </c>
      <c r="C14" s="274" t="s">
        <v>872</v>
      </c>
      <c r="D14" s="93">
        <v>47</v>
      </c>
      <c r="E14" s="93">
        <f t="shared" si="2"/>
        <v>0</v>
      </c>
      <c r="F14" s="275">
        <v>0</v>
      </c>
      <c r="G14" s="276">
        <v>44483</v>
      </c>
      <c r="H14" s="55" t="s">
        <v>825</v>
      </c>
      <c r="I14" s="51">
        <v>5650</v>
      </c>
      <c r="J14" s="35">
        <f t="shared" si="0"/>
        <v>5650</v>
      </c>
      <c r="K14" s="322">
        <v>32</v>
      </c>
      <c r="L14" s="323"/>
      <c r="M14" s="323"/>
      <c r="N14" s="38">
        <f t="shared" si="1"/>
        <v>180800</v>
      </c>
      <c r="O14" s="510" t="s">
        <v>35</v>
      </c>
      <c r="P14" s="699">
        <v>44497</v>
      </c>
      <c r="Q14" s="645">
        <v>0</v>
      </c>
      <c r="R14" s="646">
        <v>44484</v>
      </c>
      <c r="S14" s="483"/>
      <c r="T14" s="42"/>
      <c r="U14" s="43"/>
      <c r="V14" s="44"/>
      <c r="W14" s="43" t="s">
        <v>947</v>
      </c>
      <c r="X14" s="361">
        <v>0</v>
      </c>
    </row>
    <row r="15" spans="1:24" ht="18.75" x14ac:dyDescent="0.3">
      <c r="A15" s="835" t="s">
        <v>24</v>
      </c>
      <c r="B15" s="273" t="s">
        <v>283</v>
      </c>
      <c r="C15" s="274" t="s">
        <v>873</v>
      </c>
      <c r="D15" s="93">
        <v>46</v>
      </c>
      <c r="E15" s="93">
        <f t="shared" si="2"/>
        <v>791660</v>
      </c>
      <c r="F15" s="275">
        <v>17210</v>
      </c>
      <c r="G15" s="276">
        <v>44484</v>
      </c>
      <c r="H15" s="868" t="s">
        <v>865</v>
      </c>
      <c r="I15" s="51">
        <v>17210</v>
      </c>
      <c r="J15" s="35">
        <f t="shared" si="0"/>
        <v>0</v>
      </c>
      <c r="K15" s="322">
        <v>44</v>
      </c>
      <c r="L15" s="323"/>
      <c r="M15" s="323"/>
      <c r="N15" s="38">
        <f t="shared" si="1"/>
        <v>757240</v>
      </c>
      <c r="O15" s="510" t="s">
        <v>35</v>
      </c>
      <c r="P15" s="699">
        <v>44498</v>
      </c>
      <c r="Q15" s="645"/>
      <c r="R15" s="646"/>
      <c r="S15" s="483"/>
      <c r="T15" s="42"/>
      <c r="U15" s="43"/>
      <c r="V15" s="44"/>
      <c r="W15" s="43" t="s">
        <v>59</v>
      </c>
      <c r="X15" s="361">
        <v>0</v>
      </c>
    </row>
    <row r="16" spans="1:24" ht="31.5" x14ac:dyDescent="0.3">
      <c r="A16" s="277" t="s">
        <v>231</v>
      </c>
      <c r="B16" s="273" t="s">
        <v>30</v>
      </c>
      <c r="C16" s="679" t="s">
        <v>874</v>
      </c>
      <c r="D16" s="93">
        <v>45</v>
      </c>
      <c r="E16" s="93">
        <f t="shared" si="2"/>
        <v>1008900</v>
      </c>
      <c r="F16" s="275">
        <v>22420</v>
      </c>
      <c r="G16" s="276">
        <v>44487</v>
      </c>
      <c r="H16" s="691" t="s">
        <v>929</v>
      </c>
      <c r="I16" s="51">
        <v>22940</v>
      </c>
      <c r="J16" s="35">
        <f t="shared" si="0"/>
        <v>520</v>
      </c>
      <c r="K16" s="322">
        <v>31.5</v>
      </c>
      <c r="L16" s="323"/>
      <c r="M16" s="323"/>
      <c r="N16" s="38">
        <f t="shared" si="1"/>
        <v>722610</v>
      </c>
      <c r="O16" s="865" t="s">
        <v>206</v>
      </c>
      <c r="P16" s="732">
        <v>44501</v>
      </c>
      <c r="Q16" s="645">
        <v>25140</v>
      </c>
      <c r="R16" s="646">
        <v>44491</v>
      </c>
      <c r="S16" s="483"/>
      <c r="T16" s="42"/>
      <c r="U16" s="43"/>
      <c r="V16" s="44"/>
      <c r="W16" s="43" t="s">
        <v>947</v>
      </c>
      <c r="X16" s="361">
        <v>4176</v>
      </c>
    </row>
    <row r="17" spans="1:24" ht="31.5" x14ac:dyDescent="0.3">
      <c r="A17" s="285" t="s">
        <v>68</v>
      </c>
      <c r="B17" s="273" t="s">
        <v>28</v>
      </c>
      <c r="C17" s="274" t="s">
        <v>874</v>
      </c>
      <c r="D17" s="93">
        <v>45</v>
      </c>
      <c r="E17" s="93">
        <f t="shared" si="2"/>
        <v>0</v>
      </c>
      <c r="F17" s="275">
        <v>0</v>
      </c>
      <c r="G17" s="276">
        <v>44487</v>
      </c>
      <c r="H17" s="691" t="s">
        <v>930</v>
      </c>
      <c r="I17" s="51">
        <v>5815</v>
      </c>
      <c r="J17" s="35">
        <f t="shared" si="0"/>
        <v>5815</v>
      </c>
      <c r="K17" s="581">
        <v>31.5</v>
      </c>
      <c r="L17" s="323"/>
      <c r="M17" s="323"/>
      <c r="N17" s="57">
        <f t="shared" si="1"/>
        <v>183172.5</v>
      </c>
      <c r="O17" s="865" t="s">
        <v>931</v>
      </c>
      <c r="P17" s="732">
        <v>44501</v>
      </c>
      <c r="Q17" s="645">
        <v>0</v>
      </c>
      <c r="R17" s="646">
        <v>44491</v>
      </c>
      <c r="S17" s="483"/>
      <c r="T17" s="42"/>
      <c r="U17" s="43"/>
      <c r="V17" s="44"/>
      <c r="W17" s="43" t="s">
        <v>947</v>
      </c>
      <c r="X17" s="361">
        <v>0</v>
      </c>
    </row>
    <row r="18" spans="1:24" ht="31.5" x14ac:dyDescent="0.3">
      <c r="A18" s="279" t="s">
        <v>231</v>
      </c>
      <c r="B18" s="273" t="s">
        <v>30</v>
      </c>
      <c r="C18" s="274" t="s">
        <v>875</v>
      </c>
      <c r="D18" s="93">
        <v>46</v>
      </c>
      <c r="E18" s="93">
        <f t="shared" si="2"/>
        <v>1022580</v>
      </c>
      <c r="F18" s="275">
        <v>22230</v>
      </c>
      <c r="G18" s="276">
        <v>44489</v>
      </c>
      <c r="H18" s="691" t="s">
        <v>933</v>
      </c>
      <c r="I18" s="51">
        <v>23020</v>
      </c>
      <c r="J18" s="35">
        <f t="shared" si="0"/>
        <v>790</v>
      </c>
      <c r="K18" s="581">
        <v>31.5</v>
      </c>
      <c r="L18" s="323"/>
      <c r="M18" s="323"/>
      <c r="N18" s="57">
        <f t="shared" si="1"/>
        <v>725130</v>
      </c>
      <c r="O18" s="865" t="s">
        <v>206</v>
      </c>
      <c r="P18" s="732">
        <v>44503</v>
      </c>
      <c r="Q18" s="645">
        <v>25140</v>
      </c>
      <c r="R18" s="646">
        <v>44491</v>
      </c>
      <c r="S18" s="483"/>
      <c r="T18" s="42"/>
      <c r="U18" s="43"/>
      <c r="V18" s="44"/>
      <c r="W18" s="43" t="s">
        <v>947</v>
      </c>
      <c r="X18" s="361">
        <v>4176</v>
      </c>
    </row>
    <row r="19" spans="1:24" ht="31.5" x14ac:dyDescent="0.3">
      <c r="A19" s="279" t="s">
        <v>37</v>
      </c>
      <c r="B19" s="273" t="s">
        <v>28</v>
      </c>
      <c r="C19" s="274" t="s">
        <v>875</v>
      </c>
      <c r="D19" s="93">
        <v>46</v>
      </c>
      <c r="E19" s="93">
        <f t="shared" si="2"/>
        <v>0</v>
      </c>
      <c r="F19" s="275">
        <v>0</v>
      </c>
      <c r="G19" s="276">
        <v>44489</v>
      </c>
      <c r="H19" s="691" t="s">
        <v>932</v>
      </c>
      <c r="I19" s="51">
        <v>5805</v>
      </c>
      <c r="J19" s="35">
        <f t="shared" si="0"/>
        <v>5805</v>
      </c>
      <c r="K19" s="581">
        <v>31.5</v>
      </c>
      <c r="L19" s="323"/>
      <c r="M19" s="323"/>
      <c r="N19" s="57">
        <f t="shared" si="1"/>
        <v>182857.5</v>
      </c>
      <c r="O19" s="865" t="s">
        <v>294</v>
      </c>
      <c r="P19" s="732">
        <v>44503</v>
      </c>
      <c r="Q19" s="647">
        <v>0</v>
      </c>
      <c r="R19" s="646">
        <v>44491</v>
      </c>
      <c r="S19" s="483"/>
      <c r="T19" s="42"/>
      <c r="U19" s="43"/>
      <c r="V19" s="44"/>
      <c r="W19" s="43" t="s">
        <v>947</v>
      </c>
      <c r="X19" s="361">
        <v>0</v>
      </c>
    </row>
    <row r="20" spans="1:24" ht="31.5" x14ac:dyDescent="0.3">
      <c r="A20" s="715" t="s">
        <v>149</v>
      </c>
      <c r="B20" s="273" t="s">
        <v>30</v>
      </c>
      <c r="C20" s="274" t="s">
        <v>876</v>
      </c>
      <c r="D20" s="93">
        <v>45</v>
      </c>
      <c r="E20" s="93">
        <f t="shared" si="2"/>
        <v>943200</v>
      </c>
      <c r="F20" s="275">
        <v>20960</v>
      </c>
      <c r="G20" s="276">
        <v>44491</v>
      </c>
      <c r="H20" s="691" t="s">
        <v>934</v>
      </c>
      <c r="I20" s="51">
        <v>21830</v>
      </c>
      <c r="J20" s="35">
        <f t="shared" si="0"/>
        <v>870</v>
      </c>
      <c r="K20" s="581">
        <v>31.5</v>
      </c>
      <c r="L20" s="323"/>
      <c r="M20" s="323"/>
      <c r="N20" s="57">
        <f t="shared" si="1"/>
        <v>687645</v>
      </c>
      <c r="O20" s="865" t="s">
        <v>206</v>
      </c>
      <c r="P20" s="732">
        <v>44505</v>
      </c>
      <c r="Q20" s="647">
        <v>25140</v>
      </c>
      <c r="R20" s="646">
        <v>44491</v>
      </c>
      <c r="S20" s="483"/>
      <c r="T20" s="42"/>
      <c r="U20" s="43"/>
      <c r="V20" s="44"/>
      <c r="W20" s="43" t="s">
        <v>947</v>
      </c>
      <c r="X20" s="361">
        <v>4176</v>
      </c>
    </row>
    <row r="21" spans="1:24" ht="31.5" x14ac:dyDescent="0.3">
      <c r="A21" s="279" t="s">
        <v>37</v>
      </c>
      <c r="B21" s="273" t="s">
        <v>28</v>
      </c>
      <c r="C21" s="274" t="s">
        <v>876</v>
      </c>
      <c r="D21" s="93">
        <v>45</v>
      </c>
      <c r="E21" s="93">
        <f t="shared" si="2"/>
        <v>0</v>
      </c>
      <c r="F21" s="275">
        <v>0</v>
      </c>
      <c r="G21" s="276">
        <v>44491</v>
      </c>
      <c r="H21" s="691" t="s">
        <v>920</v>
      </c>
      <c r="I21" s="51">
        <v>5385</v>
      </c>
      <c r="J21" s="35">
        <f t="shared" si="0"/>
        <v>5385</v>
      </c>
      <c r="K21" s="581">
        <v>31.5</v>
      </c>
      <c r="L21" s="323"/>
      <c r="M21" s="323"/>
      <c r="N21" s="57">
        <f t="shared" si="1"/>
        <v>169627.5</v>
      </c>
      <c r="O21" s="865" t="s">
        <v>35</v>
      </c>
      <c r="P21" s="732">
        <v>44505</v>
      </c>
      <c r="Q21" s="647">
        <v>0</v>
      </c>
      <c r="R21" s="646">
        <v>44491</v>
      </c>
      <c r="S21" s="483"/>
      <c r="T21" s="42"/>
      <c r="U21" s="43"/>
      <c r="V21" s="44"/>
      <c r="W21" s="43" t="s">
        <v>947</v>
      </c>
      <c r="X21" s="361">
        <v>0</v>
      </c>
    </row>
    <row r="22" spans="1:24" ht="17.25" x14ac:dyDescent="0.3">
      <c r="A22" s="848" t="s">
        <v>24</v>
      </c>
      <c r="B22" s="273" t="s">
        <v>503</v>
      </c>
      <c r="C22" s="274" t="s">
        <v>877</v>
      </c>
      <c r="D22" s="93">
        <v>45</v>
      </c>
      <c r="E22" s="93">
        <f t="shared" si="2"/>
        <v>787050</v>
      </c>
      <c r="F22" s="275">
        <v>17490</v>
      </c>
      <c r="G22" s="276">
        <v>44493</v>
      </c>
      <c r="H22" s="353">
        <v>35311</v>
      </c>
      <c r="I22" s="51">
        <v>17490</v>
      </c>
      <c r="J22" s="35">
        <f t="shared" si="0"/>
        <v>0</v>
      </c>
      <c r="K22" s="581">
        <v>43.2</v>
      </c>
      <c r="L22" s="323"/>
      <c r="M22" s="323"/>
      <c r="N22" s="57">
        <f t="shared" si="1"/>
        <v>755568</v>
      </c>
      <c r="O22" s="865" t="s">
        <v>294</v>
      </c>
      <c r="P22" s="732">
        <v>44508</v>
      </c>
      <c r="Q22" s="849">
        <v>0</v>
      </c>
      <c r="R22" s="850" t="s">
        <v>59</v>
      </c>
      <c r="S22" s="483"/>
      <c r="T22" s="42"/>
      <c r="U22" s="43"/>
      <c r="V22" s="44"/>
      <c r="W22" s="43" t="s">
        <v>59</v>
      </c>
      <c r="X22" s="361">
        <v>0</v>
      </c>
    </row>
    <row r="23" spans="1:24" ht="31.5" x14ac:dyDescent="0.3">
      <c r="A23" s="281" t="s">
        <v>68</v>
      </c>
      <c r="B23" s="273" t="s">
        <v>30</v>
      </c>
      <c r="C23" s="274" t="s">
        <v>878</v>
      </c>
      <c r="D23" s="93">
        <v>45</v>
      </c>
      <c r="E23" s="93">
        <f t="shared" si="2"/>
        <v>847350</v>
      </c>
      <c r="F23" s="275">
        <v>18830</v>
      </c>
      <c r="G23" s="276">
        <v>44495</v>
      </c>
      <c r="H23" s="353" t="s">
        <v>924</v>
      </c>
      <c r="I23" s="51">
        <v>24310</v>
      </c>
      <c r="J23" s="35">
        <f t="shared" si="0"/>
        <v>5480</v>
      </c>
      <c r="K23" s="581">
        <v>31.5</v>
      </c>
      <c r="L23" s="323"/>
      <c r="M23" s="323"/>
      <c r="N23" s="57">
        <f t="shared" si="1"/>
        <v>765765</v>
      </c>
      <c r="O23" s="865" t="s">
        <v>35</v>
      </c>
      <c r="P23" s="732">
        <v>44509</v>
      </c>
      <c r="Q23" s="647">
        <v>20140</v>
      </c>
      <c r="R23" s="646">
        <v>44498</v>
      </c>
      <c r="S23" s="483"/>
      <c r="T23" s="42"/>
      <c r="U23" s="43"/>
      <c r="V23" s="44"/>
      <c r="W23" s="43" t="s">
        <v>947</v>
      </c>
      <c r="X23" s="361">
        <v>4176</v>
      </c>
    </row>
    <row r="24" spans="1:24" ht="28.5" customHeight="1" x14ac:dyDescent="0.3">
      <c r="A24" s="417" t="s">
        <v>376</v>
      </c>
      <c r="B24" s="273" t="s">
        <v>39</v>
      </c>
      <c r="C24" s="274" t="s">
        <v>879</v>
      </c>
      <c r="D24" s="93">
        <v>45</v>
      </c>
      <c r="E24" s="93">
        <f t="shared" si="2"/>
        <v>785700</v>
      </c>
      <c r="F24" s="275">
        <v>17460</v>
      </c>
      <c r="G24" s="276">
        <v>44497</v>
      </c>
      <c r="H24" s="353" t="s">
        <v>944</v>
      </c>
      <c r="I24" s="51">
        <f>22630-113.15</f>
        <v>22516.85</v>
      </c>
      <c r="J24" s="35">
        <f t="shared" si="0"/>
        <v>5056.8499999999985</v>
      </c>
      <c r="K24" s="581">
        <v>31</v>
      </c>
      <c r="L24" s="323"/>
      <c r="M24" s="323"/>
      <c r="N24" s="62">
        <f t="shared" si="1"/>
        <v>698022.35</v>
      </c>
      <c r="O24" s="359" t="s">
        <v>206</v>
      </c>
      <c r="P24" s="732">
        <v>44511</v>
      </c>
      <c r="Q24" s="647">
        <v>20140</v>
      </c>
      <c r="R24" s="646">
        <v>44498</v>
      </c>
      <c r="S24" s="484"/>
      <c r="T24" s="65"/>
      <c r="U24" s="43"/>
      <c r="V24" s="44"/>
      <c r="W24" s="43" t="s">
        <v>947</v>
      </c>
      <c r="X24" s="361">
        <v>4176</v>
      </c>
    </row>
    <row r="25" spans="1:24" ht="31.5" x14ac:dyDescent="0.3">
      <c r="A25" s="277" t="s">
        <v>376</v>
      </c>
      <c r="B25" s="273" t="s">
        <v>39</v>
      </c>
      <c r="C25" s="274" t="s">
        <v>881</v>
      </c>
      <c r="D25" s="93">
        <v>45</v>
      </c>
      <c r="E25" s="93">
        <f t="shared" si="2"/>
        <v>769500</v>
      </c>
      <c r="F25" s="275">
        <v>17100</v>
      </c>
      <c r="G25" s="276">
        <v>44498</v>
      </c>
      <c r="H25" s="353" t="s">
        <v>928</v>
      </c>
      <c r="I25" s="51">
        <v>21960</v>
      </c>
      <c r="J25" s="35">
        <f t="shared" si="0"/>
        <v>4860</v>
      </c>
      <c r="K25" s="581">
        <v>31</v>
      </c>
      <c r="L25" s="323"/>
      <c r="M25" s="323"/>
      <c r="N25" s="57">
        <f t="shared" si="1"/>
        <v>680760</v>
      </c>
      <c r="O25" s="865" t="s">
        <v>35</v>
      </c>
      <c r="P25" s="732">
        <v>44512</v>
      </c>
      <c r="Q25" s="647">
        <v>20040</v>
      </c>
      <c r="R25" s="646">
        <v>44498</v>
      </c>
      <c r="S25" s="483"/>
      <c r="T25" s="42"/>
      <c r="U25" s="43"/>
      <c r="V25" s="44"/>
      <c r="W25" s="43" t="s">
        <v>947</v>
      </c>
      <c r="X25" s="361">
        <v>4176</v>
      </c>
    </row>
    <row r="26" spans="1:24" ht="23.25" customHeight="1" x14ac:dyDescent="0.3">
      <c r="A26" s="281" t="s">
        <v>131</v>
      </c>
      <c r="B26" s="273" t="s">
        <v>25</v>
      </c>
      <c r="C26" s="274" t="s">
        <v>891</v>
      </c>
      <c r="D26" s="93">
        <v>45</v>
      </c>
      <c r="E26" s="93">
        <f t="shared" si="2"/>
        <v>986400</v>
      </c>
      <c r="F26" s="275">
        <v>21920</v>
      </c>
      <c r="G26" s="276">
        <v>44500</v>
      </c>
      <c r="H26" s="353" t="s">
        <v>916</v>
      </c>
      <c r="I26" s="51">
        <v>22400</v>
      </c>
      <c r="J26" s="35">
        <f t="shared" si="0"/>
        <v>480</v>
      </c>
      <c r="K26" s="581"/>
      <c r="L26" s="323"/>
      <c r="M26" s="323"/>
      <c r="N26" s="57">
        <f t="shared" si="1"/>
        <v>0</v>
      </c>
      <c r="O26" s="865"/>
      <c r="P26" s="732"/>
      <c r="Q26" s="648">
        <v>25040</v>
      </c>
      <c r="R26" s="649">
        <v>44505</v>
      </c>
      <c r="S26" s="483"/>
      <c r="T26" s="42"/>
      <c r="U26" s="43"/>
      <c r="V26" s="44"/>
      <c r="W26" s="43" t="s">
        <v>947</v>
      </c>
      <c r="X26" s="361">
        <v>4176</v>
      </c>
    </row>
    <row r="27" spans="1:24" ht="23.25" customHeight="1" x14ac:dyDescent="0.3">
      <c r="A27" s="281" t="s">
        <v>37</v>
      </c>
      <c r="B27" s="273" t="s">
        <v>892</v>
      </c>
      <c r="C27" s="274" t="s">
        <v>891</v>
      </c>
      <c r="D27" s="93">
        <v>45</v>
      </c>
      <c r="E27" s="93">
        <f t="shared" si="2"/>
        <v>0</v>
      </c>
      <c r="F27" s="275">
        <v>0</v>
      </c>
      <c r="G27" s="276">
        <v>44500</v>
      </c>
      <c r="H27" s="353" t="s">
        <v>916</v>
      </c>
      <c r="I27" s="51">
        <v>5875</v>
      </c>
      <c r="J27" s="35">
        <f t="shared" si="0"/>
        <v>5875</v>
      </c>
      <c r="K27" s="581"/>
      <c r="L27" s="323"/>
      <c r="M27" s="323"/>
      <c r="N27" s="57">
        <f t="shared" si="1"/>
        <v>0</v>
      </c>
      <c r="O27" s="865"/>
      <c r="P27" s="732"/>
      <c r="Q27" s="648">
        <v>0</v>
      </c>
      <c r="R27" s="649">
        <v>44505</v>
      </c>
      <c r="S27" s="485"/>
      <c r="T27" s="67"/>
      <c r="U27" s="43"/>
      <c r="V27" s="44"/>
      <c r="W27" s="43" t="s">
        <v>947</v>
      </c>
      <c r="X27" s="361">
        <v>0</v>
      </c>
    </row>
    <row r="28" spans="1:24" ht="23.25" customHeight="1" x14ac:dyDescent="0.3">
      <c r="A28" s="281"/>
      <c r="B28" s="273"/>
      <c r="C28" s="274"/>
      <c r="D28" s="93"/>
      <c r="E28" s="93">
        <f t="shared" si="2"/>
        <v>0</v>
      </c>
      <c r="F28" s="275"/>
      <c r="G28" s="276"/>
      <c r="H28" s="50"/>
      <c r="I28" s="51"/>
      <c r="J28" s="35">
        <f t="shared" si="0"/>
        <v>0</v>
      </c>
      <c r="K28" s="581"/>
      <c r="L28" s="323"/>
      <c r="M28" s="323"/>
      <c r="N28" s="57">
        <f t="shared" si="1"/>
        <v>0</v>
      </c>
      <c r="O28" s="510"/>
      <c r="P28" s="699"/>
      <c r="Q28" s="645"/>
      <c r="R28" s="646"/>
      <c r="S28" s="485"/>
      <c r="T28" s="67"/>
      <c r="U28" s="43"/>
      <c r="V28" s="44"/>
      <c r="W28" s="43"/>
      <c r="X28" s="361">
        <v>0</v>
      </c>
    </row>
    <row r="29" spans="1:24" ht="17.25" x14ac:dyDescent="0.3">
      <c r="A29" s="272"/>
      <c r="B29" s="283"/>
      <c r="C29" s="274"/>
      <c r="D29" s="93"/>
      <c r="E29" s="93">
        <f t="shared" si="2"/>
        <v>0</v>
      </c>
      <c r="F29" s="275"/>
      <c r="G29" s="276"/>
      <c r="H29" s="50"/>
      <c r="I29" s="51"/>
      <c r="J29" s="35">
        <f t="shared" si="0"/>
        <v>0</v>
      </c>
      <c r="K29" s="581"/>
      <c r="L29" s="323"/>
      <c r="M29" s="323"/>
      <c r="N29" s="57">
        <f t="shared" si="1"/>
        <v>0</v>
      </c>
      <c r="O29" s="510"/>
      <c r="P29" s="699"/>
      <c r="Q29" s="492"/>
      <c r="R29" s="493"/>
      <c r="S29" s="485"/>
      <c r="T29" s="67"/>
      <c r="U29" s="43"/>
      <c r="V29" s="44"/>
      <c r="W29" s="43"/>
      <c r="X29" s="361">
        <f>SUM(X4:X28)</f>
        <v>62640</v>
      </c>
    </row>
    <row r="30" spans="1:24" ht="17.25" x14ac:dyDescent="0.3">
      <c r="A30" s="272"/>
      <c r="B30" s="283"/>
      <c r="C30" s="274"/>
      <c r="D30" s="93"/>
      <c r="E30" s="93">
        <f t="shared" si="2"/>
        <v>0</v>
      </c>
      <c r="F30" s="275"/>
      <c r="G30" s="276"/>
      <c r="H30" s="50"/>
      <c r="I30" s="51"/>
      <c r="J30" s="35">
        <f t="shared" si="0"/>
        <v>0</v>
      </c>
      <c r="K30" s="581"/>
      <c r="L30" s="323"/>
      <c r="M30" s="323"/>
      <c r="N30" s="57">
        <f t="shared" si="1"/>
        <v>0</v>
      </c>
      <c r="O30" s="510"/>
      <c r="P30" s="699"/>
      <c r="Q30" s="492"/>
      <c r="R30" s="493"/>
      <c r="S30" s="485"/>
      <c r="T30" s="67"/>
      <c r="U30" s="43"/>
      <c r="V30" s="44"/>
      <c r="W30" s="43"/>
      <c r="X30" s="361"/>
    </row>
    <row r="31" spans="1:24" ht="17.25" x14ac:dyDescent="0.3">
      <c r="A31" s="277"/>
      <c r="B31" s="283"/>
      <c r="C31" s="274"/>
      <c r="D31" s="93"/>
      <c r="E31" s="93">
        <f t="shared" si="2"/>
        <v>0</v>
      </c>
      <c r="F31" s="275"/>
      <c r="G31" s="276"/>
      <c r="H31" s="50"/>
      <c r="I31" s="51"/>
      <c r="J31" s="35">
        <f t="shared" si="0"/>
        <v>0</v>
      </c>
      <c r="K31" s="581"/>
      <c r="L31" s="323"/>
      <c r="M31" s="323"/>
      <c r="N31" s="57">
        <f t="shared" si="1"/>
        <v>0</v>
      </c>
      <c r="O31" s="510"/>
      <c r="P31" s="699"/>
      <c r="Q31" s="492"/>
      <c r="R31" s="493"/>
      <c r="S31" s="485"/>
      <c r="T31" s="67"/>
      <c r="U31" s="43"/>
      <c r="V31" s="44"/>
      <c r="W31" s="43"/>
      <c r="X31" s="361"/>
    </row>
    <row r="32" spans="1:24" ht="17.25" x14ac:dyDescent="0.3">
      <c r="A32" s="277"/>
      <c r="B32" s="283"/>
      <c r="C32" s="274"/>
      <c r="D32" s="93"/>
      <c r="E32" s="93">
        <f t="shared" ref="E32:E47" si="3">D32*F32</f>
        <v>0</v>
      </c>
      <c r="F32" s="275"/>
      <c r="G32" s="276"/>
      <c r="H32" s="50"/>
      <c r="I32" s="51"/>
      <c r="J32" s="35">
        <f t="shared" si="0"/>
        <v>0</v>
      </c>
      <c r="K32" s="581"/>
      <c r="L32" s="323"/>
      <c r="M32" s="323"/>
      <c r="N32" s="57">
        <f t="shared" si="1"/>
        <v>0</v>
      </c>
      <c r="O32" s="156"/>
      <c r="P32" s="699"/>
      <c r="Q32" s="492"/>
      <c r="R32" s="493"/>
      <c r="S32" s="485"/>
      <c r="T32" s="67"/>
      <c r="U32" s="43"/>
      <c r="V32" s="44"/>
      <c r="W32" s="43"/>
      <c r="X32" s="361"/>
    </row>
    <row r="33" spans="1:24" ht="17.25" x14ac:dyDescent="0.3">
      <c r="A33" s="468"/>
      <c r="B33" s="283"/>
      <c r="C33" s="274"/>
      <c r="D33" s="93"/>
      <c r="E33" s="93">
        <f t="shared" si="3"/>
        <v>0</v>
      </c>
      <c r="F33" s="275"/>
      <c r="G33" s="276"/>
      <c r="H33" s="50"/>
      <c r="I33" s="51"/>
      <c r="J33" s="35">
        <f t="shared" si="0"/>
        <v>0</v>
      </c>
      <c r="K33" s="581"/>
      <c r="L33" s="52"/>
      <c r="M33" s="52"/>
      <c r="N33" s="57">
        <f t="shared" si="1"/>
        <v>0</v>
      </c>
      <c r="O33" s="156"/>
      <c r="P33" s="699"/>
      <c r="Q33" s="492"/>
      <c r="R33" s="493"/>
      <c r="S33" s="485"/>
      <c r="T33" s="67"/>
      <c r="U33" s="43"/>
      <c r="V33" s="44"/>
      <c r="W33" s="43"/>
      <c r="X33" s="361"/>
    </row>
    <row r="34" spans="1:24" ht="17.25" x14ac:dyDescent="0.3">
      <c r="A34" s="281"/>
      <c r="B34" s="283"/>
      <c r="C34" s="274"/>
      <c r="D34" s="93"/>
      <c r="E34" s="93">
        <f t="shared" si="3"/>
        <v>0</v>
      </c>
      <c r="F34" s="275"/>
      <c r="G34" s="276"/>
      <c r="H34" s="50"/>
      <c r="I34" s="51"/>
      <c r="J34" s="35">
        <f t="shared" si="0"/>
        <v>0</v>
      </c>
      <c r="K34" s="581"/>
      <c r="L34" s="52"/>
      <c r="M34" s="52"/>
      <c r="N34" s="57">
        <f t="shared" si="1"/>
        <v>0</v>
      </c>
      <c r="O34" s="156"/>
      <c r="P34" s="699"/>
      <c r="Q34" s="492"/>
      <c r="R34" s="493"/>
      <c r="S34" s="485"/>
      <c r="T34" s="67"/>
      <c r="U34" s="43"/>
      <c r="V34" s="44"/>
      <c r="W34" s="43"/>
      <c r="X34" s="361"/>
    </row>
    <row r="35" spans="1:24" ht="17.25" x14ac:dyDescent="0.3">
      <c r="A35" s="281"/>
      <c r="B35" s="283"/>
      <c r="C35" s="274"/>
      <c r="D35" s="93"/>
      <c r="E35" s="93">
        <f t="shared" si="3"/>
        <v>0</v>
      </c>
      <c r="F35" s="275"/>
      <c r="G35" s="276"/>
      <c r="H35" s="50"/>
      <c r="I35" s="51"/>
      <c r="J35" s="35">
        <f t="shared" si="0"/>
        <v>0</v>
      </c>
      <c r="K35" s="56"/>
      <c r="L35" s="52"/>
      <c r="M35" s="52"/>
      <c r="N35" s="57">
        <f t="shared" si="1"/>
        <v>0</v>
      </c>
      <c r="O35" s="156"/>
      <c r="P35" s="699"/>
      <c r="Q35" s="492"/>
      <c r="R35" s="493"/>
      <c r="S35" s="485"/>
      <c r="T35" s="67"/>
      <c r="U35" s="43"/>
      <c r="V35" s="44"/>
      <c r="W35" s="43"/>
      <c r="X35" s="361"/>
    </row>
    <row r="36" spans="1:24" ht="17.25" x14ac:dyDescent="0.3">
      <c r="A36" s="272"/>
      <c r="B36" s="283"/>
      <c r="C36" s="274"/>
      <c r="D36" s="93"/>
      <c r="E36" s="93">
        <f t="shared" si="3"/>
        <v>0</v>
      </c>
      <c r="F36" s="275"/>
      <c r="G36" s="276"/>
      <c r="H36" s="50"/>
      <c r="I36" s="51"/>
      <c r="J36" s="35">
        <f t="shared" si="0"/>
        <v>0</v>
      </c>
      <c r="K36" s="56"/>
      <c r="L36" s="52"/>
      <c r="M36" s="52"/>
      <c r="N36" s="57">
        <f t="shared" si="1"/>
        <v>0</v>
      </c>
      <c r="O36" s="156"/>
      <c r="P36" s="699"/>
      <c r="Q36" s="492"/>
      <c r="R36" s="493"/>
      <c r="S36" s="485"/>
      <c r="T36" s="67"/>
      <c r="U36" s="43"/>
      <c r="V36" s="44"/>
      <c r="W36" s="43"/>
      <c r="X36" s="361"/>
    </row>
    <row r="37" spans="1:24" ht="17.25" x14ac:dyDescent="0.3">
      <c r="A37" s="277"/>
      <c r="B37" s="283"/>
      <c r="C37" s="274"/>
      <c r="D37" s="93"/>
      <c r="E37" s="560">
        <f t="shared" si="3"/>
        <v>0</v>
      </c>
      <c r="F37" s="275"/>
      <c r="G37" s="276"/>
      <c r="H37" s="50"/>
      <c r="I37" s="51"/>
      <c r="J37" s="35">
        <f t="shared" si="0"/>
        <v>0</v>
      </c>
      <c r="K37" s="56"/>
      <c r="L37" s="52"/>
      <c r="M37" s="52"/>
      <c r="N37" s="57">
        <f t="shared" si="1"/>
        <v>0</v>
      </c>
      <c r="O37" s="156"/>
      <c r="P37" s="699"/>
      <c r="Q37" s="492"/>
      <c r="R37" s="493"/>
      <c r="S37" s="485"/>
      <c r="T37" s="67"/>
      <c r="U37" s="43"/>
      <c r="V37" s="44"/>
      <c r="W37" s="43"/>
      <c r="X37" s="361"/>
    </row>
    <row r="38" spans="1:24" ht="17.25" x14ac:dyDescent="0.3">
      <c r="A38" s="277"/>
      <c r="B38" s="283"/>
      <c r="C38" s="274"/>
      <c r="D38" s="93"/>
      <c r="E38" s="560">
        <f t="shared" si="3"/>
        <v>0</v>
      </c>
      <c r="F38" s="275"/>
      <c r="G38" s="276"/>
      <c r="H38" s="50"/>
      <c r="I38" s="51"/>
      <c r="J38" s="35">
        <f t="shared" si="0"/>
        <v>0</v>
      </c>
      <c r="K38" s="56"/>
      <c r="L38" s="52"/>
      <c r="M38" s="52"/>
      <c r="N38" s="57">
        <f t="shared" si="1"/>
        <v>0</v>
      </c>
      <c r="O38" s="156"/>
      <c r="P38" s="699"/>
      <c r="Q38" s="492"/>
      <c r="R38" s="493"/>
      <c r="S38" s="485"/>
      <c r="T38" s="67"/>
      <c r="U38" s="43"/>
      <c r="V38" s="44"/>
      <c r="W38" s="43"/>
      <c r="X38" s="361"/>
    </row>
    <row r="39" spans="1:24" ht="17.25" x14ac:dyDescent="0.3">
      <c r="A39" s="277"/>
      <c r="B39" s="283"/>
      <c r="C39" s="274"/>
      <c r="D39" s="93"/>
      <c r="E39" s="560">
        <f t="shared" si="3"/>
        <v>0</v>
      </c>
      <c r="F39" s="275"/>
      <c r="G39" s="276"/>
      <c r="H39" s="55"/>
      <c r="I39" s="51"/>
      <c r="J39" s="35">
        <f t="shared" si="0"/>
        <v>0</v>
      </c>
      <c r="K39" s="56"/>
      <c r="L39" s="52"/>
      <c r="M39" s="52"/>
      <c r="N39" s="57">
        <f t="shared" si="1"/>
        <v>0</v>
      </c>
      <c r="O39" s="156"/>
      <c r="P39" s="699"/>
      <c r="Q39" s="492"/>
      <c r="R39" s="493"/>
      <c r="S39" s="485"/>
      <c r="T39" s="67"/>
      <c r="U39" s="43"/>
      <c r="V39" s="44"/>
      <c r="W39" s="43"/>
      <c r="X39" s="361"/>
    </row>
    <row r="40" spans="1:24" ht="17.25" x14ac:dyDescent="0.3">
      <c r="A40" s="281"/>
      <c r="B40" s="283"/>
      <c r="C40" s="274"/>
      <c r="D40" s="93"/>
      <c r="E40" s="560">
        <f t="shared" si="3"/>
        <v>0</v>
      </c>
      <c r="F40" s="275"/>
      <c r="G40" s="276"/>
      <c r="H40" s="50"/>
      <c r="I40" s="51"/>
      <c r="J40" s="35">
        <f t="shared" si="0"/>
        <v>0</v>
      </c>
      <c r="K40" s="56"/>
      <c r="L40" s="52"/>
      <c r="M40" s="52"/>
      <c r="N40" s="57">
        <f t="shared" si="1"/>
        <v>0</v>
      </c>
      <c r="O40" s="156"/>
      <c r="P40" s="699"/>
      <c r="Q40" s="492"/>
      <c r="R40" s="493"/>
      <c r="S40" s="485"/>
      <c r="T40" s="67"/>
      <c r="U40" s="43"/>
      <c r="V40" s="44"/>
      <c r="W40" s="43"/>
      <c r="X40" s="361"/>
    </row>
    <row r="41" spans="1:24" ht="17.25" x14ac:dyDescent="0.3">
      <c r="A41" s="279"/>
      <c r="B41" s="283"/>
      <c r="C41" s="274"/>
      <c r="D41" s="93"/>
      <c r="E41" s="560">
        <f t="shared" si="3"/>
        <v>0</v>
      </c>
      <c r="F41" s="275"/>
      <c r="G41" s="276"/>
      <c r="H41" s="50"/>
      <c r="I41" s="51"/>
      <c r="J41" s="35">
        <f t="shared" si="0"/>
        <v>0</v>
      </c>
      <c r="K41" s="56"/>
      <c r="L41" s="52"/>
      <c r="M41" s="52"/>
      <c r="N41" s="57">
        <f t="shared" si="1"/>
        <v>0</v>
      </c>
      <c r="O41" s="156"/>
      <c r="P41" s="699"/>
      <c r="Q41" s="492"/>
      <c r="R41" s="493"/>
      <c r="S41" s="485"/>
      <c r="T41" s="67"/>
      <c r="U41" s="43"/>
      <c r="V41" s="44"/>
      <c r="W41" s="362"/>
      <c r="X41" s="363"/>
    </row>
    <row r="42" spans="1:24" ht="17.25" x14ac:dyDescent="0.3">
      <c r="A42" s="469"/>
      <c r="B42" s="283"/>
      <c r="C42" s="466"/>
      <c r="D42" s="47"/>
      <c r="E42" s="462">
        <f t="shared" si="3"/>
        <v>0</v>
      </c>
      <c r="F42" s="275"/>
      <c r="G42" s="276"/>
      <c r="H42" s="50"/>
      <c r="I42" s="51"/>
      <c r="J42" s="35">
        <f t="shared" si="0"/>
        <v>0</v>
      </c>
      <c r="K42" s="56"/>
      <c r="L42" s="52"/>
      <c r="M42" s="52"/>
      <c r="N42" s="57">
        <f t="shared" si="1"/>
        <v>0</v>
      </c>
      <c r="O42" s="156"/>
      <c r="P42" s="699"/>
      <c r="Q42" s="488"/>
      <c r="R42" s="494"/>
      <c r="S42" s="485"/>
      <c r="T42" s="67"/>
      <c r="U42" s="43"/>
      <c r="V42" s="44"/>
      <c r="W42" s="362"/>
      <c r="X42" s="364"/>
    </row>
    <row r="43" spans="1:24" ht="17.25" x14ac:dyDescent="0.3">
      <c r="A43" s="272"/>
      <c r="B43" s="283"/>
      <c r="C43" s="274"/>
      <c r="D43" s="47"/>
      <c r="E43" s="462">
        <f t="shared" si="3"/>
        <v>0</v>
      </c>
      <c r="F43" s="275"/>
      <c r="G43" s="276"/>
      <c r="H43" s="50"/>
      <c r="I43" s="51"/>
      <c r="J43" s="35">
        <f t="shared" si="0"/>
        <v>0</v>
      </c>
      <c r="K43" s="56"/>
      <c r="L43" s="52"/>
      <c r="M43" s="52"/>
      <c r="N43" s="57">
        <f t="shared" si="1"/>
        <v>0</v>
      </c>
      <c r="O43" s="156"/>
      <c r="P43" s="695"/>
      <c r="Q43" s="488"/>
      <c r="R43" s="489"/>
      <c r="S43" s="485"/>
      <c r="T43" s="67"/>
      <c r="U43" s="43"/>
      <c r="V43" s="44"/>
      <c r="W43" s="362"/>
      <c r="X43" s="364"/>
    </row>
    <row r="44" spans="1:24" ht="17.25" x14ac:dyDescent="0.3">
      <c r="A44" s="281"/>
      <c r="B44" s="283"/>
      <c r="C44" s="274"/>
      <c r="D44" s="47"/>
      <c r="E44" s="462">
        <f t="shared" si="3"/>
        <v>0</v>
      </c>
      <c r="F44" s="275"/>
      <c r="G44" s="276"/>
      <c r="H44" s="50"/>
      <c r="I44" s="51"/>
      <c r="J44" s="35">
        <f t="shared" si="0"/>
        <v>0</v>
      </c>
      <c r="K44" s="56"/>
      <c r="L44" s="52"/>
      <c r="M44" s="52"/>
      <c r="N44" s="57">
        <f t="shared" si="1"/>
        <v>0</v>
      </c>
      <c r="O44" s="156"/>
      <c r="P44" s="695"/>
      <c r="Q44" s="488"/>
      <c r="R44" s="489"/>
      <c r="S44" s="485"/>
      <c r="T44" s="67"/>
      <c r="U44" s="43"/>
      <c r="V44" s="44"/>
      <c r="W44" s="362"/>
      <c r="X44" s="364"/>
    </row>
    <row r="45" spans="1:24" ht="17.25" x14ac:dyDescent="0.3">
      <c r="A45" s="272"/>
      <c r="B45" s="283"/>
      <c r="C45" s="274"/>
      <c r="D45" s="47"/>
      <c r="E45" s="462">
        <f t="shared" si="3"/>
        <v>0</v>
      </c>
      <c r="F45" s="275"/>
      <c r="G45" s="276"/>
      <c r="H45" s="50"/>
      <c r="I45" s="51"/>
      <c r="J45" s="35">
        <f t="shared" si="0"/>
        <v>0</v>
      </c>
      <c r="K45" s="56"/>
      <c r="L45" s="52"/>
      <c r="M45" s="52"/>
      <c r="N45" s="57">
        <f t="shared" si="1"/>
        <v>0</v>
      </c>
      <c r="O45" s="156"/>
      <c r="P45" s="695"/>
      <c r="Q45" s="488"/>
      <c r="R45" s="489"/>
      <c r="S45" s="485"/>
      <c r="T45" s="67"/>
      <c r="U45" s="43"/>
      <c r="V45" s="44"/>
      <c r="W45" s="362"/>
      <c r="X45" s="364"/>
    </row>
    <row r="46" spans="1:24" ht="17.25" x14ac:dyDescent="0.3">
      <c r="A46" s="45"/>
      <c r="B46" s="68"/>
      <c r="C46" s="46"/>
      <c r="D46" s="47"/>
      <c r="E46" s="462">
        <f t="shared" si="3"/>
        <v>0</v>
      </c>
      <c r="F46" s="48"/>
      <c r="G46" s="49"/>
      <c r="H46" s="50"/>
      <c r="I46" s="51"/>
      <c r="J46" s="35">
        <f t="shared" si="0"/>
        <v>0</v>
      </c>
      <c r="K46" s="56"/>
      <c r="L46" s="52"/>
      <c r="M46" s="52"/>
      <c r="N46" s="57">
        <f t="shared" si="1"/>
        <v>0</v>
      </c>
      <c r="O46" s="156"/>
      <c r="P46" s="695"/>
      <c r="Q46" s="488"/>
      <c r="R46" s="489"/>
      <c r="S46" s="485"/>
      <c r="T46" s="67"/>
      <c r="U46" s="43"/>
      <c r="V46" s="44"/>
      <c r="W46" s="362"/>
      <c r="X46" s="364"/>
    </row>
    <row r="47" spans="1:24" ht="17.25" x14ac:dyDescent="0.3">
      <c r="A47" s="60"/>
      <c r="B47" s="45"/>
      <c r="C47" s="69"/>
      <c r="D47" s="47"/>
      <c r="E47" s="462">
        <f t="shared" si="3"/>
        <v>0</v>
      </c>
      <c r="F47" s="48"/>
      <c r="G47" s="49"/>
      <c r="H47" s="50"/>
      <c r="I47" s="51"/>
      <c r="J47" s="35">
        <f t="shared" si="0"/>
        <v>0</v>
      </c>
      <c r="K47" s="56"/>
      <c r="L47" s="52"/>
      <c r="M47" s="52"/>
      <c r="N47" s="57">
        <f t="shared" si="1"/>
        <v>0</v>
      </c>
      <c r="O47" s="156"/>
      <c r="P47" s="695"/>
      <c r="Q47" s="488"/>
      <c r="R47" s="489"/>
      <c r="S47" s="485"/>
      <c r="T47" s="67"/>
      <c r="U47" s="43"/>
      <c r="V47" s="44"/>
      <c r="W47" s="362"/>
      <c r="X47" s="364"/>
    </row>
    <row r="48" spans="1:24" ht="18" thickBot="1" x14ac:dyDescent="0.35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0"/>
        <v>0</v>
      </c>
      <c r="K48" s="56"/>
      <c r="L48" s="52"/>
      <c r="M48" s="52"/>
      <c r="N48" s="57">
        <f t="shared" si="1"/>
        <v>0</v>
      </c>
      <c r="O48" s="156"/>
      <c r="P48" s="695"/>
      <c r="Q48" s="495"/>
      <c r="R48" s="496"/>
      <c r="S48" s="485"/>
      <c r="T48" s="67"/>
      <c r="U48" s="43"/>
      <c r="V48" s="44"/>
      <c r="X48" s="365"/>
    </row>
    <row r="49" spans="1:24" ht="18" thickTop="1" x14ac:dyDescent="0.3">
      <c r="A49" s="45"/>
      <c r="B49" s="45"/>
      <c r="C49" s="69"/>
      <c r="D49" s="47"/>
      <c r="E49" s="462"/>
      <c r="F49" s="48"/>
      <c r="G49" s="49"/>
      <c r="H49" s="50"/>
      <c r="I49" s="51"/>
      <c r="J49" s="35">
        <f t="shared" si="0"/>
        <v>0</v>
      </c>
      <c r="K49" s="56"/>
      <c r="L49" s="52"/>
      <c r="M49" s="52"/>
      <c r="N49" s="57">
        <f t="shared" si="1"/>
        <v>0</v>
      </c>
      <c r="O49" s="156"/>
      <c r="P49" s="700"/>
      <c r="Q49" s="486"/>
      <c r="R49" s="487"/>
      <c r="S49" s="67"/>
      <c r="T49" s="67"/>
      <c r="U49" s="43"/>
      <c r="V49" s="44"/>
      <c r="X49" s="366"/>
    </row>
    <row r="50" spans="1:24" ht="17.25" x14ac:dyDescent="0.3">
      <c r="A50" s="60"/>
      <c r="B50" s="61"/>
      <c r="C50" s="69"/>
      <c r="D50" s="47"/>
      <c r="E50" s="462"/>
      <c r="F50" s="48"/>
      <c r="G50" s="49"/>
      <c r="H50" s="50"/>
      <c r="I50" s="51"/>
      <c r="J50" s="35">
        <f t="shared" si="0"/>
        <v>0</v>
      </c>
      <c r="K50" s="56"/>
      <c r="L50" s="52"/>
      <c r="M50" s="52"/>
      <c r="N50" s="57">
        <f t="shared" si="1"/>
        <v>0</v>
      </c>
      <c r="O50" s="156"/>
      <c r="P50" s="700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62"/>
      <c r="F51" s="48"/>
      <c r="G51" s="49"/>
      <c r="H51" s="50"/>
      <c r="I51" s="51"/>
      <c r="J51" s="35">
        <f t="shared" si="0"/>
        <v>0</v>
      </c>
      <c r="K51" s="56"/>
      <c r="L51" s="52"/>
      <c r="M51" s="52"/>
      <c r="N51" s="57">
        <f t="shared" si="1"/>
        <v>0</v>
      </c>
      <c r="O51" s="156"/>
      <c r="P51" s="700"/>
      <c r="Q51" s="39"/>
      <c r="R51" s="40"/>
      <c r="S51" s="67"/>
      <c r="T51" s="67"/>
      <c r="U51" s="43"/>
      <c r="V51" s="44"/>
    </row>
    <row r="52" spans="1:24" ht="17.25" x14ac:dyDescent="0.3">
      <c r="A52" s="60"/>
      <c r="B52" s="61"/>
      <c r="C52" s="69"/>
      <c r="D52" s="69"/>
      <c r="E52" s="47"/>
      <c r="F52" s="51"/>
      <c r="G52" s="49"/>
      <c r="H52" s="50"/>
      <c r="I52" s="51"/>
      <c r="J52" s="35">
        <f t="shared" si="0"/>
        <v>0</v>
      </c>
      <c r="K52" s="56"/>
      <c r="L52" s="52"/>
      <c r="M52" s="52"/>
      <c r="N52" s="57">
        <f t="shared" si="1"/>
        <v>0</v>
      </c>
      <c r="O52" s="156"/>
      <c r="P52" s="700"/>
      <c r="Q52" s="39"/>
      <c r="R52" s="40"/>
      <c r="S52" s="67"/>
      <c r="T52" s="67"/>
      <c r="U52" s="43"/>
      <c r="V52" s="44"/>
    </row>
    <row r="53" spans="1:24" ht="17.25" x14ac:dyDescent="0.3">
      <c r="A53" s="745"/>
      <c r="B53" s="71"/>
      <c r="C53" s="319"/>
      <c r="D53" s="319"/>
      <c r="E53" s="614"/>
      <c r="F53" s="744"/>
      <c r="G53" s="616"/>
      <c r="H53" s="76"/>
      <c r="I53" s="615"/>
      <c r="J53" s="35">
        <f t="shared" si="0"/>
        <v>0</v>
      </c>
      <c r="K53" s="78"/>
      <c r="L53" s="79"/>
      <c r="M53" s="79"/>
      <c r="N53" s="331">
        <f t="shared" si="1"/>
        <v>0</v>
      </c>
      <c r="O53" s="332"/>
      <c r="P53" s="701"/>
      <c r="Q53" s="631"/>
      <c r="R53" s="82"/>
      <c r="S53" s="83"/>
      <c r="T53" s="83"/>
      <c r="U53" s="84"/>
      <c r="V53" s="85"/>
    </row>
    <row r="54" spans="1:24" s="327" customFormat="1" ht="17.25" x14ac:dyDescent="0.3">
      <c r="A54" s="791" t="s">
        <v>55</v>
      </c>
      <c r="B54" s="292" t="s">
        <v>56</v>
      </c>
      <c r="C54" s="796" t="s">
        <v>904</v>
      </c>
      <c r="D54" s="792"/>
      <c r="E54" s="793"/>
      <c r="F54" s="794">
        <f>197.2+195.9</f>
        <v>393.1</v>
      </c>
      <c r="G54" s="627">
        <v>44477</v>
      </c>
      <c r="H54" s="597">
        <v>649</v>
      </c>
      <c r="I54" s="626">
        <v>393.1</v>
      </c>
      <c r="J54" s="35">
        <f t="shared" si="0"/>
        <v>0</v>
      </c>
      <c r="K54" s="322">
        <v>81</v>
      </c>
      <c r="L54" s="323"/>
      <c r="M54" s="323"/>
      <c r="N54" s="331">
        <f t="shared" si="1"/>
        <v>31841.100000000002</v>
      </c>
      <c r="O54" s="864" t="s">
        <v>35</v>
      </c>
      <c r="P54" s="867">
        <v>44501</v>
      </c>
      <c r="Q54" s="795"/>
      <c r="R54" s="324"/>
      <c r="S54" s="67"/>
      <c r="T54" s="67"/>
      <c r="U54" s="325"/>
      <c r="V54" s="326"/>
    </row>
    <row r="55" spans="1:24" s="327" customFormat="1" ht="47.25" x14ac:dyDescent="0.3">
      <c r="A55" s="791" t="s">
        <v>55</v>
      </c>
      <c r="B55" s="292" t="s">
        <v>56</v>
      </c>
      <c r="C55" s="834" t="s">
        <v>820</v>
      </c>
      <c r="D55" s="792"/>
      <c r="E55" s="793"/>
      <c r="F55" s="794">
        <v>918.2</v>
      </c>
      <c r="G55" s="627">
        <v>44478</v>
      </c>
      <c r="H55" s="597">
        <v>644</v>
      </c>
      <c r="I55" s="626">
        <v>918.2</v>
      </c>
      <c r="J55" s="35">
        <f t="shared" si="0"/>
        <v>0</v>
      </c>
      <c r="K55" s="322">
        <v>81</v>
      </c>
      <c r="L55" s="323"/>
      <c r="M55" s="323"/>
      <c r="N55" s="331">
        <f t="shared" si="1"/>
        <v>74374.2</v>
      </c>
      <c r="O55" s="833" t="s">
        <v>35</v>
      </c>
      <c r="P55" s="713">
        <v>44491</v>
      </c>
      <c r="Q55" s="795"/>
      <c r="R55" s="324"/>
      <c r="S55" s="67"/>
      <c r="T55" s="67"/>
      <c r="U55" s="325"/>
      <c r="V55" s="326"/>
    </row>
    <row r="56" spans="1:24" s="327" customFormat="1" ht="47.25" x14ac:dyDescent="0.3">
      <c r="A56" s="791" t="s">
        <v>55</v>
      </c>
      <c r="B56" s="292" t="s">
        <v>56</v>
      </c>
      <c r="C56" s="866" t="s">
        <v>903</v>
      </c>
      <c r="D56" s="792"/>
      <c r="E56" s="793"/>
      <c r="F56" s="794">
        <v>1233.4000000000001</v>
      </c>
      <c r="G56" s="627">
        <v>44480</v>
      </c>
      <c r="H56" s="597">
        <v>653</v>
      </c>
      <c r="I56" s="626">
        <v>1233.4000000000001</v>
      </c>
      <c r="J56" s="35">
        <f t="shared" si="0"/>
        <v>0</v>
      </c>
      <c r="K56" s="322">
        <v>81</v>
      </c>
      <c r="L56" s="323"/>
      <c r="M56" s="323"/>
      <c r="N56" s="331">
        <f t="shared" si="1"/>
        <v>99905.400000000009</v>
      </c>
      <c r="O56" s="864" t="s">
        <v>459</v>
      </c>
      <c r="P56" s="867">
        <v>44501</v>
      </c>
      <c r="Q56" s="795"/>
      <c r="R56" s="324"/>
      <c r="S56" s="67"/>
      <c r="T56" s="67"/>
      <c r="U56" s="325"/>
      <c r="V56" s="326"/>
    </row>
    <row r="57" spans="1:24" s="327" customFormat="1" ht="17.25" x14ac:dyDescent="0.3">
      <c r="A57" s="791" t="s">
        <v>55</v>
      </c>
      <c r="B57" s="292" t="s">
        <v>56</v>
      </c>
      <c r="C57" s="796" t="s">
        <v>901</v>
      </c>
      <c r="D57" s="792"/>
      <c r="E57" s="793"/>
      <c r="F57" s="794">
        <v>746.6</v>
      </c>
      <c r="G57" s="627">
        <v>44481</v>
      </c>
      <c r="H57" s="597">
        <v>654</v>
      </c>
      <c r="I57" s="626">
        <f>185+184.4+189.7+187.5</f>
        <v>746.59999999999991</v>
      </c>
      <c r="J57" s="35">
        <f t="shared" si="0"/>
        <v>0</v>
      </c>
      <c r="K57" s="322">
        <v>81</v>
      </c>
      <c r="L57" s="323"/>
      <c r="M57" s="323"/>
      <c r="N57" s="331">
        <f t="shared" si="1"/>
        <v>60474.599999999991</v>
      </c>
      <c r="O57" s="864" t="s">
        <v>459</v>
      </c>
      <c r="P57" s="867">
        <v>44501</v>
      </c>
      <c r="Q57" s="795"/>
      <c r="R57" s="324"/>
      <c r="S57" s="67"/>
      <c r="T57" s="67"/>
      <c r="U57" s="325"/>
      <c r="V57" s="326"/>
    </row>
    <row r="58" spans="1:24" s="327" customFormat="1" ht="47.25" x14ac:dyDescent="0.3">
      <c r="A58" s="830" t="s">
        <v>811</v>
      </c>
      <c r="B58" s="292" t="s">
        <v>56</v>
      </c>
      <c r="C58" s="828" t="s">
        <v>812</v>
      </c>
      <c r="D58" s="792"/>
      <c r="E58" s="793"/>
      <c r="F58" s="626">
        <v>455.6</v>
      </c>
      <c r="G58" s="627">
        <v>44488</v>
      </c>
      <c r="H58" s="810" t="s">
        <v>813</v>
      </c>
      <c r="I58" s="626">
        <v>455.6</v>
      </c>
      <c r="J58" s="35">
        <f t="shared" si="0"/>
        <v>0</v>
      </c>
      <c r="K58" s="322">
        <v>85</v>
      </c>
      <c r="L58" s="323"/>
      <c r="M58" s="323"/>
      <c r="N58" s="331">
        <f t="shared" si="1"/>
        <v>38726</v>
      </c>
      <c r="O58" s="807" t="s">
        <v>206</v>
      </c>
      <c r="P58" s="713">
        <v>44488</v>
      </c>
      <c r="Q58" s="795"/>
      <c r="R58" s="324"/>
      <c r="S58" s="67"/>
      <c r="T58" s="67"/>
      <c r="U58" s="325"/>
      <c r="V58" s="326"/>
    </row>
    <row r="59" spans="1:24" s="327" customFormat="1" ht="19.5" thickBot="1" x14ac:dyDescent="0.35">
      <c r="A59" s="279"/>
      <c r="B59" s="292" t="s">
        <v>56</v>
      </c>
      <c r="C59" s="801"/>
      <c r="D59" s="716"/>
      <c r="E59" s="607"/>
      <c r="F59" s="811"/>
      <c r="G59" s="276"/>
      <c r="H59" s="812"/>
      <c r="I59" s="320">
        <v>0</v>
      </c>
      <c r="J59" s="35">
        <f t="shared" si="0"/>
        <v>0</v>
      </c>
      <c r="K59" s="322">
        <v>0</v>
      </c>
      <c r="L59" s="323"/>
      <c r="M59" s="323"/>
      <c r="N59" s="331">
        <f t="shared" si="1"/>
        <v>0</v>
      </c>
      <c r="O59" s="710"/>
      <c r="P59" s="713"/>
      <c r="Q59" s="508"/>
      <c r="R59" s="324"/>
      <c r="S59" s="67"/>
      <c r="T59" s="67"/>
      <c r="U59" s="325"/>
      <c r="V59" s="326"/>
      <c r="W59"/>
      <c r="X59"/>
    </row>
    <row r="60" spans="1:24" ht="18.75" x14ac:dyDescent="0.3">
      <c r="A60" s="836"/>
      <c r="B60" s="292" t="s">
        <v>56</v>
      </c>
      <c r="C60" s="1034"/>
      <c r="D60" s="717"/>
      <c r="E60" s="607"/>
      <c r="F60" s="51"/>
      <c r="G60" s="49"/>
      <c r="H60" s="813"/>
      <c r="I60" s="51"/>
      <c r="J60" s="35">
        <f t="shared" si="0"/>
        <v>0</v>
      </c>
      <c r="K60" s="36"/>
      <c r="L60" s="52"/>
      <c r="M60" s="52"/>
      <c r="N60" s="331">
        <f t="shared" si="1"/>
        <v>0</v>
      </c>
      <c r="O60" s="1047"/>
      <c r="P60" s="838"/>
      <c r="Q60" s="712"/>
      <c r="R60" s="40"/>
      <c r="S60" s="67"/>
      <c r="T60" s="67"/>
      <c r="U60" s="43"/>
      <c r="V60" s="44"/>
    </row>
    <row r="61" spans="1:24" ht="18.75" customHeight="1" thickBot="1" x14ac:dyDescent="0.35">
      <c r="A61" s="837"/>
      <c r="B61" s="292" t="s">
        <v>441</v>
      </c>
      <c r="C61" s="1046"/>
      <c r="D61" s="717"/>
      <c r="E61" s="607"/>
      <c r="F61" s="51"/>
      <c r="G61" s="49"/>
      <c r="H61" s="813"/>
      <c r="I61" s="51"/>
      <c r="J61" s="35">
        <f t="shared" si="0"/>
        <v>0</v>
      </c>
      <c r="K61" s="36"/>
      <c r="L61" s="52"/>
      <c r="M61" s="52"/>
      <c r="N61" s="331">
        <f t="shared" si="1"/>
        <v>0</v>
      </c>
      <c r="O61" s="1048"/>
      <c r="P61" s="839"/>
      <c r="Q61" s="712"/>
      <c r="R61" s="40"/>
      <c r="S61" s="67"/>
      <c r="T61" s="67"/>
      <c r="U61" s="43"/>
      <c r="V61" s="44"/>
    </row>
    <row r="62" spans="1:24" ht="18.75" customHeight="1" x14ac:dyDescent="0.3">
      <c r="A62" s="808"/>
      <c r="B62" s="328"/>
      <c r="C62" s="610"/>
      <c r="D62" s="608"/>
      <c r="E62" s="607"/>
      <c r="F62" s="51"/>
      <c r="G62" s="49"/>
      <c r="H62" s="620"/>
      <c r="I62" s="51"/>
      <c r="J62" s="35">
        <f t="shared" si="0"/>
        <v>0</v>
      </c>
      <c r="K62" s="36"/>
      <c r="L62" s="52"/>
      <c r="M62" s="52"/>
      <c r="N62" s="38">
        <f t="shared" si="1"/>
        <v>0</v>
      </c>
      <c r="O62" s="508"/>
      <c r="P62" s="702"/>
      <c r="Q62" s="508"/>
      <c r="R62" s="40"/>
      <c r="S62" s="67"/>
      <c r="T62" s="67"/>
      <c r="U62" s="43"/>
      <c r="V62" s="44"/>
    </row>
    <row r="63" spans="1:24" ht="17.25" x14ac:dyDescent="0.3">
      <c r="A63" s="291"/>
      <c r="B63" s="759"/>
      <c r="C63" s="708"/>
      <c r="D63" s="760"/>
      <c r="E63" s="761"/>
      <c r="F63" s="51"/>
      <c r="G63" s="49"/>
      <c r="H63" s="620"/>
      <c r="I63" s="51"/>
      <c r="J63" s="35">
        <f t="shared" si="0"/>
        <v>0</v>
      </c>
      <c r="K63" s="36"/>
      <c r="L63" s="52"/>
      <c r="M63" s="52"/>
      <c r="N63" s="38">
        <f t="shared" si="1"/>
        <v>0</v>
      </c>
      <c r="O63" s="508"/>
      <c r="P63" s="702"/>
      <c r="Q63" s="508"/>
      <c r="R63" s="40"/>
      <c r="S63" s="67"/>
      <c r="T63" s="67"/>
      <c r="U63" s="43"/>
      <c r="V63" s="44"/>
    </row>
    <row r="64" spans="1:24" ht="18" customHeight="1" x14ac:dyDescent="0.3">
      <c r="A64" s="102" t="s">
        <v>794</v>
      </c>
      <c r="B64" s="286" t="s">
        <v>33</v>
      </c>
      <c r="C64" s="619" t="s">
        <v>795</v>
      </c>
      <c r="D64" s="610"/>
      <c r="E64" s="609"/>
      <c r="F64" s="51">
        <v>410</v>
      </c>
      <c r="G64" s="49">
        <v>44471</v>
      </c>
      <c r="H64" s="621" t="s">
        <v>818</v>
      </c>
      <c r="I64" s="51">
        <v>410</v>
      </c>
      <c r="J64" s="35">
        <f t="shared" si="0"/>
        <v>0</v>
      </c>
      <c r="K64" s="36">
        <v>60</v>
      </c>
      <c r="L64" s="52"/>
      <c r="M64" s="52"/>
      <c r="N64" s="38">
        <f t="shared" si="1"/>
        <v>24600</v>
      </c>
      <c r="O64" s="508" t="s">
        <v>374</v>
      </c>
      <c r="P64" s="702">
        <v>44474</v>
      </c>
      <c r="Q64" s="508"/>
      <c r="R64" s="40"/>
      <c r="S64" s="41"/>
      <c r="T64" s="42"/>
      <c r="U64" s="43"/>
      <c r="V64" s="44"/>
    </row>
    <row r="65" spans="1:22" ht="18" customHeight="1" x14ac:dyDescent="0.3">
      <c r="A65" s="102" t="s">
        <v>794</v>
      </c>
      <c r="B65" s="286" t="s">
        <v>33</v>
      </c>
      <c r="C65" s="619" t="s">
        <v>796</v>
      </c>
      <c r="D65" s="610"/>
      <c r="E65" s="609"/>
      <c r="F65" s="51">
        <v>650</v>
      </c>
      <c r="G65" s="49">
        <v>44477</v>
      </c>
      <c r="H65" s="621" t="s">
        <v>819</v>
      </c>
      <c r="I65" s="51">
        <v>650</v>
      </c>
      <c r="J65" s="35">
        <f t="shared" si="0"/>
        <v>0</v>
      </c>
      <c r="K65" s="36">
        <v>60</v>
      </c>
      <c r="L65" s="52"/>
      <c r="M65" s="52"/>
      <c r="N65" s="38">
        <f t="shared" si="1"/>
        <v>39000</v>
      </c>
      <c r="O65" s="508" t="s">
        <v>374</v>
      </c>
      <c r="P65" s="702">
        <v>44477</v>
      </c>
      <c r="Q65" s="508"/>
      <c r="R65" s="40"/>
      <c r="S65" s="41"/>
      <c r="T65" s="42"/>
      <c r="U65" s="43"/>
      <c r="V65" s="44"/>
    </row>
    <row r="66" spans="1:22" ht="18" customHeight="1" x14ac:dyDescent="0.3">
      <c r="A66" s="102" t="s">
        <v>896</v>
      </c>
      <c r="B66" s="286" t="s">
        <v>897</v>
      </c>
      <c r="C66" s="619" t="s">
        <v>902</v>
      </c>
      <c r="D66" s="610"/>
      <c r="E66" s="609"/>
      <c r="F66" s="51">
        <v>2738</v>
      </c>
      <c r="G66" s="49">
        <v>44477</v>
      </c>
      <c r="H66" s="621" t="s">
        <v>898</v>
      </c>
      <c r="I66" s="51">
        <v>2738</v>
      </c>
      <c r="J66" s="35">
        <f t="shared" si="0"/>
        <v>0</v>
      </c>
      <c r="K66" s="36">
        <v>38</v>
      </c>
      <c r="L66" s="52"/>
      <c r="M66" s="52"/>
      <c r="N66" s="38">
        <f t="shared" si="1"/>
        <v>104044</v>
      </c>
      <c r="O66" s="454" t="s">
        <v>35</v>
      </c>
      <c r="P66" s="737">
        <v>44501</v>
      </c>
      <c r="Q66" s="508"/>
      <c r="R66" s="40"/>
      <c r="S66" s="41"/>
      <c r="T66" s="42"/>
      <c r="U66" s="43"/>
      <c r="V66" s="44"/>
    </row>
    <row r="67" spans="1:22" ht="18" customHeight="1" x14ac:dyDescent="0.3">
      <c r="A67" s="102" t="s">
        <v>896</v>
      </c>
      <c r="B67" s="286" t="s">
        <v>921</v>
      </c>
      <c r="C67" s="619" t="s">
        <v>922</v>
      </c>
      <c r="D67" s="610"/>
      <c r="E67" s="609"/>
      <c r="F67" s="51">
        <v>2025</v>
      </c>
      <c r="G67" s="49">
        <v>44481</v>
      </c>
      <c r="H67" s="621" t="s">
        <v>923</v>
      </c>
      <c r="I67" s="51">
        <v>2025</v>
      </c>
      <c r="J67" s="35">
        <f t="shared" si="0"/>
        <v>0</v>
      </c>
      <c r="K67" s="36">
        <v>90</v>
      </c>
      <c r="L67" s="52"/>
      <c r="M67" s="52"/>
      <c r="N67" s="38">
        <f t="shared" si="1"/>
        <v>182250</v>
      </c>
      <c r="O67" s="454" t="s">
        <v>35</v>
      </c>
      <c r="P67" s="737">
        <v>44505</v>
      </c>
      <c r="Q67" s="508"/>
      <c r="R67" s="40"/>
      <c r="S67" s="41"/>
      <c r="T67" s="42"/>
      <c r="U67" s="43"/>
      <c r="V67" s="44"/>
    </row>
    <row r="68" spans="1:22" ht="18" customHeight="1" x14ac:dyDescent="0.3">
      <c r="A68" s="102" t="s">
        <v>827</v>
      </c>
      <c r="B68" s="286" t="s">
        <v>828</v>
      </c>
      <c r="C68" s="619" t="s">
        <v>829</v>
      </c>
      <c r="D68" s="610"/>
      <c r="E68" s="609"/>
      <c r="F68" s="51">
        <v>308.2</v>
      </c>
      <c r="G68" s="49">
        <v>44481</v>
      </c>
      <c r="H68" s="622">
        <v>35092</v>
      </c>
      <c r="I68" s="51">
        <v>308.2</v>
      </c>
      <c r="J68" s="35">
        <f t="shared" si="0"/>
        <v>0</v>
      </c>
      <c r="K68" s="36">
        <v>56</v>
      </c>
      <c r="L68" s="52"/>
      <c r="M68" s="52"/>
      <c r="N68" s="38">
        <f t="shared" si="1"/>
        <v>17259.2</v>
      </c>
      <c r="O68" s="508" t="s">
        <v>294</v>
      </c>
      <c r="P68" s="702">
        <v>44491</v>
      </c>
      <c r="Q68" s="508"/>
      <c r="R68" s="40"/>
      <c r="S68" s="41"/>
      <c r="T68" s="42"/>
      <c r="U68" s="43"/>
      <c r="V68" s="44"/>
    </row>
    <row r="69" spans="1:22" ht="18.600000000000001" customHeight="1" x14ac:dyDescent="0.3">
      <c r="A69" s="102" t="s">
        <v>794</v>
      </c>
      <c r="B69" s="286" t="s">
        <v>33</v>
      </c>
      <c r="C69" s="619" t="s">
        <v>816</v>
      </c>
      <c r="D69" s="610"/>
      <c r="E69" s="609"/>
      <c r="F69" s="51">
        <v>750</v>
      </c>
      <c r="G69" s="49">
        <v>44484</v>
      </c>
      <c r="H69" s="621" t="s">
        <v>817</v>
      </c>
      <c r="I69" s="51">
        <v>750</v>
      </c>
      <c r="J69" s="35">
        <f t="shared" si="0"/>
        <v>0</v>
      </c>
      <c r="K69" s="322">
        <v>60</v>
      </c>
      <c r="L69" s="323"/>
      <c r="M69" s="52"/>
      <c r="N69" s="38">
        <f t="shared" si="1"/>
        <v>45000</v>
      </c>
      <c r="O69" s="508" t="s">
        <v>374</v>
      </c>
      <c r="P69" s="702">
        <v>44484</v>
      </c>
      <c r="Q69" s="508"/>
      <c r="R69" s="40"/>
      <c r="S69" s="41"/>
      <c r="T69" s="42"/>
      <c r="U69" s="43"/>
      <c r="V69" s="44"/>
    </row>
    <row r="70" spans="1:22" ht="18.600000000000001" customHeight="1" x14ac:dyDescent="0.3">
      <c r="A70" s="102" t="s">
        <v>896</v>
      </c>
      <c r="B70" s="286" t="s">
        <v>925</v>
      </c>
      <c r="C70" s="619" t="s">
        <v>926</v>
      </c>
      <c r="D70" s="610"/>
      <c r="E70" s="609"/>
      <c r="F70" s="51">
        <v>5126.07</v>
      </c>
      <c r="G70" s="49">
        <v>44491</v>
      </c>
      <c r="H70" s="621" t="s">
        <v>927</v>
      </c>
      <c r="I70" s="51">
        <v>5126.07</v>
      </c>
      <c r="J70" s="35">
        <f t="shared" si="0"/>
        <v>0</v>
      </c>
      <c r="K70" s="322">
        <v>20</v>
      </c>
      <c r="L70" s="323"/>
      <c r="M70" s="52"/>
      <c r="N70" s="38">
        <f t="shared" si="1"/>
        <v>102521.4</v>
      </c>
      <c r="O70" s="454" t="s">
        <v>224</v>
      </c>
      <c r="P70" s="737">
        <v>44512</v>
      </c>
      <c r="Q70" s="508"/>
      <c r="R70" s="40"/>
      <c r="S70" s="41"/>
      <c r="T70" s="42"/>
      <c r="U70" s="43"/>
      <c r="V70" s="44"/>
    </row>
    <row r="71" spans="1:22" ht="18.75" x14ac:dyDescent="0.3">
      <c r="A71" s="53" t="s">
        <v>794</v>
      </c>
      <c r="B71" s="286" t="s">
        <v>33</v>
      </c>
      <c r="C71" s="610" t="s">
        <v>833</v>
      </c>
      <c r="D71" s="610"/>
      <c r="E71" s="609"/>
      <c r="F71" s="51">
        <v>400</v>
      </c>
      <c r="G71" s="49">
        <v>44492</v>
      </c>
      <c r="H71" s="622" t="s">
        <v>834</v>
      </c>
      <c r="I71" s="51">
        <v>400</v>
      </c>
      <c r="J71" s="35">
        <f t="shared" si="0"/>
        <v>0</v>
      </c>
      <c r="K71" s="322">
        <v>60</v>
      </c>
      <c r="L71" s="323"/>
      <c r="M71" s="52"/>
      <c r="N71" s="38">
        <f t="shared" si="1"/>
        <v>24000</v>
      </c>
      <c r="O71" s="508" t="s">
        <v>374</v>
      </c>
      <c r="P71" s="702">
        <v>44494</v>
      </c>
      <c r="Q71" s="508"/>
      <c r="R71" s="40"/>
      <c r="S71" s="41"/>
      <c r="T71" s="42"/>
      <c r="U71" s="43"/>
      <c r="V71" s="44"/>
    </row>
    <row r="72" spans="1:22" ht="17.25" customHeight="1" thickBot="1" x14ac:dyDescent="0.35">
      <c r="A72" s="102" t="s">
        <v>794</v>
      </c>
      <c r="B72" s="286" t="s">
        <v>33</v>
      </c>
      <c r="C72" s="619" t="s">
        <v>844</v>
      </c>
      <c r="D72" s="610"/>
      <c r="E72" s="609"/>
      <c r="F72" s="51">
        <v>400</v>
      </c>
      <c r="G72" s="49">
        <v>44497</v>
      </c>
      <c r="H72" s="852" t="s">
        <v>845</v>
      </c>
      <c r="I72" s="51">
        <v>400</v>
      </c>
      <c r="J72" s="35">
        <f t="shared" si="0"/>
        <v>0</v>
      </c>
      <c r="K72" s="322">
        <v>65</v>
      </c>
      <c r="L72" s="323"/>
      <c r="M72" s="52"/>
      <c r="N72" s="38">
        <f t="shared" si="1"/>
        <v>26000</v>
      </c>
      <c r="O72" s="710" t="s">
        <v>374</v>
      </c>
      <c r="P72" s="627">
        <v>44498</v>
      </c>
      <c r="Q72" s="508"/>
      <c r="R72" s="40"/>
      <c r="S72" s="41"/>
      <c r="T72" s="42"/>
      <c r="U72" s="43"/>
      <c r="V72" s="44"/>
    </row>
    <row r="73" spans="1:22" ht="34.5" x14ac:dyDescent="0.3">
      <c r="A73" s="1051" t="s">
        <v>848</v>
      </c>
      <c r="B73" s="689" t="s">
        <v>849</v>
      </c>
      <c r="C73" s="854" t="s">
        <v>880</v>
      </c>
      <c r="D73" s="619" t="s">
        <v>853</v>
      </c>
      <c r="E73" s="609"/>
      <c r="F73" s="51">
        <v>2.81</v>
      </c>
      <c r="G73" s="87">
        <v>44498</v>
      </c>
      <c r="H73" s="1054" t="s">
        <v>850</v>
      </c>
      <c r="I73" s="48">
        <v>2.81</v>
      </c>
      <c r="J73" s="35">
        <f t="shared" si="0"/>
        <v>0</v>
      </c>
      <c r="K73" s="322">
        <v>433</v>
      </c>
      <c r="L73" s="323"/>
      <c r="M73" s="52"/>
      <c r="N73" s="38">
        <f t="shared" si="1"/>
        <v>1216.73</v>
      </c>
      <c r="O73" s="1060" t="s">
        <v>682</v>
      </c>
      <c r="P73" s="1063">
        <v>44498</v>
      </c>
      <c r="Q73" s="712"/>
      <c r="R73" s="40"/>
      <c r="S73" s="41"/>
      <c r="T73" s="42"/>
      <c r="U73" s="43"/>
      <c r="V73" s="44"/>
    </row>
    <row r="74" spans="1:22" ht="18.75" customHeight="1" x14ac:dyDescent="0.3">
      <c r="A74" s="1052"/>
      <c r="B74" s="286" t="s">
        <v>851</v>
      </c>
      <c r="C74" s="854" t="s">
        <v>880</v>
      </c>
      <c r="D74" s="610" t="s">
        <v>852</v>
      </c>
      <c r="E74" s="609"/>
      <c r="F74" s="51">
        <v>1</v>
      </c>
      <c r="G74" s="87">
        <v>44498</v>
      </c>
      <c r="H74" s="1055"/>
      <c r="I74" s="48">
        <v>1</v>
      </c>
      <c r="J74" s="35">
        <f t="shared" si="0"/>
        <v>0</v>
      </c>
      <c r="K74" s="322">
        <v>520</v>
      </c>
      <c r="L74" s="323"/>
      <c r="M74" s="52"/>
      <c r="N74" s="38">
        <f t="shared" si="1"/>
        <v>520</v>
      </c>
      <c r="O74" s="1061"/>
      <c r="P74" s="1064"/>
      <c r="Q74" s="712"/>
      <c r="R74" s="40"/>
      <c r="S74" s="41"/>
      <c r="T74" s="42"/>
      <c r="U74" s="43"/>
      <c r="V74" s="44"/>
    </row>
    <row r="75" spans="1:22" ht="18.75" customHeight="1" x14ac:dyDescent="0.3">
      <c r="A75" s="1052"/>
      <c r="B75" s="286" t="s">
        <v>854</v>
      </c>
      <c r="C75" s="854" t="s">
        <v>880</v>
      </c>
      <c r="D75" s="619" t="s">
        <v>853</v>
      </c>
      <c r="E75" s="609"/>
      <c r="F75" s="51">
        <v>1.1399999999999999</v>
      </c>
      <c r="G75" s="87">
        <v>44498</v>
      </c>
      <c r="H75" s="1055"/>
      <c r="I75" s="48">
        <v>1.1399999999999999</v>
      </c>
      <c r="J75" s="35">
        <f>I75-F75</f>
        <v>0</v>
      </c>
      <c r="K75" s="322">
        <v>433</v>
      </c>
      <c r="L75" s="323"/>
      <c r="M75" s="52"/>
      <c r="N75" s="38">
        <f>K75*I75</f>
        <v>493.61999999999995</v>
      </c>
      <c r="O75" s="1061"/>
      <c r="P75" s="1064"/>
      <c r="Q75" s="712"/>
      <c r="R75" s="40"/>
      <c r="S75" s="41"/>
      <c r="T75" s="42"/>
      <c r="U75" s="43"/>
      <c r="V75" s="44"/>
    </row>
    <row r="76" spans="1:22" ht="34.5" x14ac:dyDescent="0.3">
      <c r="A76" s="1052"/>
      <c r="B76" s="689" t="s">
        <v>855</v>
      </c>
      <c r="C76" s="854" t="s">
        <v>880</v>
      </c>
      <c r="D76" s="619" t="s">
        <v>856</v>
      </c>
      <c r="E76" s="609"/>
      <c r="F76" s="51">
        <v>1</v>
      </c>
      <c r="G76" s="87">
        <v>44498</v>
      </c>
      <c r="H76" s="1055"/>
      <c r="I76" s="48">
        <v>1</v>
      </c>
      <c r="J76" s="35">
        <f>I76-F76</f>
        <v>0</v>
      </c>
      <c r="K76" s="322">
        <v>430</v>
      </c>
      <c r="L76" s="323"/>
      <c r="M76" s="52"/>
      <c r="N76" s="38">
        <f>K76*I76</f>
        <v>430</v>
      </c>
      <c r="O76" s="1061"/>
      <c r="P76" s="1064"/>
      <c r="Q76" s="712"/>
      <c r="R76" s="40"/>
      <c r="S76" s="41"/>
      <c r="T76" s="42"/>
      <c r="U76" s="43"/>
      <c r="V76" s="44"/>
    </row>
    <row r="77" spans="1:22" ht="18.75" customHeight="1" x14ac:dyDescent="0.3">
      <c r="A77" s="1052"/>
      <c r="B77" s="286" t="s">
        <v>857</v>
      </c>
      <c r="C77" s="854" t="s">
        <v>880</v>
      </c>
      <c r="D77" s="610" t="s">
        <v>852</v>
      </c>
      <c r="E77" s="609"/>
      <c r="F77" s="51">
        <v>1</v>
      </c>
      <c r="G77" s="87">
        <v>44498</v>
      </c>
      <c r="H77" s="1055"/>
      <c r="I77" s="48">
        <v>1</v>
      </c>
      <c r="J77" s="35">
        <f t="shared" si="0"/>
        <v>0</v>
      </c>
      <c r="K77" s="322">
        <v>590</v>
      </c>
      <c r="L77" s="323"/>
      <c r="M77" s="52"/>
      <c r="N77" s="38">
        <f t="shared" si="1"/>
        <v>590</v>
      </c>
      <c r="O77" s="1061"/>
      <c r="P77" s="1064"/>
      <c r="Q77" s="712"/>
      <c r="R77" s="40"/>
      <c r="S77" s="41"/>
      <c r="T77" s="42"/>
      <c r="U77" s="43"/>
      <c r="V77" s="44"/>
    </row>
    <row r="78" spans="1:22" ht="16.5" customHeight="1" thickBot="1" x14ac:dyDescent="0.35">
      <c r="A78" s="1053"/>
      <c r="B78" s="286" t="s">
        <v>859</v>
      </c>
      <c r="C78" s="854" t="s">
        <v>880</v>
      </c>
      <c r="D78" s="181" t="s">
        <v>853</v>
      </c>
      <c r="E78" s="613"/>
      <c r="F78" s="51">
        <v>2.46</v>
      </c>
      <c r="G78" s="87">
        <v>44498</v>
      </c>
      <c r="H78" s="1055"/>
      <c r="I78" s="48">
        <v>2.46</v>
      </c>
      <c r="J78" s="35">
        <f t="shared" si="0"/>
        <v>0</v>
      </c>
      <c r="K78" s="56">
        <v>548.78</v>
      </c>
      <c r="L78" s="52"/>
      <c r="M78" s="52"/>
      <c r="N78" s="38">
        <f t="shared" si="1"/>
        <v>1349.9987999999998</v>
      </c>
      <c r="O78" s="1061"/>
      <c r="P78" s="1064"/>
      <c r="Q78" s="712"/>
      <c r="R78" s="40"/>
      <c r="S78" s="41"/>
      <c r="T78" s="42"/>
      <c r="U78" s="43"/>
      <c r="V78" s="44"/>
    </row>
    <row r="79" spans="1:22" s="327" customFormat="1" ht="16.5" customHeight="1" x14ac:dyDescent="0.3">
      <c r="A79" s="1056" t="s">
        <v>848</v>
      </c>
      <c r="B79" s="286" t="s">
        <v>860</v>
      </c>
      <c r="C79" s="856" t="s">
        <v>880</v>
      </c>
      <c r="D79" s="763" t="s">
        <v>861</v>
      </c>
      <c r="E79" s="97"/>
      <c r="F79" s="320">
        <v>5.31</v>
      </c>
      <c r="G79" s="321">
        <v>44498</v>
      </c>
      <c r="H79" s="1058" t="s">
        <v>864</v>
      </c>
      <c r="I79" s="853">
        <v>5.31</v>
      </c>
      <c r="J79" s="35">
        <f t="shared" si="0"/>
        <v>0</v>
      </c>
      <c r="K79" s="581">
        <v>146</v>
      </c>
      <c r="L79" s="323"/>
      <c r="M79" s="323"/>
      <c r="N79" s="38">
        <f t="shared" si="1"/>
        <v>775.26</v>
      </c>
      <c r="O79" s="1061"/>
      <c r="P79" s="1064"/>
      <c r="Q79" s="712"/>
      <c r="R79" s="324"/>
      <c r="S79" s="41"/>
      <c r="T79" s="42"/>
      <c r="U79" s="325"/>
      <c r="V79" s="326"/>
    </row>
    <row r="80" spans="1:22" s="327" customFormat="1" ht="16.5" customHeight="1" thickBot="1" x14ac:dyDescent="0.35">
      <c r="A80" s="1057"/>
      <c r="B80" s="286" t="s">
        <v>862</v>
      </c>
      <c r="C80" s="856" t="s">
        <v>880</v>
      </c>
      <c r="D80" s="629" t="s">
        <v>861</v>
      </c>
      <c r="E80" s="613"/>
      <c r="F80" s="320">
        <v>2.81</v>
      </c>
      <c r="G80" s="321">
        <v>44498</v>
      </c>
      <c r="H80" s="1059"/>
      <c r="I80" s="275">
        <v>2.81</v>
      </c>
      <c r="J80" s="35">
        <f t="shared" si="0"/>
        <v>0</v>
      </c>
      <c r="K80" s="581">
        <v>92</v>
      </c>
      <c r="L80" s="323"/>
      <c r="M80" s="323"/>
      <c r="N80" s="38">
        <f t="shared" si="1"/>
        <v>258.52</v>
      </c>
      <c r="O80" s="1061"/>
      <c r="P80" s="1064"/>
      <c r="Q80" s="712"/>
      <c r="R80" s="324"/>
      <c r="S80" s="41"/>
      <c r="T80" s="42"/>
      <c r="U80" s="325"/>
      <c r="V80" s="326"/>
    </row>
    <row r="81" spans="1:22" s="327" customFormat="1" ht="16.5" customHeight="1" thickBot="1" x14ac:dyDescent="0.35">
      <c r="A81" s="594" t="s">
        <v>848</v>
      </c>
      <c r="B81" s="425" t="s">
        <v>858</v>
      </c>
      <c r="C81" s="855"/>
      <c r="D81" s="629" t="s">
        <v>853</v>
      </c>
      <c r="E81" s="613"/>
      <c r="F81" s="320">
        <v>1.3</v>
      </c>
      <c r="G81" s="276">
        <v>44498</v>
      </c>
      <c r="H81" s="718" t="s">
        <v>863</v>
      </c>
      <c r="I81" s="320">
        <v>1.3</v>
      </c>
      <c r="J81" s="35">
        <f t="shared" si="0"/>
        <v>0</v>
      </c>
      <c r="K81" s="581">
        <v>145</v>
      </c>
      <c r="L81" s="323"/>
      <c r="M81" s="323"/>
      <c r="N81" s="38">
        <f t="shared" si="1"/>
        <v>188.5</v>
      </c>
      <c r="O81" s="1062"/>
      <c r="P81" s="1065"/>
      <c r="Q81" s="712"/>
      <c r="R81" s="324"/>
      <c r="S81" s="41"/>
      <c r="T81" s="42"/>
      <c r="U81" s="325"/>
      <c r="V81" s="326"/>
    </row>
    <row r="82" spans="1:22" s="327" customFormat="1" ht="16.5" customHeight="1" x14ac:dyDescent="0.3">
      <c r="A82" s="851"/>
      <c r="B82" s="425"/>
      <c r="C82" s="629"/>
      <c r="D82" s="628"/>
      <c r="E82" s="613"/>
      <c r="F82" s="320"/>
      <c r="G82" s="276"/>
      <c r="H82" s="630"/>
      <c r="I82" s="320"/>
      <c r="J82" s="35">
        <f t="shared" si="0"/>
        <v>0</v>
      </c>
      <c r="K82" s="581"/>
      <c r="L82" s="323"/>
      <c r="M82" s="323"/>
      <c r="N82" s="38">
        <f t="shared" si="1"/>
        <v>0</v>
      </c>
      <c r="O82" s="711"/>
      <c r="P82" s="714"/>
      <c r="Q82" s="508"/>
      <c r="R82" s="324"/>
      <c r="S82" s="41"/>
      <c r="T82" s="42"/>
      <c r="U82" s="325"/>
      <c r="V82" s="326"/>
    </row>
    <row r="83" spans="1:22" ht="16.5" customHeight="1" x14ac:dyDescent="0.3">
      <c r="A83" s="58"/>
      <c r="B83" s="61"/>
      <c r="C83" s="181"/>
      <c r="D83" s="612"/>
      <c r="E83" s="613"/>
      <c r="F83" s="51"/>
      <c r="G83" s="49"/>
      <c r="H83" s="620"/>
      <c r="I83" s="51"/>
      <c r="J83" s="35">
        <f t="shared" si="0"/>
        <v>0</v>
      </c>
      <c r="K83" s="56"/>
      <c r="L83" s="323"/>
      <c r="M83" s="323"/>
      <c r="N83" s="38">
        <f t="shared" si="1"/>
        <v>0</v>
      </c>
      <c r="O83" s="508"/>
      <c r="P83" s="702"/>
      <c r="Q83" s="508"/>
      <c r="R83" s="40"/>
      <c r="S83" s="41"/>
      <c r="T83" s="42"/>
      <c r="U83" s="43"/>
      <c r="V83" s="44"/>
    </row>
    <row r="84" spans="1:22" ht="17.25" x14ac:dyDescent="0.3">
      <c r="A84" s="58"/>
      <c r="B84" s="61"/>
      <c r="C84" s="116"/>
      <c r="D84" s="612"/>
      <c r="E84" s="613"/>
      <c r="F84" s="51"/>
      <c r="G84" s="49"/>
      <c r="H84" s="684"/>
      <c r="I84" s="51"/>
      <c r="J84" s="35">
        <f t="shared" si="0"/>
        <v>0</v>
      </c>
      <c r="K84" s="56"/>
      <c r="L84" s="1018"/>
      <c r="M84" s="1019"/>
      <c r="N84" s="57">
        <f t="shared" si="1"/>
        <v>0</v>
      </c>
      <c r="O84" s="508"/>
      <c r="P84" s="702"/>
      <c r="Q84" s="508"/>
      <c r="R84" s="40"/>
      <c r="S84" s="41"/>
      <c r="T84" s="42"/>
      <c r="U84" s="43"/>
      <c r="V84" s="44"/>
    </row>
    <row r="85" spans="1:22" ht="17.25" x14ac:dyDescent="0.3">
      <c r="A85" s="58"/>
      <c r="B85" s="61"/>
      <c r="C85" s="116"/>
      <c r="D85" s="612"/>
      <c r="E85" s="613"/>
      <c r="F85" s="51"/>
      <c r="G85" s="49"/>
      <c r="H85" s="684"/>
      <c r="I85" s="51"/>
      <c r="J85" s="35">
        <f t="shared" si="0"/>
        <v>0</v>
      </c>
      <c r="K85" s="56"/>
      <c r="L85" s="1018"/>
      <c r="M85" s="1019"/>
      <c r="N85" s="57">
        <f t="shared" si="1"/>
        <v>0</v>
      </c>
      <c r="O85" s="508"/>
      <c r="P85" s="702"/>
      <c r="Q85" s="508"/>
      <c r="R85" s="40"/>
      <c r="S85" s="41"/>
      <c r="T85" s="42"/>
      <c r="U85" s="43"/>
      <c r="V85" s="44"/>
    </row>
    <row r="86" spans="1:22" ht="26.25" customHeight="1" x14ac:dyDescent="0.3">
      <c r="A86" s="683"/>
      <c r="B86" s="61"/>
      <c r="C86" s="809"/>
      <c r="D86" s="612"/>
      <c r="E86" s="613"/>
      <c r="F86" s="51"/>
      <c r="G86" s="49"/>
      <c r="H86" s="620"/>
      <c r="I86" s="51"/>
      <c r="J86" s="35">
        <f t="shared" si="0"/>
        <v>0</v>
      </c>
      <c r="K86" s="56"/>
      <c r="L86" s="685"/>
      <c r="M86" s="685"/>
      <c r="N86" s="57">
        <f t="shared" si="1"/>
        <v>0</v>
      </c>
      <c r="O86" s="508"/>
      <c r="P86" s="702"/>
      <c r="Q86" s="508"/>
      <c r="R86" s="40"/>
      <c r="S86" s="41"/>
      <c r="T86" s="42"/>
      <c r="U86" s="43"/>
      <c r="V86" s="44"/>
    </row>
    <row r="87" spans="1:22" ht="26.25" customHeight="1" x14ac:dyDescent="0.3">
      <c r="A87" s="683"/>
      <c r="B87" s="61"/>
      <c r="C87" s="809"/>
      <c r="D87" s="612"/>
      <c r="E87" s="613"/>
      <c r="F87" s="51"/>
      <c r="G87" s="49"/>
      <c r="H87" s="620"/>
      <c r="I87" s="51"/>
      <c r="J87" s="35">
        <f t="shared" si="0"/>
        <v>0</v>
      </c>
      <c r="K87" s="56"/>
      <c r="L87" s="685"/>
      <c r="M87" s="685"/>
      <c r="N87" s="57">
        <f t="shared" si="1"/>
        <v>0</v>
      </c>
      <c r="O87" s="508"/>
      <c r="P87" s="702"/>
      <c r="Q87" s="508"/>
      <c r="R87" s="40"/>
      <c r="S87" s="41"/>
      <c r="T87" s="42"/>
      <c r="U87" s="43"/>
      <c r="V87" s="44"/>
    </row>
    <row r="88" spans="1:22" ht="17.25" x14ac:dyDescent="0.3">
      <c r="A88" s="287"/>
      <c r="B88" s="61"/>
      <c r="C88" s="612"/>
      <c r="D88" s="612"/>
      <c r="E88" s="613"/>
      <c r="F88" s="51"/>
      <c r="G88" s="49"/>
      <c r="H88" s="620"/>
      <c r="I88" s="51"/>
      <c r="J88" s="35">
        <f t="shared" si="0"/>
        <v>0</v>
      </c>
      <c r="K88" s="56"/>
      <c r="L88" s="323"/>
      <c r="M88" s="323"/>
      <c r="N88" s="57">
        <f t="shared" si="1"/>
        <v>0</v>
      </c>
      <c r="O88" s="508"/>
      <c r="P88" s="702"/>
      <c r="Q88" s="508"/>
      <c r="R88" s="40"/>
      <c r="S88" s="41"/>
      <c r="T88" s="42"/>
      <c r="U88" s="43"/>
      <c r="V88" s="44"/>
    </row>
    <row r="89" spans="1:22" ht="17.25" x14ac:dyDescent="0.3">
      <c r="A89" s="287"/>
      <c r="B89" s="61"/>
      <c r="C89" s="612"/>
      <c r="D89" s="612"/>
      <c r="E89" s="613"/>
      <c r="F89" s="51"/>
      <c r="G89" s="49"/>
      <c r="H89" s="620"/>
      <c r="I89" s="51"/>
      <c r="J89" s="35">
        <f t="shared" si="0"/>
        <v>0</v>
      </c>
      <c r="K89" s="56"/>
      <c r="L89" s="323"/>
      <c r="M89" s="323"/>
      <c r="N89" s="57">
        <f t="shared" si="1"/>
        <v>0</v>
      </c>
      <c r="O89" s="508"/>
      <c r="P89" s="702"/>
      <c r="Q89" s="508"/>
      <c r="R89" s="40"/>
      <c r="S89" s="41"/>
      <c r="T89" s="42"/>
      <c r="U89" s="43"/>
      <c r="V89" s="44"/>
    </row>
    <row r="90" spans="1:22" ht="17.25" x14ac:dyDescent="0.3">
      <c r="A90" s="287"/>
      <c r="B90" s="61"/>
      <c r="C90" s="612"/>
      <c r="D90" s="612"/>
      <c r="E90" s="613"/>
      <c r="F90" s="51"/>
      <c r="G90" s="49"/>
      <c r="H90" s="620"/>
      <c r="I90" s="51"/>
      <c r="J90" s="35">
        <f t="shared" si="0"/>
        <v>0</v>
      </c>
      <c r="K90" s="56"/>
      <c r="L90" s="52"/>
      <c r="M90" s="52"/>
      <c r="N90" s="57">
        <f t="shared" si="1"/>
        <v>0</v>
      </c>
      <c r="O90" s="508"/>
      <c r="P90" s="702"/>
      <c r="Q90" s="508"/>
      <c r="R90" s="40"/>
      <c r="S90" s="41"/>
      <c r="T90" s="42"/>
      <c r="U90" s="43"/>
      <c r="V90" s="44"/>
    </row>
    <row r="91" spans="1:22" ht="17.25" x14ac:dyDescent="0.3">
      <c r="A91" s="287"/>
      <c r="B91" s="61"/>
      <c r="C91" s="612"/>
      <c r="D91" s="612"/>
      <c r="E91" s="613"/>
      <c r="F91" s="51"/>
      <c r="G91" s="49"/>
      <c r="H91" s="620"/>
      <c r="I91" s="51"/>
      <c r="J91" s="35">
        <f t="shared" si="0"/>
        <v>0</v>
      </c>
      <c r="K91" s="56"/>
      <c r="L91" s="52"/>
      <c r="M91" s="52"/>
      <c r="N91" s="57">
        <f t="shared" si="1"/>
        <v>0</v>
      </c>
      <c r="O91" s="508"/>
      <c r="P91" s="702"/>
      <c r="Q91" s="508"/>
      <c r="R91" s="40"/>
      <c r="S91" s="41"/>
      <c r="T91" s="42"/>
      <c r="U91" s="43"/>
      <c r="V91" s="44"/>
    </row>
    <row r="92" spans="1:22" ht="17.25" x14ac:dyDescent="0.3">
      <c r="A92" s="61"/>
      <c r="B92" s="61"/>
      <c r="C92" s="612"/>
      <c r="D92" s="612"/>
      <c r="E92" s="613"/>
      <c r="F92" s="51"/>
      <c r="G92" s="49"/>
      <c r="H92" s="620"/>
      <c r="I92" s="51"/>
      <c r="J92" s="35">
        <f t="shared" si="0"/>
        <v>0</v>
      </c>
      <c r="K92" s="56"/>
      <c r="L92" s="52"/>
      <c r="M92" s="52"/>
      <c r="N92" s="57">
        <f t="shared" si="1"/>
        <v>0</v>
      </c>
      <c r="O92" s="508"/>
      <c r="P92" s="702"/>
      <c r="Q92" s="508"/>
      <c r="R92" s="40"/>
      <c r="S92" s="41"/>
      <c r="T92" s="42"/>
      <c r="U92" s="43"/>
      <c r="V92" s="44"/>
    </row>
    <row r="93" spans="1:22" ht="17.25" x14ac:dyDescent="0.3">
      <c r="A93" s="61"/>
      <c r="B93" s="61"/>
      <c r="C93" s="612"/>
      <c r="D93" s="612"/>
      <c r="E93" s="613"/>
      <c r="F93" s="51"/>
      <c r="G93" s="49"/>
      <c r="H93" s="620"/>
      <c r="I93" s="51"/>
      <c r="J93" s="35">
        <f t="shared" si="0"/>
        <v>0</v>
      </c>
      <c r="K93" s="56"/>
      <c r="L93" s="52"/>
      <c r="M93" s="52"/>
      <c r="N93" s="57">
        <f t="shared" si="1"/>
        <v>0</v>
      </c>
      <c r="O93" s="508"/>
      <c r="P93" s="702"/>
      <c r="Q93" s="508"/>
      <c r="R93" s="40"/>
      <c r="S93" s="41"/>
      <c r="T93" s="42"/>
      <c r="U93" s="43"/>
      <c r="V93" s="44"/>
    </row>
    <row r="94" spans="1:22" ht="17.25" x14ac:dyDescent="0.3">
      <c r="A94" s="45"/>
      <c r="B94" s="61"/>
      <c r="C94" s="96"/>
      <c r="D94" s="96"/>
      <c r="E94" s="97"/>
      <c r="F94" s="51"/>
      <c r="G94" s="49"/>
      <c r="H94" s="50"/>
      <c r="I94" s="51"/>
      <c r="J94" s="35">
        <f t="shared" si="0"/>
        <v>0</v>
      </c>
      <c r="K94" s="56"/>
      <c r="L94" s="52"/>
      <c r="M94" s="52"/>
      <c r="N94" s="57">
        <f t="shared" si="1"/>
        <v>0</v>
      </c>
      <c r="O94" s="508"/>
      <c r="P94" s="702"/>
      <c r="Q94" s="508"/>
      <c r="R94" s="40"/>
      <c r="S94" s="41"/>
      <c r="T94" s="42"/>
      <c r="U94" s="43"/>
      <c r="V94" s="44"/>
    </row>
    <row r="95" spans="1:22" ht="17.25" x14ac:dyDescent="0.25">
      <c r="A95" s="102"/>
      <c r="B95" s="58"/>
      <c r="C95" s="91"/>
      <c r="D95" s="91"/>
      <c r="E95" s="93"/>
      <c r="F95" s="51"/>
      <c r="G95" s="49"/>
      <c r="H95" s="50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508"/>
      <c r="P95" s="702"/>
      <c r="Q95" s="508"/>
      <c r="R95" s="40"/>
      <c r="S95" s="41"/>
      <c r="T95" s="42"/>
      <c r="U95" s="43"/>
      <c r="V95" s="44"/>
    </row>
    <row r="96" spans="1:22" ht="17.25" x14ac:dyDescent="0.25">
      <c r="A96" s="102"/>
      <c r="B96" s="58"/>
      <c r="C96" s="96"/>
      <c r="D96" s="96"/>
      <c r="E96" s="97"/>
      <c r="F96" s="51"/>
      <c r="G96" s="49"/>
      <c r="H96" s="50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508"/>
      <c r="P96" s="702"/>
      <c r="Q96" s="508"/>
      <c r="R96" s="40"/>
      <c r="S96" s="41"/>
      <c r="T96" s="42"/>
      <c r="U96" s="43"/>
      <c r="V96" s="44"/>
    </row>
    <row r="97" spans="1:22" ht="17.25" x14ac:dyDescent="0.25">
      <c r="A97" s="102"/>
      <c r="B97" s="58"/>
      <c r="C97" s="96"/>
      <c r="D97" s="96"/>
      <c r="E97" s="97"/>
      <c r="F97" s="51"/>
      <c r="G97" s="49"/>
      <c r="H97" s="50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508"/>
      <c r="P97" s="702"/>
      <c r="Q97" s="508"/>
      <c r="R97" s="40"/>
      <c r="S97" s="41"/>
      <c r="T97" s="42"/>
      <c r="U97" s="43"/>
      <c r="V97" s="44"/>
    </row>
    <row r="98" spans="1:22" ht="17.25" x14ac:dyDescent="0.3">
      <c r="A98" s="60"/>
      <c r="B98" s="61"/>
      <c r="C98" s="96"/>
      <c r="D98" s="96"/>
      <c r="E98" s="97"/>
      <c r="F98" s="51"/>
      <c r="G98" s="49"/>
      <c r="H98" s="50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508"/>
      <c r="P98" s="702"/>
      <c r="Q98" s="508"/>
      <c r="R98" s="40"/>
      <c r="S98" s="41"/>
      <c r="T98" s="41"/>
      <c r="U98" s="43"/>
      <c r="V98" s="44"/>
    </row>
    <row r="99" spans="1:22" ht="17.25" x14ac:dyDescent="0.3">
      <c r="A99" s="60"/>
      <c r="B99" s="61"/>
      <c r="C99" s="96"/>
      <c r="D99" s="96"/>
      <c r="E99" s="97"/>
      <c r="F99" s="51"/>
      <c r="G99" s="49"/>
      <c r="H99" s="50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508"/>
      <c r="P99" s="702"/>
      <c r="Q99" s="508"/>
      <c r="R99" s="40"/>
      <c r="S99" s="41"/>
      <c r="T99" s="41"/>
      <c r="U99" s="43"/>
      <c r="V99" s="44"/>
    </row>
    <row r="100" spans="1:22" ht="17.25" x14ac:dyDescent="0.3">
      <c r="A100" s="60"/>
      <c r="B100" s="61"/>
      <c r="C100" s="96"/>
      <c r="D100" s="96"/>
      <c r="E100" s="97"/>
      <c r="F100" s="51"/>
      <c r="G100" s="49"/>
      <c r="H100" s="50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508"/>
      <c r="P100" s="702"/>
      <c r="Q100" s="508"/>
      <c r="R100" s="40"/>
      <c r="S100" s="41"/>
      <c r="T100" s="41"/>
      <c r="U100" s="43"/>
      <c r="V100" s="44"/>
    </row>
    <row r="101" spans="1:22" ht="18.75" x14ac:dyDescent="0.3">
      <c r="A101" s="61"/>
      <c r="B101" s="103"/>
      <c r="C101" s="96"/>
      <c r="D101" s="96"/>
      <c r="E101" s="97"/>
      <c r="F101" s="51"/>
      <c r="G101" s="49"/>
      <c r="H101" s="50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508"/>
      <c r="P101" s="702"/>
      <c r="Q101" s="508"/>
      <c r="R101" s="40"/>
      <c r="S101" s="41"/>
      <c r="T101" s="42"/>
      <c r="U101" s="43"/>
      <c r="V101" s="44"/>
    </row>
    <row r="102" spans="1:22" ht="17.25" x14ac:dyDescent="0.3">
      <c r="A102" s="61"/>
      <c r="B102" s="61"/>
      <c r="C102" s="96"/>
      <c r="D102" s="96"/>
      <c r="E102" s="97"/>
      <c r="F102" s="51"/>
      <c r="G102" s="49"/>
      <c r="H102" s="50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508"/>
      <c r="P102" s="702"/>
      <c r="Q102" s="508"/>
      <c r="R102" s="40"/>
      <c r="S102" s="41"/>
      <c r="T102" s="42"/>
      <c r="U102" s="43"/>
      <c r="V102" s="44"/>
    </row>
    <row r="103" spans="1:22" ht="17.25" x14ac:dyDescent="0.3">
      <c r="A103" s="61"/>
      <c r="B103" s="61"/>
      <c r="C103" s="96"/>
      <c r="D103" s="96"/>
      <c r="E103" s="97"/>
      <c r="F103" s="51"/>
      <c r="G103" s="49"/>
      <c r="H103" s="50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508"/>
      <c r="P103" s="702"/>
      <c r="Q103" s="508"/>
      <c r="R103" s="40"/>
      <c r="S103" s="41"/>
      <c r="T103" s="42"/>
      <c r="U103" s="43"/>
      <c r="V103" s="44"/>
    </row>
    <row r="104" spans="1:22" ht="17.25" x14ac:dyDescent="0.3">
      <c r="A104" s="102"/>
      <c r="B104" s="61"/>
      <c r="C104" s="96"/>
      <c r="D104" s="96"/>
      <c r="E104" s="97"/>
      <c r="F104" s="51"/>
      <c r="G104" s="49"/>
      <c r="H104" s="50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508"/>
      <c r="P104" s="702"/>
      <c r="Q104" s="508"/>
      <c r="R104" s="40"/>
      <c r="S104" s="41"/>
      <c r="T104" s="42"/>
      <c r="U104" s="43"/>
      <c r="V104" s="44"/>
    </row>
    <row r="105" spans="1:22" ht="17.25" x14ac:dyDescent="0.3">
      <c r="A105" s="61"/>
      <c r="B105" s="61"/>
      <c r="C105" s="96"/>
      <c r="D105" s="96"/>
      <c r="E105" s="97"/>
      <c r="F105" s="51"/>
      <c r="G105" s="49"/>
      <c r="H105" s="5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508"/>
      <c r="P105" s="702"/>
      <c r="Q105" s="508"/>
      <c r="R105" s="40"/>
      <c r="S105" s="41"/>
      <c r="T105" s="42"/>
      <c r="U105" s="43"/>
      <c r="V105" s="44"/>
    </row>
    <row r="106" spans="1:22" ht="17.25" x14ac:dyDescent="0.3">
      <c r="A106" s="61"/>
      <c r="B106" s="61"/>
      <c r="C106" s="96"/>
      <c r="D106" s="96"/>
      <c r="E106" s="97"/>
      <c r="F106" s="51"/>
      <c r="G106" s="49"/>
      <c r="H106" s="5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508"/>
      <c r="P106" s="702"/>
      <c r="Q106" s="508"/>
      <c r="R106" s="40"/>
      <c r="S106" s="41"/>
      <c r="T106" s="42"/>
      <c r="U106" s="43"/>
      <c r="V106" s="44"/>
    </row>
    <row r="107" spans="1:22" ht="17.25" x14ac:dyDescent="0.3">
      <c r="A107" s="58"/>
      <c r="B107" s="61"/>
      <c r="C107" s="96"/>
      <c r="D107" s="96"/>
      <c r="E107" s="97"/>
      <c r="F107" s="51"/>
      <c r="G107" s="49"/>
      <c r="H107" s="5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508"/>
      <c r="P107" s="702"/>
      <c r="Q107" s="508"/>
      <c r="R107" s="40"/>
      <c r="S107" s="41"/>
      <c r="T107" s="42"/>
      <c r="U107" s="43"/>
      <c r="V107" s="44"/>
    </row>
    <row r="108" spans="1:22" ht="17.25" x14ac:dyDescent="0.3">
      <c r="A108" s="58"/>
      <c r="B108" s="61"/>
      <c r="C108" s="96"/>
      <c r="D108" s="96"/>
      <c r="E108" s="97"/>
      <c r="F108" s="51"/>
      <c r="G108" s="49"/>
      <c r="H108" s="5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508"/>
      <c r="P108" s="702"/>
      <c r="Q108" s="508"/>
      <c r="R108" s="40"/>
      <c r="S108" s="41"/>
      <c r="T108" s="42"/>
      <c r="U108" s="43"/>
      <c r="V108" s="44"/>
    </row>
    <row r="109" spans="1:22" ht="17.25" x14ac:dyDescent="0.3">
      <c r="A109" s="58"/>
      <c r="B109" s="61"/>
      <c r="C109" s="96"/>
      <c r="D109" s="96"/>
      <c r="E109" s="97"/>
      <c r="F109" s="51"/>
      <c r="G109" s="49"/>
      <c r="H109" s="50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508"/>
      <c r="P109" s="702"/>
      <c r="Q109" s="508"/>
      <c r="R109" s="40"/>
      <c r="S109" s="41"/>
      <c r="T109" s="42"/>
      <c r="U109" s="43"/>
      <c r="V109" s="44"/>
    </row>
    <row r="110" spans="1:22" ht="17.25" x14ac:dyDescent="0.3">
      <c r="A110" s="61"/>
      <c r="B110" s="61"/>
      <c r="C110" s="96"/>
      <c r="D110" s="96"/>
      <c r="E110" s="97"/>
      <c r="F110" s="51"/>
      <c r="G110" s="49"/>
      <c r="H110" s="50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508"/>
      <c r="P110" s="702"/>
      <c r="Q110" s="508"/>
      <c r="R110" s="40"/>
      <c r="S110" s="41"/>
      <c r="T110" s="42"/>
      <c r="U110" s="43"/>
      <c r="V110" s="44"/>
    </row>
    <row r="111" spans="1:22" ht="17.25" x14ac:dyDescent="0.3">
      <c r="A111" s="53"/>
      <c r="B111" s="61"/>
      <c r="C111" s="96"/>
      <c r="D111" s="96"/>
      <c r="E111" s="97"/>
      <c r="F111" s="51"/>
      <c r="G111" s="49"/>
      <c r="H111" s="50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508"/>
      <c r="P111" s="702"/>
      <c r="Q111" s="508"/>
      <c r="R111" s="40"/>
      <c r="S111" s="41"/>
      <c r="T111" s="42"/>
      <c r="U111" s="43"/>
      <c r="V111" s="44"/>
    </row>
    <row r="112" spans="1:22" ht="17.25" x14ac:dyDescent="0.3">
      <c r="A112" s="60"/>
      <c r="B112" s="61"/>
      <c r="C112" s="96"/>
      <c r="D112" s="96"/>
      <c r="E112" s="97"/>
      <c r="F112" s="51"/>
      <c r="G112" s="49"/>
      <c r="H112" s="50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508"/>
      <c r="P112" s="702"/>
      <c r="Q112" s="508"/>
      <c r="R112" s="40"/>
      <c r="S112" s="41"/>
      <c r="T112" s="42"/>
      <c r="U112" s="43"/>
      <c r="V112" s="44"/>
    </row>
    <row r="113" spans="1:22" ht="17.25" x14ac:dyDescent="0.3">
      <c r="A113" s="60"/>
      <c r="B113" s="61"/>
      <c r="C113" s="96"/>
      <c r="D113" s="96"/>
      <c r="E113" s="97"/>
      <c r="F113" s="51"/>
      <c r="G113" s="49"/>
      <c r="H113" s="50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508"/>
      <c r="P113" s="702"/>
      <c r="Q113" s="508"/>
      <c r="R113" s="40"/>
      <c r="S113" s="41"/>
      <c r="T113" s="42"/>
      <c r="U113" s="43"/>
      <c r="V113" s="44"/>
    </row>
    <row r="114" spans="1:22" ht="17.25" x14ac:dyDescent="0.3">
      <c r="A114" s="105"/>
      <c r="B114" s="61"/>
      <c r="C114" s="96"/>
      <c r="D114" s="96"/>
      <c r="E114" s="97"/>
      <c r="F114" s="51"/>
      <c r="G114" s="49"/>
      <c r="H114" s="50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508"/>
      <c r="P114" s="702"/>
      <c r="Q114" s="508"/>
      <c r="R114" s="40"/>
      <c r="S114" s="41"/>
      <c r="T114" s="42"/>
      <c r="U114" s="43"/>
      <c r="V114" s="44"/>
    </row>
    <row r="115" spans="1:22" ht="17.25" x14ac:dyDescent="0.3">
      <c r="A115" s="107"/>
      <c r="B115" s="61"/>
      <c r="C115" s="96"/>
      <c r="D115" s="96"/>
      <c r="E115" s="97"/>
      <c r="F115" s="51"/>
      <c r="G115" s="49"/>
      <c r="H115" s="50"/>
      <c r="I115" s="51"/>
      <c r="J115" s="35">
        <f t="shared" si="0"/>
        <v>0</v>
      </c>
      <c r="K115" s="56"/>
      <c r="L115" s="52"/>
      <c r="M115" s="52"/>
      <c r="N115" s="57">
        <f t="shared" si="1"/>
        <v>0</v>
      </c>
      <c r="O115" s="508"/>
      <c r="P115" s="702"/>
      <c r="Q115" s="508"/>
      <c r="R115" s="40"/>
      <c r="S115" s="41"/>
      <c r="T115" s="42"/>
      <c r="U115" s="43"/>
      <c r="V115" s="44"/>
    </row>
    <row r="116" spans="1:22" ht="17.25" x14ac:dyDescent="0.3">
      <c r="A116" s="108"/>
      <c r="B116" s="61"/>
      <c r="C116" s="96"/>
      <c r="D116" s="96"/>
      <c r="E116" s="97"/>
      <c r="F116" s="51"/>
      <c r="G116" s="49"/>
      <c r="H116" s="50"/>
      <c r="I116" s="51"/>
      <c r="J116" s="35">
        <f t="shared" si="0"/>
        <v>0</v>
      </c>
      <c r="K116" s="56"/>
      <c r="L116" s="52"/>
      <c r="M116" s="52"/>
      <c r="N116" s="57">
        <f t="shared" si="1"/>
        <v>0</v>
      </c>
      <c r="O116" s="508"/>
      <c r="P116" s="702"/>
      <c r="Q116" s="508"/>
      <c r="R116" s="40"/>
      <c r="S116" s="41"/>
      <c r="T116" s="42"/>
      <c r="U116" s="43"/>
      <c r="V116" s="44"/>
    </row>
    <row r="117" spans="1:22" ht="17.25" x14ac:dyDescent="0.3">
      <c r="A117" s="108"/>
      <c r="B117" s="61"/>
      <c r="C117" s="809"/>
      <c r="D117" s="809"/>
      <c r="E117" s="109"/>
      <c r="F117" s="51"/>
      <c r="G117" s="49"/>
      <c r="H117" s="50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508"/>
      <c r="P117" s="702"/>
      <c r="Q117" s="508"/>
      <c r="R117" s="40"/>
      <c r="S117" s="41"/>
      <c r="T117" s="42"/>
      <c r="U117" s="43"/>
      <c r="V117" s="44"/>
    </row>
    <row r="118" spans="1:22" ht="17.25" x14ac:dyDescent="0.3">
      <c r="A118" s="107"/>
      <c r="B118" s="61"/>
      <c r="C118" s="96"/>
      <c r="D118" s="96"/>
      <c r="E118" s="97"/>
      <c r="F118" s="51"/>
      <c r="G118" s="49"/>
      <c r="H118" s="110"/>
      <c r="I118" s="51"/>
      <c r="J118" s="35">
        <f t="shared" si="0"/>
        <v>0</v>
      </c>
      <c r="K118" s="56"/>
      <c r="L118" s="52"/>
      <c r="M118" s="52"/>
      <c r="N118" s="57">
        <f t="shared" si="1"/>
        <v>0</v>
      </c>
      <c r="O118" s="508"/>
      <c r="P118" s="702"/>
      <c r="Q118" s="508"/>
      <c r="R118" s="40"/>
      <c r="S118" s="41"/>
      <c r="T118" s="42"/>
      <c r="U118" s="43"/>
      <c r="V118" s="44"/>
    </row>
    <row r="119" spans="1:22" ht="17.25" x14ac:dyDescent="0.3">
      <c r="A119" s="107"/>
      <c r="B119" s="61"/>
      <c r="C119" s="809"/>
      <c r="D119" s="809"/>
      <c r="E119" s="109"/>
      <c r="F119" s="51"/>
      <c r="G119" s="49"/>
      <c r="H119" s="110"/>
      <c r="I119" s="51"/>
      <c r="J119" s="35">
        <f t="shared" si="0"/>
        <v>0</v>
      </c>
      <c r="K119" s="56"/>
      <c r="L119" s="52"/>
      <c r="M119" s="52"/>
      <c r="N119" s="57">
        <f t="shared" si="1"/>
        <v>0</v>
      </c>
      <c r="O119" s="508"/>
      <c r="P119" s="702"/>
      <c r="Q119" s="508"/>
      <c r="R119" s="40"/>
      <c r="S119" s="41"/>
      <c r="T119" s="42"/>
      <c r="U119" s="43"/>
      <c r="V119" s="44"/>
    </row>
    <row r="120" spans="1:22" ht="17.25" x14ac:dyDescent="0.3">
      <c r="A120" s="107"/>
      <c r="B120" s="61"/>
      <c r="C120" s="96"/>
      <c r="D120" s="96"/>
      <c r="E120" s="97"/>
      <c r="F120" s="51"/>
      <c r="G120" s="49"/>
      <c r="H120" s="110"/>
      <c r="I120" s="51"/>
      <c r="J120" s="35">
        <f t="shared" si="0"/>
        <v>0</v>
      </c>
      <c r="K120" s="56"/>
      <c r="L120" s="52"/>
      <c r="M120" s="52"/>
      <c r="N120" s="57">
        <f t="shared" si="1"/>
        <v>0</v>
      </c>
      <c r="O120" s="508"/>
      <c r="P120" s="702"/>
      <c r="Q120" s="508"/>
      <c r="R120" s="40"/>
      <c r="S120" s="41"/>
      <c r="T120" s="42"/>
      <c r="U120" s="43"/>
      <c r="V120" s="44"/>
    </row>
    <row r="121" spans="1:22" ht="17.25" x14ac:dyDescent="0.3">
      <c r="A121" s="107"/>
      <c r="B121" s="61"/>
      <c r="C121" s="91"/>
      <c r="D121" s="91"/>
      <c r="E121" s="93"/>
      <c r="F121" s="51"/>
      <c r="G121" s="49"/>
      <c r="H121" s="110"/>
      <c r="I121" s="51"/>
      <c r="J121" s="35">
        <f t="shared" si="0"/>
        <v>0</v>
      </c>
      <c r="K121" s="56"/>
      <c r="L121" s="52"/>
      <c r="M121" s="52"/>
      <c r="N121" s="57">
        <f t="shared" si="1"/>
        <v>0</v>
      </c>
      <c r="O121" s="508"/>
      <c r="P121" s="690"/>
      <c r="Q121" s="508"/>
      <c r="R121" s="40"/>
      <c r="S121" s="41"/>
      <c r="T121" s="42"/>
      <c r="U121" s="43"/>
      <c r="V121" s="44"/>
    </row>
    <row r="122" spans="1:22" ht="18.75" x14ac:dyDescent="0.3">
      <c r="A122" s="61"/>
      <c r="B122" s="61"/>
      <c r="C122" s="96"/>
      <c r="D122" s="96"/>
      <c r="E122" s="97"/>
      <c r="F122" s="51"/>
      <c r="G122" s="49"/>
      <c r="H122" s="111"/>
      <c r="I122" s="51"/>
      <c r="J122" s="35">
        <f t="shared" si="0"/>
        <v>0</v>
      </c>
      <c r="K122" s="56"/>
      <c r="L122" s="52"/>
      <c r="M122" s="52"/>
      <c r="N122" s="57">
        <f t="shared" si="1"/>
        <v>0</v>
      </c>
      <c r="O122" s="508"/>
      <c r="P122" s="690"/>
      <c r="Q122" s="508"/>
      <c r="R122" s="112"/>
      <c r="S122" s="41"/>
      <c r="T122" s="42"/>
      <c r="U122" s="43"/>
      <c r="V122" s="44"/>
    </row>
    <row r="123" spans="1:22" ht="18.75" x14ac:dyDescent="0.3">
      <c r="A123" s="61"/>
      <c r="B123" s="61"/>
      <c r="C123" s="96"/>
      <c r="D123" s="96"/>
      <c r="E123" s="97"/>
      <c r="F123" s="51"/>
      <c r="G123" s="49"/>
      <c r="H123" s="111"/>
      <c r="I123" s="51"/>
      <c r="J123" s="35">
        <f t="shared" si="0"/>
        <v>0</v>
      </c>
      <c r="K123" s="56"/>
      <c r="L123" s="52"/>
      <c r="M123" s="52"/>
      <c r="N123" s="57">
        <f t="shared" si="1"/>
        <v>0</v>
      </c>
      <c r="O123" s="508"/>
      <c r="P123" s="690"/>
      <c r="Q123" s="508"/>
      <c r="R123" s="112"/>
      <c r="S123" s="41"/>
      <c r="T123" s="42"/>
      <c r="U123" s="43"/>
      <c r="V123" s="44"/>
    </row>
    <row r="124" spans="1:22" ht="18.75" x14ac:dyDescent="0.3">
      <c r="A124" s="61"/>
      <c r="B124" s="61"/>
      <c r="C124" s="96"/>
      <c r="D124" s="96"/>
      <c r="E124" s="97"/>
      <c r="F124" s="51"/>
      <c r="G124" s="49"/>
      <c r="H124" s="111"/>
      <c r="I124" s="51"/>
      <c r="J124" s="35">
        <f t="shared" si="0"/>
        <v>0</v>
      </c>
      <c r="K124" s="56"/>
      <c r="L124" s="52"/>
      <c r="M124" s="52"/>
      <c r="N124" s="57">
        <f t="shared" si="1"/>
        <v>0</v>
      </c>
      <c r="O124" s="508"/>
      <c r="P124" s="690"/>
      <c r="Q124" s="508"/>
      <c r="R124" s="112"/>
      <c r="S124" s="41"/>
      <c r="T124" s="42"/>
      <c r="U124" s="43"/>
      <c r="V124" s="44"/>
    </row>
    <row r="125" spans="1:22" ht="18.75" x14ac:dyDescent="0.3">
      <c r="A125" s="61"/>
      <c r="B125" s="61"/>
      <c r="C125" s="96"/>
      <c r="D125" s="96"/>
      <c r="E125" s="97"/>
      <c r="F125" s="51"/>
      <c r="G125" s="49"/>
      <c r="H125" s="111"/>
      <c r="I125" s="51"/>
      <c r="J125" s="35">
        <f t="shared" si="0"/>
        <v>0</v>
      </c>
      <c r="K125" s="56"/>
      <c r="L125" s="52"/>
      <c r="M125" s="52"/>
      <c r="N125" s="57">
        <f t="shared" si="1"/>
        <v>0</v>
      </c>
      <c r="O125" s="508"/>
      <c r="P125" s="690"/>
      <c r="Q125" s="508"/>
      <c r="R125" s="112"/>
      <c r="S125" s="41"/>
      <c r="T125" s="42"/>
      <c r="U125" s="43"/>
      <c r="V125" s="44"/>
    </row>
    <row r="126" spans="1:22" ht="17.25" x14ac:dyDescent="0.3">
      <c r="A126" s="45"/>
      <c r="B126" s="61"/>
      <c r="C126" s="96"/>
      <c r="D126" s="96"/>
      <c r="E126" s="97"/>
      <c r="F126" s="51"/>
      <c r="G126" s="49"/>
      <c r="H126" s="113"/>
      <c r="I126" s="51"/>
      <c r="J126" s="35">
        <f t="shared" si="0"/>
        <v>0</v>
      </c>
      <c r="K126" s="56"/>
      <c r="L126" s="52"/>
      <c r="M126" s="52"/>
      <c r="N126" s="57">
        <f t="shared" si="1"/>
        <v>0</v>
      </c>
      <c r="O126" s="156"/>
      <c r="P126" s="312"/>
      <c r="Q126" s="64"/>
      <c r="R126" s="112"/>
      <c r="S126" s="41"/>
      <c r="T126" s="42"/>
      <c r="U126" s="43"/>
      <c r="V126" s="44"/>
    </row>
    <row r="127" spans="1:22" ht="17.25" x14ac:dyDescent="0.3">
      <c r="A127" s="61"/>
      <c r="B127" s="61"/>
      <c r="C127" s="96"/>
      <c r="D127" s="96"/>
      <c r="E127" s="97"/>
      <c r="F127" s="51"/>
      <c r="G127" s="49"/>
      <c r="H127" s="113"/>
      <c r="I127" s="51"/>
      <c r="J127" s="35">
        <f t="shared" si="0"/>
        <v>0</v>
      </c>
      <c r="K127" s="56"/>
      <c r="L127" s="52"/>
      <c r="M127" s="52"/>
      <c r="N127" s="57">
        <f t="shared" si="1"/>
        <v>0</v>
      </c>
      <c r="O127" s="156"/>
      <c r="P127" s="312"/>
      <c r="Q127" s="64"/>
      <c r="R127" s="112"/>
      <c r="S127" s="41"/>
      <c r="T127" s="42"/>
      <c r="U127" s="43"/>
      <c r="V127" s="44"/>
    </row>
    <row r="128" spans="1:22" ht="17.25" x14ac:dyDescent="0.3">
      <c r="A128" s="60"/>
      <c r="B128" s="61"/>
      <c r="C128" s="95"/>
      <c r="D128" s="95"/>
      <c r="E128" s="114"/>
      <c r="F128" s="51"/>
      <c r="G128" s="49"/>
      <c r="H128" s="113"/>
      <c r="I128" s="51"/>
      <c r="J128" s="35">
        <f t="shared" si="0"/>
        <v>0</v>
      </c>
      <c r="K128" s="56"/>
      <c r="L128" s="52"/>
      <c r="M128" s="52"/>
      <c r="N128" s="57">
        <f t="shared" si="1"/>
        <v>0</v>
      </c>
      <c r="O128" s="156"/>
      <c r="P128" s="312"/>
      <c r="Q128" s="64"/>
      <c r="R128" s="112"/>
      <c r="S128" s="41"/>
      <c r="T128" s="42"/>
      <c r="U128" s="43"/>
      <c r="V128" s="44"/>
    </row>
    <row r="129" spans="1:22" ht="17.25" x14ac:dyDescent="0.3">
      <c r="A129" s="60"/>
      <c r="B129" s="61"/>
      <c r="C129" s="95"/>
      <c r="D129" s="95"/>
      <c r="E129" s="114"/>
      <c r="F129" s="51"/>
      <c r="G129" s="49"/>
      <c r="H129" s="113"/>
      <c r="I129" s="51"/>
      <c r="J129" s="35">
        <f t="shared" si="0"/>
        <v>0</v>
      </c>
      <c r="K129" s="56"/>
      <c r="L129" s="52"/>
      <c r="M129" s="52"/>
      <c r="N129" s="57">
        <f t="shared" si="1"/>
        <v>0</v>
      </c>
      <c r="O129" s="156"/>
      <c r="P129" s="312"/>
      <c r="Q129" s="64"/>
      <c r="R129" s="112"/>
      <c r="S129" s="41"/>
      <c r="T129" s="42"/>
      <c r="U129" s="43"/>
      <c r="V129" s="44"/>
    </row>
    <row r="130" spans="1:22" ht="17.25" x14ac:dyDescent="0.3">
      <c r="A130" s="60"/>
      <c r="B130" s="61"/>
      <c r="C130" s="95"/>
      <c r="D130" s="95"/>
      <c r="E130" s="114"/>
      <c r="F130" s="51"/>
      <c r="G130" s="49"/>
      <c r="H130" s="113"/>
      <c r="I130" s="51"/>
      <c r="J130" s="35">
        <f t="shared" si="0"/>
        <v>0</v>
      </c>
      <c r="K130" s="56"/>
      <c r="L130" s="52"/>
      <c r="M130" s="52"/>
      <c r="N130" s="57">
        <f t="shared" si="1"/>
        <v>0</v>
      </c>
      <c r="O130" s="156"/>
      <c r="P130" s="312"/>
      <c r="Q130" s="64"/>
      <c r="R130" s="112"/>
      <c r="S130" s="41"/>
      <c r="T130" s="42"/>
      <c r="U130" s="43"/>
      <c r="V130" s="44"/>
    </row>
    <row r="131" spans="1:22" ht="17.25" x14ac:dyDescent="0.3">
      <c r="A131" s="60"/>
      <c r="B131" s="61"/>
      <c r="C131" s="95"/>
      <c r="D131" s="95"/>
      <c r="E131" s="114"/>
      <c r="F131" s="51"/>
      <c r="G131" s="49"/>
      <c r="H131" s="113"/>
      <c r="I131" s="51"/>
      <c r="J131" s="35">
        <f t="shared" si="0"/>
        <v>0</v>
      </c>
      <c r="K131" s="56"/>
      <c r="L131" s="52"/>
      <c r="M131" s="52"/>
      <c r="N131" s="57">
        <f t="shared" si="1"/>
        <v>0</v>
      </c>
      <c r="O131" s="156"/>
      <c r="P131" s="312"/>
      <c r="Q131" s="64"/>
      <c r="R131" s="112"/>
      <c r="S131" s="41"/>
      <c r="T131" s="42"/>
      <c r="U131" s="43"/>
      <c r="V131" s="44"/>
    </row>
    <row r="132" spans="1:22" ht="17.25" x14ac:dyDescent="0.3">
      <c r="A132" s="60"/>
      <c r="B132" s="61"/>
      <c r="C132" s="95"/>
      <c r="D132" s="95"/>
      <c r="E132" s="114"/>
      <c r="F132" s="51"/>
      <c r="G132" s="49"/>
      <c r="H132" s="113"/>
      <c r="I132" s="51"/>
      <c r="J132" s="35">
        <f t="shared" si="0"/>
        <v>0</v>
      </c>
      <c r="K132" s="56"/>
      <c r="L132" s="52"/>
      <c r="M132" s="52"/>
      <c r="N132" s="57">
        <f t="shared" si="1"/>
        <v>0</v>
      </c>
      <c r="O132" s="156"/>
      <c r="P132" s="312"/>
      <c r="Q132" s="64"/>
      <c r="R132" s="112"/>
      <c r="S132" s="41"/>
      <c r="T132" s="42"/>
      <c r="U132" s="43"/>
      <c r="V132" s="44"/>
    </row>
    <row r="133" spans="1:22" ht="17.25" x14ac:dyDescent="0.3">
      <c r="A133" s="107"/>
      <c r="B133" s="61"/>
      <c r="C133" s="96"/>
      <c r="D133" s="96"/>
      <c r="E133" s="97"/>
      <c r="F133" s="51"/>
      <c r="G133" s="49"/>
      <c r="H133" s="113"/>
      <c r="I133" s="51"/>
      <c r="J133" s="35">
        <f t="shared" si="0"/>
        <v>0</v>
      </c>
      <c r="K133" s="56"/>
      <c r="L133" s="52"/>
      <c r="M133" s="52"/>
      <c r="N133" s="57">
        <f t="shared" si="1"/>
        <v>0</v>
      </c>
      <c r="O133" s="156"/>
      <c r="P133" s="312"/>
      <c r="Q133" s="64"/>
      <c r="R133" s="112"/>
      <c r="S133" s="41"/>
      <c r="T133" s="42"/>
      <c r="U133" s="43"/>
      <c r="V133" s="44"/>
    </row>
    <row r="134" spans="1:22" ht="17.25" x14ac:dyDescent="0.3">
      <c r="A134" s="115"/>
      <c r="B134" s="61"/>
      <c r="C134" s="116"/>
      <c r="D134" s="116"/>
      <c r="E134" s="117"/>
      <c r="F134" s="51"/>
      <c r="G134" s="49"/>
      <c r="H134" s="118"/>
      <c r="I134" s="51"/>
      <c r="J134" s="35">
        <f t="shared" si="0"/>
        <v>0</v>
      </c>
      <c r="K134" s="56"/>
      <c r="L134" s="52"/>
      <c r="M134" s="52"/>
      <c r="N134" s="57">
        <f t="shared" si="1"/>
        <v>0</v>
      </c>
      <c r="O134" s="156"/>
      <c r="P134" s="312"/>
      <c r="Q134" s="64"/>
      <c r="R134" s="112"/>
      <c r="S134" s="41"/>
      <c r="T134" s="42"/>
      <c r="U134" s="43"/>
      <c r="V134" s="44"/>
    </row>
    <row r="135" spans="1:22" ht="17.25" x14ac:dyDescent="0.3">
      <c r="A135" s="115"/>
      <c r="B135" s="61"/>
      <c r="C135" s="116"/>
      <c r="D135" s="116"/>
      <c r="E135" s="117"/>
      <c r="F135" s="51"/>
      <c r="G135" s="49"/>
      <c r="H135" s="118"/>
      <c r="I135" s="51"/>
      <c r="J135" s="35">
        <f t="shared" si="0"/>
        <v>0</v>
      </c>
      <c r="K135" s="56"/>
      <c r="L135" s="52"/>
      <c r="M135" s="52"/>
      <c r="N135" s="57">
        <f t="shared" si="1"/>
        <v>0</v>
      </c>
      <c r="O135" s="156"/>
      <c r="P135" s="312"/>
      <c r="Q135" s="104"/>
      <c r="R135" s="112"/>
      <c r="S135" s="41"/>
      <c r="T135" s="42"/>
      <c r="U135" s="43"/>
      <c r="V135" s="44"/>
    </row>
    <row r="136" spans="1:22" ht="17.25" x14ac:dyDescent="0.3">
      <c r="A136" s="115"/>
      <c r="B136" s="61"/>
      <c r="C136" s="116"/>
      <c r="D136" s="116"/>
      <c r="E136" s="117"/>
      <c r="F136" s="51"/>
      <c r="G136" s="49"/>
      <c r="H136" s="118"/>
      <c r="I136" s="51"/>
      <c r="J136" s="35">
        <f t="shared" si="0"/>
        <v>0</v>
      </c>
      <c r="K136" s="56"/>
      <c r="L136" s="52"/>
      <c r="M136" s="52"/>
      <c r="N136" s="57">
        <f t="shared" si="1"/>
        <v>0</v>
      </c>
      <c r="O136" s="156"/>
      <c r="P136" s="312"/>
      <c r="Q136" s="64"/>
      <c r="R136" s="112"/>
      <c r="S136" s="41"/>
      <c r="T136" s="42"/>
      <c r="U136" s="43"/>
      <c r="V136" s="44"/>
    </row>
    <row r="137" spans="1:22" ht="17.25" x14ac:dyDescent="0.3">
      <c r="A137" s="107"/>
      <c r="B137" s="61"/>
      <c r="C137" s="96"/>
      <c r="D137" s="96"/>
      <c r="E137" s="97"/>
      <c r="F137" s="51"/>
      <c r="G137" s="49"/>
      <c r="H137" s="110"/>
      <c r="I137" s="51"/>
      <c r="J137" s="35">
        <f t="shared" si="0"/>
        <v>0</v>
      </c>
      <c r="K137" s="56"/>
      <c r="L137" s="52"/>
      <c r="M137" s="52"/>
      <c r="N137" s="57">
        <f t="shared" si="1"/>
        <v>0</v>
      </c>
      <c r="O137" s="156"/>
      <c r="P137" s="59"/>
      <c r="Q137" s="64"/>
      <c r="R137" s="112"/>
      <c r="S137" s="41"/>
      <c r="T137" s="42"/>
      <c r="U137" s="43"/>
      <c r="V137" s="44"/>
    </row>
    <row r="138" spans="1:22" ht="18.75" x14ac:dyDescent="0.3">
      <c r="A138" s="107"/>
      <c r="B138" s="61"/>
      <c r="C138" s="96"/>
      <c r="D138" s="96"/>
      <c r="E138" s="97"/>
      <c r="F138" s="51"/>
      <c r="G138" s="49"/>
      <c r="H138" s="119"/>
      <c r="I138" s="51"/>
      <c r="J138" s="35">
        <f t="shared" si="0"/>
        <v>0</v>
      </c>
      <c r="K138" s="56"/>
      <c r="L138" s="52"/>
      <c r="M138" s="52"/>
      <c r="N138" s="57">
        <f t="shared" si="1"/>
        <v>0</v>
      </c>
      <c r="O138" s="156"/>
      <c r="P138" s="59"/>
      <c r="Q138" s="64"/>
      <c r="R138" s="112"/>
      <c r="S138" s="41"/>
      <c r="T138" s="42"/>
      <c r="U138" s="43"/>
      <c r="V138" s="44"/>
    </row>
    <row r="139" spans="1:22" ht="17.25" x14ac:dyDescent="0.3">
      <c r="A139" s="107"/>
      <c r="B139" s="61"/>
      <c r="C139" s="96"/>
      <c r="D139" s="96"/>
      <c r="E139" s="97"/>
      <c r="F139" s="51"/>
      <c r="G139" s="49"/>
      <c r="H139" s="120"/>
      <c r="I139" s="51"/>
      <c r="J139" s="35">
        <f t="shared" si="0"/>
        <v>0</v>
      </c>
      <c r="K139" s="56"/>
      <c r="L139" s="52"/>
      <c r="M139" s="52"/>
      <c r="N139" s="57">
        <f t="shared" si="1"/>
        <v>0</v>
      </c>
      <c r="O139" s="156"/>
      <c r="P139" s="59"/>
      <c r="Q139" s="64"/>
      <c r="R139" s="112"/>
      <c r="S139" s="41"/>
      <c r="T139" s="42"/>
      <c r="U139" s="43"/>
      <c r="V139" s="44"/>
    </row>
    <row r="140" spans="1:22" ht="17.25" x14ac:dyDescent="0.3">
      <c r="A140" s="107"/>
      <c r="B140" s="61"/>
      <c r="C140" s="96"/>
      <c r="D140" s="96"/>
      <c r="E140" s="97"/>
      <c r="F140" s="51"/>
      <c r="G140" s="49"/>
      <c r="H140" s="110"/>
      <c r="I140" s="51"/>
      <c r="J140" s="35">
        <f t="shared" si="0"/>
        <v>0</v>
      </c>
      <c r="K140" s="56"/>
      <c r="L140" s="52"/>
      <c r="M140" s="52"/>
      <c r="N140" s="57">
        <f t="shared" si="1"/>
        <v>0</v>
      </c>
      <c r="O140" s="156"/>
      <c r="P140" s="59"/>
      <c r="Q140" s="64"/>
      <c r="R140" s="112"/>
      <c r="S140" s="41"/>
      <c r="T140" s="42"/>
      <c r="U140" s="43"/>
      <c r="V140" s="44"/>
    </row>
    <row r="141" spans="1:22" ht="17.25" x14ac:dyDescent="0.3">
      <c r="A141" s="121"/>
      <c r="B141" s="61"/>
      <c r="C141" s="96"/>
      <c r="D141" s="96"/>
      <c r="E141" s="97"/>
      <c r="F141" s="51"/>
      <c r="G141" s="49"/>
      <c r="H141" s="122"/>
      <c r="I141" s="51"/>
      <c r="J141" s="35">
        <f t="shared" si="0"/>
        <v>0</v>
      </c>
      <c r="K141" s="56"/>
      <c r="L141" s="52"/>
      <c r="M141" s="52"/>
      <c r="N141" s="57">
        <f t="shared" si="1"/>
        <v>0</v>
      </c>
      <c r="O141" s="298"/>
      <c r="P141" s="314"/>
      <c r="Q141" s="123"/>
      <c r="R141" s="124"/>
      <c r="S141" s="41"/>
      <c r="T141" s="42"/>
      <c r="U141" s="43"/>
      <c r="V141" s="44"/>
    </row>
    <row r="142" spans="1:22" ht="17.25" x14ac:dyDescent="0.3">
      <c r="A142" s="66"/>
      <c r="B142" s="61"/>
      <c r="C142" s="96"/>
      <c r="D142" s="96"/>
      <c r="E142" s="97"/>
      <c r="F142" s="51"/>
      <c r="G142" s="125"/>
      <c r="H142" s="126"/>
      <c r="I142" s="51"/>
      <c r="J142" s="35">
        <f t="shared" si="0"/>
        <v>0</v>
      </c>
      <c r="K142" s="56"/>
      <c r="L142" s="52"/>
      <c r="M142" s="52"/>
      <c r="N142" s="57">
        <f t="shared" si="1"/>
        <v>0</v>
      </c>
      <c r="O142" s="299"/>
      <c r="P142" s="127"/>
      <c r="Q142" s="64"/>
      <c r="R142" s="112"/>
      <c r="S142" s="41"/>
      <c r="T142" s="42"/>
      <c r="U142" s="43"/>
      <c r="V142" s="44"/>
    </row>
    <row r="143" spans="1:22" ht="17.25" x14ac:dyDescent="0.3">
      <c r="A143" s="108"/>
      <c r="B143" s="61"/>
      <c r="C143" s="96"/>
      <c r="D143" s="96"/>
      <c r="E143" s="97"/>
      <c r="F143" s="51"/>
      <c r="G143" s="127"/>
      <c r="H143" s="122"/>
      <c r="I143" s="51"/>
      <c r="J143" s="35">
        <f t="shared" si="0"/>
        <v>0</v>
      </c>
      <c r="K143" s="56"/>
      <c r="L143" s="52"/>
      <c r="M143" s="52"/>
      <c r="N143" s="57">
        <f t="shared" si="1"/>
        <v>0</v>
      </c>
      <c r="O143" s="299"/>
      <c r="P143" s="127"/>
      <c r="Q143" s="64"/>
      <c r="R143" s="112"/>
      <c r="S143" s="41"/>
      <c r="T143" s="42"/>
      <c r="U143" s="43"/>
      <c r="V143" s="44"/>
    </row>
    <row r="144" spans="1:22" ht="17.25" x14ac:dyDescent="0.3">
      <c r="A144" s="108"/>
      <c r="B144" s="61"/>
      <c r="C144" s="96"/>
      <c r="D144" s="96"/>
      <c r="E144" s="97"/>
      <c r="F144" s="51"/>
      <c r="G144" s="127"/>
      <c r="H144" s="126"/>
      <c r="I144" s="51"/>
      <c r="J144" s="35">
        <f t="shared" si="0"/>
        <v>0</v>
      </c>
      <c r="K144" s="128"/>
      <c r="L144" s="52"/>
      <c r="M144" s="52" t="s">
        <v>18</v>
      </c>
      <c r="N144" s="57">
        <f t="shared" si="1"/>
        <v>0</v>
      </c>
      <c r="O144" s="298"/>
      <c r="P144" s="314"/>
      <c r="Q144" s="123"/>
      <c r="R144" s="124"/>
      <c r="S144" s="41"/>
      <c r="T144" s="42"/>
      <c r="U144" s="43"/>
      <c r="V144" s="44"/>
    </row>
    <row r="145" spans="1:22" ht="17.25" x14ac:dyDescent="0.3">
      <c r="A145" s="107"/>
      <c r="B145" s="61"/>
      <c r="C145" s="96"/>
      <c r="D145" s="96"/>
      <c r="E145" s="97"/>
      <c r="F145" s="51"/>
      <c r="G145" s="127"/>
      <c r="H145" s="126"/>
      <c r="I145" s="51"/>
      <c r="J145" s="35">
        <f t="shared" si="0"/>
        <v>0</v>
      </c>
      <c r="K145" s="128"/>
      <c r="L145" s="52"/>
      <c r="M145" s="52"/>
      <c r="N145" s="57">
        <f t="shared" si="1"/>
        <v>0</v>
      </c>
      <c r="O145" s="299"/>
      <c r="P145" s="127"/>
      <c r="Q145" s="64"/>
      <c r="R145" s="112"/>
      <c r="S145" s="41"/>
      <c r="T145" s="42"/>
      <c r="U145" s="43"/>
      <c r="V145" s="44"/>
    </row>
    <row r="146" spans="1:22" ht="17.25" x14ac:dyDescent="0.3">
      <c r="A146" s="115"/>
      <c r="B146" s="61"/>
      <c r="C146" s="129"/>
      <c r="D146" s="129"/>
      <c r="E146" s="130"/>
      <c r="F146" s="51"/>
      <c r="G146" s="127"/>
      <c r="H146" s="131"/>
      <c r="I146" s="51"/>
      <c r="J146" s="35">
        <f t="shared" si="0"/>
        <v>0</v>
      </c>
      <c r="K146" s="56"/>
      <c r="L146" s="52"/>
      <c r="M146" s="52"/>
      <c r="N146" s="57">
        <f t="shared" si="1"/>
        <v>0</v>
      </c>
      <c r="O146" s="300"/>
      <c r="P146" s="315"/>
      <c r="Q146" s="39"/>
      <c r="R146" s="40"/>
      <c r="S146" s="41"/>
      <c r="T146" s="42"/>
      <c r="U146" s="43"/>
      <c r="V146" s="44"/>
    </row>
    <row r="147" spans="1:22" ht="17.25" x14ac:dyDescent="0.3">
      <c r="A147" s="132"/>
      <c r="B147" s="61"/>
      <c r="C147" s="96"/>
      <c r="D147" s="96"/>
      <c r="E147" s="97"/>
      <c r="F147" s="51"/>
      <c r="G147" s="127"/>
      <c r="H147" s="110"/>
      <c r="I147" s="51"/>
      <c r="J147" s="35">
        <f t="shared" ref="J147:J210" si="4">I147-F147</f>
        <v>0</v>
      </c>
      <c r="K147" s="128"/>
      <c r="L147" s="133"/>
      <c r="M147" s="133"/>
      <c r="N147" s="57">
        <f t="shared" si="1"/>
        <v>0</v>
      </c>
      <c r="O147" s="300"/>
      <c r="P147" s="315"/>
      <c r="Q147" s="123"/>
      <c r="R147" s="124"/>
      <c r="S147" s="41"/>
      <c r="T147" s="42"/>
      <c r="U147" s="43"/>
      <c r="V147" s="44"/>
    </row>
    <row r="148" spans="1:22" ht="17.25" x14ac:dyDescent="0.3">
      <c r="A148" s="107"/>
      <c r="B148" s="61"/>
      <c r="C148" s="96"/>
      <c r="D148" s="96"/>
      <c r="E148" s="97"/>
      <c r="F148" s="51"/>
      <c r="G148" s="127"/>
      <c r="H148" s="110"/>
      <c r="I148" s="51"/>
      <c r="J148" s="35">
        <f t="shared" si="4"/>
        <v>0</v>
      </c>
      <c r="K148" s="128"/>
      <c r="L148" s="133"/>
      <c r="M148" s="133"/>
      <c r="N148" s="57">
        <f t="shared" si="1"/>
        <v>0</v>
      </c>
      <c r="O148" s="156"/>
      <c r="P148" s="312"/>
      <c r="Q148" s="123"/>
      <c r="R148" s="124"/>
      <c r="S148" s="41"/>
      <c r="T148" s="42"/>
      <c r="U148" s="43"/>
      <c r="V148" s="44"/>
    </row>
    <row r="149" spans="1:22" ht="17.25" x14ac:dyDescent="0.3">
      <c r="A149" s="108"/>
      <c r="B149" s="61"/>
      <c r="C149" s="96"/>
      <c r="D149" s="96"/>
      <c r="E149" s="97"/>
      <c r="F149" s="51"/>
      <c r="G149" s="127"/>
      <c r="H149" s="134"/>
      <c r="I149" s="51"/>
      <c r="J149" s="35">
        <f t="shared" si="4"/>
        <v>0</v>
      </c>
      <c r="K149" s="135"/>
      <c r="L149" s="133"/>
      <c r="M149" s="133"/>
      <c r="N149" s="136">
        <f t="shared" si="1"/>
        <v>0</v>
      </c>
      <c r="O149" s="299"/>
      <c r="P149" s="127"/>
      <c r="Q149" s="123"/>
      <c r="R149" s="124"/>
      <c r="S149" s="41"/>
      <c r="T149" s="42"/>
      <c r="U149" s="43"/>
      <c r="V149" s="44"/>
    </row>
    <row r="150" spans="1:22" ht="18.75" x14ac:dyDescent="0.3">
      <c r="A150" s="108"/>
      <c r="B150" s="61"/>
      <c r="C150" s="96"/>
      <c r="D150" s="96"/>
      <c r="E150" s="97"/>
      <c r="F150" s="51"/>
      <c r="G150" s="127"/>
      <c r="H150" s="110"/>
      <c r="I150" s="51"/>
      <c r="J150" s="35">
        <f t="shared" si="4"/>
        <v>0</v>
      </c>
      <c r="K150" s="137"/>
      <c r="L150" s="138"/>
      <c r="M150" s="138"/>
      <c r="N150" s="136">
        <f t="shared" si="1"/>
        <v>0</v>
      </c>
      <c r="O150" s="298"/>
      <c r="P150" s="314"/>
      <c r="Q150" s="123"/>
      <c r="R150" s="124"/>
      <c r="S150" s="41"/>
      <c r="T150" s="42"/>
      <c r="U150" s="43"/>
      <c r="V150" s="44"/>
    </row>
    <row r="151" spans="1:22" ht="17.25" x14ac:dyDescent="0.3">
      <c r="A151" s="139"/>
      <c r="B151" s="61"/>
      <c r="C151" s="96"/>
      <c r="D151" s="96"/>
      <c r="E151" s="97"/>
      <c r="F151" s="140"/>
      <c r="G151" s="127"/>
      <c r="H151" s="120"/>
      <c r="I151" s="51"/>
      <c r="J151" s="35">
        <f t="shared" si="4"/>
        <v>0</v>
      </c>
      <c r="K151" s="137"/>
      <c r="L151" s="141"/>
      <c r="M151" s="141"/>
      <c r="N151" s="136">
        <f>K151*I151</f>
        <v>0</v>
      </c>
      <c r="O151" s="299"/>
      <c r="P151" s="127"/>
      <c r="Q151" s="123"/>
      <c r="R151" s="124"/>
      <c r="S151" s="41"/>
      <c r="T151" s="42"/>
      <c r="U151" s="43"/>
      <c r="V151" s="44"/>
    </row>
    <row r="152" spans="1:22" ht="17.25" x14ac:dyDescent="0.3">
      <c r="A152" s="121"/>
      <c r="B152" s="61"/>
      <c r="C152" s="96"/>
      <c r="D152" s="96"/>
      <c r="E152" s="97"/>
      <c r="F152" s="51"/>
      <c r="G152" s="127"/>
      <c r="H152" s="110"/>
      <c r="I152" s="51"/>
      <c r="J152" s="35">
        <f t="shared" si="4"/>
        <v>0</v>
      </c>
      <c r="K152" s="137"/>
      <c r="L152" s="133"/>
      <c r="M152" s="133"/>
      <c r="N152" s="136">
        <f t="shared" ref="N152:N236" si="5">K152*I152</f>
        <v>0</v>
      </c>
      <c r="O152" s="298"/>
      <c r="P152" s="314"/>
      <c r="Q152" s="123"/>
      <c r="R152" s="124"/>
      <c r="S152" s="41"/>
      <c r="T152" s="42"/>
      <c r="U152" s="43"/>
      <c r="V152" s="44"/>
    </row>
    <row r="153" spans="1:22" ht="18.75" x14ac:dyDescent="0.3">
      <c r="A153" s="108"/>
      <c r="B153" s="61"/>
      <c r="C153" s="96"/>
      <c r="D153" s="96"/>
      <c r="E153" s="97"/>
      <c r="F153" s="51"/>
      <c r="G153" s="127"/>
      <c r="H153" s="142"/>
      <c r="I153" s="51"/>
      <c r="J153" s="35">
        <f t="shared" si="4"/>
        <v>0</v>
      </c>
      <c r="K153" s="56"/>
      <c r="L153" s="133"/>
      <c r="M153" s="133"/>
      <c r="N153" s="57">
        <f t="shared" si="5"/>
        <v>0</v>
      </c>
      <c r="O153" s="298"/>
      <c r="P153" s="314"/>
      <c r="Q153" s="123"/>
      <c r="R153" s="124"/>
      <c r="S153" s="41"/>
      <c r="T153" s="42"/>
      <c r="U153" s="43"/>
      <c r="V153" s="44"/>
    </row>
    <row r="154" spans="1:22" ht="17.25" x14ac:dyDescent="0.3">
      <c r="A154" s="108"/>
      <c r="B154" s="61"/>
      <c r="C154" s="96"/>
      <c r="D154" s="96"/>
      <c r="E154" s="97"/>
      <c r="F154" s="51"/>
      <c r="G154" s="127"/>
      <c r="H154" s="122"/>
      <c r="I154" s="51"/>
      <c r="J154" s="35">
        <f t="shared" si="4"/>
        <v>0</v>
      </c>
      <c r="K154" s="137"/>
      <c r="L154" s="133"/>
      <c r="M154" s="133"/>
      <c r="N154" s="136">
        <f t="shared" si="5"/>
        <v>0</v>
      </c>
      <c r="O154" s="298"/>
      <c r="P154" s="314"/>
      <c r="Q154" s="123"/>
      <c r="R154" s="124"/>
      <c r="S154" s="41"/>
      <c r="T154" s="42"/>
      <c r="U154" s="43"/>
      <c r="V154" s="44"/>
    </row>
    <row r="155" spans="1:22" ht="17.25" x14ac:dyDescent="0.3">
      <c r="A155" s="108"/>
      <c r="B155" s="61"/>
      <c r="C155" s="96"/>
      <c r="D155" s="96"/>
      <c r="E155" s="97"/>
      <c r="F155" s="51"/>
      <c r="G155" s="127"/>
      <c r="H155" s="143"/>
      <c r="I155" s="51"/>
      <c r="J155" s="35">
        <f t="shared" si="4"/>
        <v>0</v>
      </c>
      <c r="K155" s="137"/>
      <c r="L155" s="133"/>
      <c r="M155" s="133"/>
      <c r="N155" s="136">
        <f t="shared" si="5"/>
        <v>0</v>
      </c>
      <c r="O155" s="298"/>
      <c r="P155" s="314"/>
      <c r="Q155" s="123"/>
      <c r="R155" s="124"/>
      <c r="S155" s="41"/>
      <c r="T155" s="42"/>
      <c r="U155" s="43"/>
      <c r="V155" s="44"/>
    </row>
    <row r="156" spans="1:22" ht="17.25" x14ac:dyDescent="0.3">
      <c r="A156" s="108"/>
      <c r="B156" s="61"/>
      <c r="C156" s="96"/>
      <c r="D156" s="96"/>
      <c r="E156" s="97"/>
      <c r="F156" s="51"/>
      <c r="G156" s="127"/>
      <c r="H156" s="144"/>
      <c r="I156" s="51"/>
      <c r="J156" s="35">
        <f t="shared" si="4"/>
        <v>0</v>
      </c>
      <c r="K156" s="137"/>
      <c r="L156" s="145"/>
      <c r="M156" s="145"/>
      <c r="N156" s="136">
        <f t="shared" si="5"/>
        <v>0</v>
      </c>
      <c r="O156" s="298"/>
      <c r="P156" s="314"/>
      <c r="Q156" s="123"/>
      <c r="R156" s="124"/>
      <c r="S156" s="41"/>
      <c r="T156" s="42"/>
      <c r="U156" s="43"/>
      <c r="V156" s="44"/>
    </row>
    <row r="157" spans="1:22" ht="17.25" x14ac:dyDescent="0.3">
      <c r="A157" s="108"/>
      <c r="B157" s="61"/>
      <c r="C157" s="96"/>
      <c r="D157" s="96"/>
      <c r="E157" s="97"/>
      <c r="F157" s="51"/>
      <c r="G157" s="127"/>
      <c r="H157" s="143"/>
      <c r="I157" s="51"/>
      <c r="J157" s="35">
        <f t="shared" si="4"/>
        <v>0</v>
      </c>
      <c r="K157" s="137"/>
      <c r="L157" s="145"/>
      <c r="M157" s="145"/>
      <c r="N157" s="136">
        <f t="shared" si="5"/>
        <v>0</v>
      </c>
      <c r="O157" s="298"/>
      <c r="P157" s="314"/>
      <c r="Q157" s="123"/>
      <c r="R157" s="124"/>
      <c r="S157" s="41"/>
      <c r="T157" s="42"/>
      <c r="U157" s="43"/>
      <c r="V157" s="44"/>
    </row>
    <row r="158" spans="1:22" ht="17.25" x14ac:dyDescent="0.3">
      <c r="A158" s="108"/>
      <c r="B158" s="61"/>
      <c r="C158" s="96"/>
      <c r="D158" s="96"/>
      <c r="E158" s="97"/>
      <c r="F158" s="51"/>
      <c r="G158" s="127"/>
      <c r="H158" s="143"/>
      <c r="I158" s="51"/>
      <c r="J158" s="35">
        <f t="shared" si="4"/>
        <v>0</v>
      </c>
      <c r="K158" s="137"/>
      <c r="L158" s="145"/>
      <c r="M158" s="145"/>
      <c r="N158" s="136">
        <f t="shared" si="5"/>
        <v>0</v>
      </c>
      <c r="O158" s="298"/>
      <c r="P158" s="314"/>
      <c r="Q158" s="123"/>
      <c r="R158" s="124"/>
      <c r="S158" s="41"/>
      <c r="T158" s="42"/>
      <c r="U158" s="43"/>
      <c r="V158" s="44"/>
    </row>
    <row r="159" spans="1:22" ht="17.25" x14ac:dyDescent="0.3">
      <c r="A159" s="108"/>
      <c r="B159" s="61"/>
      <c r="C159" s="96"/>
      <c r="D159" s="96"/>
      <c r="E159" s="97"/>
      <c r="F159" s="51"/>
      <c r="G159" s="127"/>
      <c r="H159" s="143"/>
      <c r="I159" s="51"/>
      <c r="J159" s="35">
        <f t="shared" si="4"/>
        <v>0</v>
      </c>
      <c r="K159" s="56"/>
      <c r="L159" s="52"/>
      <c r="M159" s="52"/>
      <c r="N159" s="57">
        <f t="shared" si="5"/>
        <v>0</v>
      </c>
      <c r="O159" s="298"/>
      <c r="P159" s="314"/>
      <c r="Q159" s="123"/>
      <c r="R159" s="124"/>
      <c r="S159" s="41"/>
      <c r="T159" s="42"/>
      <c r="U159" s="43"/>
      <c r="V159" s="44"/>
    </row>
    <row r="160" spans="1:22" ht="17.25" x14ac:dyDescent="0.3">
      <c r="A160" s="108"/>
      <c r="B160" s="61"/>
      <c r="C160" s="146"/>
      <c r="D160" s="146"/>
      <c r="E160" s="147"/>
      <c r="F160" s="51"/>
      <c r="G160" s="127"/>
      <c r="H160" s="143"/>
      <c r="I160" s="51"/>
      <c r="J160" s="35">
        <f t="shared" si="4"/>
        <v>0</v>
      </c>
      <c r="K160" s="56"/>
      <c r="L160" s="52"/>
      <c r="M160" s="52"/>
      <c r="N160" s="57">
        <f t="shared" si="5"/>
        <v>0</v>
      </c>
      <c r="O160" s="299"/>
      <c r="P160" s="316"/>
      <c r="Q160" s="39"/>
      <c r="R160" s="40"/>
      <c r="S160" s="41"/>
      <c r="T160" s="42"/>
      <c r="U160" s="43"/>
      <c r="V160" s="44"/>
    </row>
    <row r="161" spans="1:22" ht="17.25" x14ac:dyDescent="0.3">
      <c r="A161" s="108"/>
      <c r="B161" s="61"/>
      <c r="C161" s="146"/>
      <c r="D161" s="146"/>
      <c r="E161" s="147"/>
      <c r="F161" s="51"/>
      <c r="G161" s="127"/>
      <c r="H161" s="143"/>
      <c r="I161" s="51"/>
      <c r="J161" s="35">
        <f t="shared" si="4"/>
        <v>0</v>
      </c>
      <c r="K161" s="56"/>
      <c r="L161" s="52"/>
      <c r="M161" s="52"/>
      <c r="N161" s="57">
        <f t="shared" si="5"/>
        <v>0</v>
      </c>
      <c r="O161" s="299"/>
      <c r="P161" s="316"/>
      <c r="Q161" s="39"/>
      <c r="R161" s="40"/>
      <c r="S161" s="41"/>
      <c r="T161" s="42"/>
      <c r="U161" s="43"/>
      <c r="V161" s="44"/>
    </row>
    <row r="162" spans="1:22" ht="17.25" x14ac:dyDescent="0.3">
      <c r="A162" s="60"/>
      <c r="B162" s="61"/>
      <c r="C162" s="129"/>
      <c r="D162" s="129"/>
      <c r="E162" s="130"/>
      <c r="F162" s="51"/>
      <c r="G162" s="127"/>
      <c r="H162" s="131"/>
      <c r="I162" s="51"/>
      <c r="J162" s="35">
        <f t="shared" si="4"/>
        <v>0</v>
      </c>
      <c r="K162" s="56"/>
      <c r="L162" s="52"/>
      <c r="M162" s="52"/>
      <c r="N162" s="57">
        <f t="shared" si="5"/>
        <v>0</v>
      </c>
      <c r="O162" s="156"/>
      <c r="P162" s="312"/>
      <c r="Q162" s="39"/>
      <c r="R162" s="40"/>
      <c r="S162" s="41"/>
      <c r="T162" s="42"/>
      <c r="U162" s="43"/>
      <c r="V162" s="44"/>
    </row>
    <row r="163" spans="1:22" ht="17.25" x14ac:dyDescent="0.3">
      <c r="A163" s="108"/>
      <c r="B163" s="61"/>
      <c r="C163" s="148"/>
      <c r="D163" s="148"/>
      <c r="E163" s="130"/>
      <c r="F163" s="51"/>
      <c r="G163" s="127"/>
      <c r="H163" s="50"/>
      <c r="I163" s="51"/>
      <c r="J163" s="35">
        <f t="shared" si="4"/>
        <v>0</v>
      </c>
      <c r="K163" s="56"/>
      <c r="L163" s="52"/>
      <c r="M163" s="52"/>
      <c r="N163" s="57">
        <f t="shared" si="5"/>
        <v>0</v>
      </c>
      <c r="O163" s="156"/>
      <c r="P163" s="312"/>
      <c r="Q163" s="39"/>
      <c r="R163" s="40"/>
      <c r="S163" s="41"/>
      <c r="T163" s="42"/>
      <c r="U163" s="43"/>
      <c r="V163" s="44"/>
    </row>
    <row r="164" spans="1:22" ht="17.25" x14ac:dyDescent="0.3">
      <c r="A164" s="115"/>
      <c r="B164" s="61"/>
      <c r="C164" s="129"/>
      <c r="D164" s="129"/>
      <c r="E164" s="130"/>
      <c r="F164" s="51"/>
      <c r="G164" s="127"/>
      <c r="H164" s="131"/>
      <c r="I164" s="51"/>
      <c r="J164" s="35">
        <f t="shared" si="4"/>
        <v>0</v>
      </c>
      <c r="K164" s="56"/>
      <c r="L164" s="52"/>
      <c r="M164" s="52"/>
      <c r="N164" s="57">
        <f t="shared" si="5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ht="18.75" x14ac:dyDescent="0.3">
      <c r="A165" s="149"/>
      <c r="B165" s="150"/>
      <c r="C165" s="95"/>
      <c r="D165" s="95"/>
      <c r="E165" s="114"/>
      <c r="F165" s="51"/>
      <c r="G165" s="127"/>
      <c r="H165" s="131"/>
      <c r="I165" s="51"/>
      <c r="J165" s="35">
        <f t="shared" si="4"/>
        <v>0</v>
      </c>
      <c r="K165" s="56"/>
      <c r="L165" s="52"/>
      <c r="M165" s="52"/>
      <c r="N165" s="57">
        <f t="shared" si="5"/>
        <v>0</v>
      </c>
      <c r="O165" s="300"/>
      <c r="P165" s="315"/>
      <c r="Q165" s="39"/>
      <c r="R165" s="40"/>
      <c r="S165" s="41"/>
      <c r="T165" s="42"/>
      <c r="U165" s="43"/>
      <c r="V165" s="44"/>
    </row>
    <row r="166" spans="1:22" ht="17.25" x14ac:dyDescent="0.3">
      <c r="A166" s="115"/>
      <c r="B166" s="61"/>
      <c r="C166" s="151"/>
      <c r="D166" s="151"/>
      <c r="E166" s="152"/>
      <c r="F166" s="51"/>
      <c r="G166" s="127"/>
      <c r="H166" s="131"/>
      <c r="I166" s="51"/>
      <c r="J166" s="35">
        <f t="shared" si="4"/>
        <v>0</v>
      </c>
      <c r="K166" s="56"/>
      <c r="L166" s="52"/>
      <c r="M166" s="52"/>
      <c r="N166" s="57">
        <f t="shared" si="5"/>
        <v>0</v>
      </c>
      <c r="O166" s="156"/>
      <c r="P166" s="312"/>
      <c r="Q166" s="39"/>
      <c r="R166" s="40"/>
      <c r="S166" s="41"/>
      <c r="T166" s="42"/>
      <c r="U166" s="43"/>
      <c r="V166" s="44"/>
    </row>
    <row r="167" spans="1:22" ht="17.25" x14ac:dyDescent="0.3">
      <c r="A167" s="115"/>
      <c r="B167" s="61"/>
      <c r="C167" s="151"/>
      <c r="D167" s="151"/>
      <c r="E167" s="152"/>
      <c r="F167" s="51"/>
      <c r="G167" s="127"/>
      <c r="H167" s="131"/>
      <c r="I167" s="51"/>
      <c r="J167" s="35">
        <f t="shared" si="4"/>
        <v>0</v>
      </c>
      <c r="K167" s="56"/>
      <c r="L167" s="52"/>
      <c r="M167" s="52"/>
      <c r="N167" s="57">
        <f t="shared" si="5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ht="17.25" x14ac:dyDescent="0.3">
      <c r="A168" s="153"/>
      <c r="B168" s="61"/>
      <c r="C168" s="154"/>
      <c r="D168" s="154"/>
      <c r="E168" s="155"/>
      <c r="F168" s="51"/>
      <c r="G168" s="127"/>
      <c r="H168" s="131"/>
      <c r="I168" s="51"/>
      <c r="J168" s="35">
        <f t="shared" si="4"/>
        <v>0</v>
      </c>
      <c r="K168" s="56"/>
      <c r="L168" s="52"/>
      <c r="M168" s="52"/>
      <c r="N168" s="57">
        <f t="shared" si="5"/>
        <v>0</v>
      </c>
      <c r="O168" s="156"/>
      <c r="P168" s="312"/>
      <c r="Q168" s="39"/>
      <c r="R168" s="40"/>
      <c r="S168" s="41"/>
      <c r="T168" s="42"/>
      <c r="U168" s="43"/>
      <c r="V168" s="44"/>
    </row>
    <row r="169" spans="1:22" ht="17.25" x14ac:dyDescent="0.3">
      <c r="A169" s="115"/>
      <c r="B169" s="61"/>
      <c r="C169" s="157"/>
      <c r="D169" s="157"/>
      <c r="E169" s="158"/>
      <c r="F169" s="51"/>
      <c r="G169" s="63"/>
      <c r="H169" s="131"/>
      <c r="I169" s="51"/>
      <c r="J169" s="35">
        <f t="shared" si="4"/>
        <v>0</v>
      </c>
      <c r="K169" s="56"/>
      <c r="L169" s="52"/>
      <c r="M169" s="52"/>
      <c r="N169" s="57">
        <f t="shared" si="5"/>
        <v>0</v>
      </c>
      <c r="O169" s="301"/>
      <c r="P169" s="317"/>
      <c r="Q169" s="39"/>
      <c r="R169" s="40"/>
      <c r="S169" s="41"/>
      <c r="T169" s="42"/>
      <c r="U169" s="43"/>
      <c r="V169" s="44"/>
    </row>
    <row r="170" spans="1:22" ht="17.25" x14ac:dyDescent="0.3">
      <c r="A170" s="115"/>
      <c r="B170" s="61"/>
      <c r="C170" s="157"/>
      <c r="D170" s="157"/>
      <c r="E170" s="158"/>
      <c r="F170" s="51"/>
      <c r="G170" s="49"/>
      <c r="H170" s="131"/>
      <c r="I170" s="51"/>
      <c r="J170" s="35">
        <f t="shared" si="4"/>
        <v>0</v>
      </c>
      <c r="K170" s="56"/>
      <c r="L170" s="52"/>
      <c r="M170" s="52"/>
      <c r="N170" s="57">
        <f t="shared" si="5"/>
        <v>0</v>
      </c>
      <c r="O170" s="301"/>
      <c r="P170" s="317"/>
      <c r="Q170" s="39"/>
      <c r="R170" s="40"/>
      <c r="S170" s="41"/>
      <c r="T170" s="42"/>
      <c r="U170" s="43"/>
      <c r="V170" s="44"/>
    </row>
    <row r="171" spans="1:22" x14ac:dyDescent="0.25">
      <c r="A171" s="115"/>
      <c r="B171" s="107"/>
      <c r="C171" s="159"/>
      <c r="D171" s="159"/>
      <c r="E171" s="160"/>
      <c r="F171" s="161"/>
      <c r="G171" s="127"/>
      <c r="H171" s="162"/>
      <c r="I171" s="161"/>
      <c r="J171" s="35">
        <f t="shared" si="4"/>
        <v>0</v>
      </c>
      <c r="N171" s="57">
        <f t="shared" si="5"/>
        <v>0</v>
      </c>
      <c r="O171" s="302"/>
      <c r="P171" s="316"/>
      <c r="Q171" s="163"/>
      <c r="R171" s="164"/>
      <c r="S171" s="165"/>
      <c r="T171" s="166"/>
      <c r="U171" s="167"/>
      <c r="V171" s="168"/>
    </row>
    <row r="172" spans="1:22" ht="17.25" x14ac:dyDescent="0.3">
      <c r="A172" s="115"/>
      <c r="B172" s="61"/>
      <c r="C172" s="154"/>
      <c r="D172" s="154"/>
      <c r="E172" s="155"/>
      <c r="F172" s="161"/>
      <c r="G172" s="127"/>
      <c r="H172" s="162"/>
      <c r="I172" s="161"/>
      <c r="J172" s="35">
        <f t="shared" si="4"/>
        <v>0</v>
      </c>
      <c r="N172" s="57">
        <f t="shared" si="5"/>
        <v>0</v>
      </c>
      <c r="O172" s="302"/>
      <c r="P172" s="316"/>
      <c r="Q172" s="163"/>
      <c r="R172" s="164"/>
      <c r="S172" s="165"/>
      <c r="T172" s="166"/>
      <c r="U172" s="167"/>
      <c r="V172" s="168"/>
    </row>
    <row r="173" spans="1:22" ht="17.25" x14ac:dyDescent="0.3">
      <c r="A173" s="115"/>
      <c r="B173" s="61"/>
      <c r="C173" s="154"/>
      <c r="D173" s="154"/>
      <c r="E173" s="155"/>
      <c r="F173" s="51"/>
      <c r="G173" s="127"/>
      <c r="H173" s="131"/>
      <c r="I173" s="51"/>
      <c r="J173" s="35">
        <f t="shared" si="4"/>
        <v>0</v>
      </c>
      <c r="K173" s="56"/>
      <c r="L173" s="52"/>
      <c r="M173" s="52"/>
      <c r="N173" s="57">
        <f t="shared" si="5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ht="17.25" x14ac:dyDescent="0.3">
      <c r="A174" s="115"/>
      <c r="B174" s="61"/>
      <c r="C174" s="154"/>
      <c r="D174" s="154"/>
      <c r="E174" s="155"/>
      <c r="F174" s="51"/>
      <c r="G174" s="127"/>
      <c r="H174" s="131"/>
      <c r="I174" s="51"/>
      <c r="J174" s="35">
        <f t="shared" si="4"/>
        <v>0</v>
      </c>
      <c r="K174" s="56"/>
      <c r="L174" s="52"/>
      <c r="M174" s="52"/>
      <c r="N174" s="57">
        <f t="shared" si="5"/>
        <v>0</v>
      </c>
      <c r="O174" s="156"/>
      <c r="P174" s="312"/>
      <c r="Q174" s="39"/>
      <c r="R174" s="40"/>
      <c r="S174" s="41"/>
      <c r="T174" s="42"/>
      <c r="U174" s="43"/>
      <c r="V174" s="44"/>
    </row>
    <row r="175" spans="1:22" ht="17.25" x14ac:dyDescent="0.3">
      <c r="A175" s="115"/>
      <c r="B175" s="61"/>
      <c r="C175" s="169"/>
      <c r="D175" s="169"/>
      <c r="E175" s="114"/>
      <c r="F175" s="51"/>
      <c r="G175" s="63"/>
      <c r="H175" s="131"/>
      <c r="I175" s="51"/>
      <c r="J175" s="35">
        <f t="shared" si="4"/>
        <v>0</v>
      </c>
      <c r="K175" s="56"/>
      <c r="L175" s="52"/>
      <c r="M175" s="52"/>
      <c r="N175" s="57">
        <f t="shared" si="5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ht="17.25" x14ac:dyDescent="0.3">
      <c r="A176" s="115"/>
      <c r="B176" s="61"/>
      <c r="C176" s="169"/>
      <c r="D176" s="169"/>
      <c r="E176" s="114"/>
      <c r="F176" s="51"/>
      <c r="G176" s="63"/>
      <c r="H176" s="131"/>
      <c r="I176" s="51"/>
      <c r="J176" s="35">
        <f t="shared" si="4"/>
        <v>0</v>
      </c>
      <c r="K176" s="56"/>
      <c r="L176" s="52"/>
      <c r="M176" s="52"/>
      <c r="N176" s="57">
        <f t="shared" si="5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x14ac:dyDescent="0.3">
      <c r="A177" s="115"/>
      <c r="B177" s="61"/>
      <c r="C177" s="169"/>
      <c r="D177" s="169"/>
      <c r="E177" s="114"/>
      <c r="F177" s="51"/>
      <c r="G177" s="63"/>
      <c r="H177" s="131"/>
      <c r="I177" s="51"/>
      <c r="J177" s="35">
        <f t="shared" si="4"/>
        <v>0</v>
      </c>
      <c r="K177" s="56"/>
      <c r="L177" s="52"/>
      <c r="M177" s="52"/>
      <c r="N177" s="57">
        <f t="shared" si="5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x14ac:dyDescent="0.25">
      <c r="A178" s="115"/>
      <c r="B178" s="107"/>
      <c r="C178" s="170"/>
      <c r="D178" s="170"/>
      <c r="E178" s="109"/>
      <c r="F178" s="51"/>
      <c r="G178" s="63"/>
      <c r="H178" s="131"/>
      <c r="I178" s="51"/>
      <c r="J178" s="35">
        <f t="shared" si="4"/>
        <v>0</v>
      </c>
      <c r="K178" s="56"/>
      <c r="L178" s="52"/>
      <c r="M178" s="52"/>
      <c r="N178" s="57">
        <f t="shared" si="5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3">
      <c r="A179" s="115"/>
      <c r="B179" s="61"/>
      <c r="C179" s="169"/>
      <c r="D179" s="169"/>
      <c r="E179" s="114"/>
      <c r="F179" s="51"/>
      <c r="G179" s="63"/>
      <c r="H179" s="131"/>
      <c r="I179" s="51"/>
      <c r="J179" s="35">
        <f t="shared" si="4"/>
        <v>0</v>
      </c>
      <c r="K179" s="56"/>
      <c r="L179" s="52"/>
      <c r="M179" s="52"/>
      <c r="N179" s="57">
        <f t="shared" si="5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3">
      <c r="A180" s="115"/>
      <c r="B180" s="61"/>
      <c r="C180" s="148"/>
      <c r="D180" s="148"/>
      <c r="E180" s="130"/>
      <c r="F180" s="51"/>
      <c r="G180" s="127"/>
      <c r="H180" s="131"/>
      <c r="I180" s="51"/>
      <c r="J180" s="35">
        <f t="shared" si="4"/>
        <v>0</v>
      </c>
      <c r="K180" s="56"/>
      <c r="L180" s="52"/>
      <c r="M180" s="52"/>
      <c r="N180" s="57">
        <f t="shared" si="5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3">
      <c r="A181" s="115"/>
      <c r="B181" s="61"/>
      <c r="C181" s="148"/>
      <c r="D181" s="148"/>
      <c r="E181" s="130"/>
      <c r="F181" s="51"/>
      <c r="G181" s="127"/>
      <c r="H181" s="131"/>
      <c r="I181" s="51"/>
      <c r="J181" s="35">
        <f t="shared" si="4"/>
        <v>0</v>
      </c>
      <c r="K181" s="56"/>
      <c r="L181" s="52"/>
      <c r="M181" s="52"/>
      <c r="N181" s="57">
        <f t="shared" si="5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x14ac:dyDescent="0.3">
      <c r="A182" s="115"/>
      <c r="B182" s="61"/>
      <c r="C182" s="148"/>
      <c r="D182" s="148"/>
      <c r="E182" s="130"/>
      <c r="F182" s="51"/>
      <c r="G182" s="127"/>
      <c r="H182" s="131"/>
      <c r="I182" s="51"/>
      <c r="J182" s="35">
        <f t="shared" si="4"/>
        <v>0</v>
      </c>
      <c r="K182" s="56"/>
      <c r="L182" s="52"/>
      <c r="M182" s="52"/>
      <c r="N182" s="57">
        <f t="shared" si="5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3">
      <c r="A183" s="115"/>
      <c r="B183" s="61"/>
      <c r="C183" s="148"/>
      <c r="D183" s="148"/>
      <c r="E183" s="130"/>
      <c r="F183" s="51"/>
      <c r="G183" s="127"/>
      <c r="H183" s="131"/>
      <c r="I183" s="51"/>
      <c r="J183" s="35">
        <f t="shared" si="4"/>
        <v>0</v>
      </c>
      <c r="K183" s="56"/>
      <c r="L183" s="52"/>
      <c r="M183" s="52"/>
      <c r="N183" s="57">
        <f t="shared" si="5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x14ac:dyDescent="0.25">
      <c r="A184" s="153"/>
      <c r="B184" s="107"/>
      <c r="C184" s="154"/>
      <c r="D184" s="154"/>
      <c r="E184" s="155"/>
      <c r="F184" s="51"/>
      <c r="G184" s="127"/>
      <c r="H184" s="131"/>
      <c r="I184" s="51"/>
      <c r="J184" s="35">
        <f t="shared" si="4"/>
        <v>0</v>
      </c>
      <c r="K184" s="56"/>
      <c r="L184" s="52"/>
      <c r="M184" s="52"/>
      <c r="N184" s="57">
        <f t="shared" si="5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3">
      <c r="A185" s="171"/>
      <c r="B185" s="61"/>
      <c r="C185" s="157"/>
      <c r="D185" s="157"/>
      <c r="E185" s="158"/>
      <c r="F185" s="51"/>
      <c r="G185" s="49"/>
      <c r="H185" s="131"/>
      <c r="I185" s="51"/>
      <c r="J185" s="35">
        <f t="shared" si="4"/>
        <v>0</v>
      </c>
      <c r="K185" s="56"/>
      <c r="L185" s="52"/>
      <c r="M185" s="52"/>
      <c r="N185" s="57">
        <f>K185*I185</f>
        <v>0</v>
      </c>
      <c r="O185" s="301"/>
      <c r="P185" s="317"/>
      <c r="Q185" s="39"/>
      <c r="R185" s="40"/>
      <c r="S185" s="41"/>
      <c r="T185" s="42"/>
      <c r="U185" s="43"/>
      <c r="V185" s="44"/>
    </row>
    <row r="186" spans="1:22" ht="17.25" x14ac:dyDescent="0.25">
      <c r="A186" s="115"/>
      <c r="B186" s="107"/>
      <c r="C186" s="172"/>
      <c r="D186" s="172"/>
      <c r="E186" s="173"/>
      <c r="F186" s="51"/>
      <c r="G186" s="127"/>
      <c r="H186" s="131"/>
      <c r="I186" s="51"/>
      <c r="J186" s="35">
        <f t="shared" si="4"/>
        <v>0</v>
      </c>
      <c r="K186" s="56"/>
      <c r="L186" s="52"/>
      <c r="M186" s="52"/>
      <c r="N186" s="57">
        <f t="shared" si="5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25">
      <c r="A187" s="115"/>
      <c r="B187" s="107"/>
      <c r="C187" s="172"/>
      <c r="D187" s="172"/>
      <c r="E187" s="173"/>
      <c r="F187" s="51"/>
      <c r="G187" s="127"/>
      <c r="H187" s="131"/>
      <c r="I187" s="51"/>
      <c r="J187" s="35">
        <f t="shared" si="4"/>
        <v>0</v>
      </c>
      <c r="K187" s="56"/>
      <c r="L187" s="52"/>
      <c r="M187" s="52"/>
      <c r="N187" s="57">
        <f t="shared" si="5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25">
      <c r="A188" s="115"/>
      <c r="B188" s="107"/>
      <c r="C188" s="172"/>
      <c r="D188" s="172"/>
      <c r="E188" s="173"/>
      <c r="F188" s="51"/>
      <c r="G188" s="127"/>
      <c r="H188" s="174"/>
      <c r="I188" s="51"/>
      <c r="J188" s="35">
        <f t="shared" si="4"/>
        <v>0</v>
      </c>
      <c r="K188" s="56"/>
      <c r="L188" s="52"/>
      <c r="M188" s="52"/>
      <c r="N188" s="57">
        <f t="shared" si="5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x14ac:dyDescent="0.25">
      <c r="A189" s="115"/>
      <c r="B189" s="107"/>
      <c r="C189" s="172"/>
      <c r="D189" s="172"/>
      <c r="E189" s="173"/>
      <c r="F189" s="175"/>
      <c r="G189" s="63"/>
      <c r="H189" s="174"/>
      <c r="I189" s="51"/>
      <c r="J189" s="35">
        <f t="shared" si="4"/>
        <v>0</v>
      </c>
      <c r="K189" s="56"/>
      <c r="L189" s="52"/>
      <c r="M189" s="52"/>
      <c r="N189" s="57">
        <f t="shared" si="5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25">
      <c r="A190" s="115"/>
      <c r="B190" s="107"/>
      <c r="C190" s="172"/>
      <c r="D190" s="172"/>
      <c r="E190" s="173"/>
      <c r="F190" s="175"/>
      <c r="G190" s="63"/>
      <c r="H190" s="131"/>
      <c r="I190" s="51"/>
      <c r="J190" s="35">
        <f t="shared" si="4"/>
        <v>0</v>
      </c>
      <c r="K190" s="56"/>
      <c r="L190" s="52"/>
      <c r="M190" s="52"/>
      <c r="N190" s="57">
        <f t="shared" si="5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x14ac:dyDescent="0.25">
      <c r="A191" s="115"/>
      <c r="B191" s="107"/>
      <c r="C191" s="172"/>
      <c r="D191" s="172"/>
      <c r="E191" s="173"/>
      <c r="F191" s="175"/>
      <c r="G191" s="63"/>
      <c r="H191" s="131"/>
      <c r="I191" s="51"/>
      <c r="J191" s="35">
        <f t="shared" si="4"/>
        <v>0</v>
      </c>
      <c r="K191" s="56"/>
      <c r="L191" s="52"/>
      <c r="M191" s="52"/>
      <c r="N191" s="57">
        <f t="shared" si="5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72"/>
      <c r="D192" s="172"/>
      <c r="E192" s="173"/>
      <c r="F192" s="175"/>
      <c r="G192" s="63"/>
      <c r="H192" s="131"/>
      <c r="I192" s="51"/>
      <c r="J192" s="35">
        <f t="shared" si="4"/>
        <v>0</v>
      </c>
      <c r="K192" s="56"/>
      <c r="L192" s="52"/>
      <c r="M192" s="52"/>
      <c r="N192" s="57">
        <f t="shared" si="5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x14ac:dyDescent="0.25">
      <c r="A193" s="115"/>
      <c r="B193" s="107"/>
      <c r="C193" s="172"/>
      <c r="D193" s="172"/>
      <c r="E193" s="173"/>
      <c r="F193" s="175"/>
      <c r="G193" s="63"/>
      <c r="H193" s="131"/>
      <c r="I193" s="51"/>
      <c r="J193" s="35">
        <f t="shared" si="4"/>
        <v>0</v>
      </c>
      <c r="K193" s="56"/>
      <c r="L193" s="52"/>
      <c r="M193" s="52"/>
      <c r="N193" s="57">
        <f t="shared" si="5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x14ac:dyDescent="0.25">
      <c r="A194" s="115"/>
      <c r="B194" s="107"/>
      <c r="C194" s="172"/>
      <c r="D194" s="172"/>
      <c r="E194" s="173"/>
      <c r="F194" s="175"/>
      <c r="G194" s="63"/>
      <c r="H194" s="131"/>
      <c r="I194" s="51"/>
      <c r="J194" s="35">
        <f t="shared" si="4"/>
        <v>0</v>
      </c>
      <c r="K194" s="56"/>
      <c r="L194" s="52"/>
      <c r="M194" s="52"/>
      <c r="N194" s="57">
        <f t="shared" si="5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15"/>
      <c r="B195" s="107"/>
      <c r="C195" s="172"/>
      <c r="D195" s="172"/>
      <c r="E195" s="173"/>
      <c r="F195" s="175"/>
      <c r="G195" s="63"/>
      <c r="H195" s="131"/>
      <c r="I195" s="51"/>
      <c r="J195" s="35">
        <f t="shared" si="4"/>
        <v>0</v>
      </c>
      <c r="K195" s="56"/>
      <c r="L195" s="52"/>
      <c r="M195" s="52"/>
      <c r="N195" s="57">
        <f t="shared" si="5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15"/>
      <c r="B196" s="107"/>
      <c r="C196" s="172"/>
      <c r="D196" s="172"/>
      <c r="E196" s="173"/>
      <c r="F196" s="51"/>
      <c r="G196" s="63"/>
      <c r="H196" s="131"/>
      <c r="I196" s="51"/>
      <c r="J196" s="35">
        <f t="shared" si="4"/>
        <v>0</v>
      </c>
      <c r="K196" s="56"/>
      <c r="L196" s="52"/>
      <c r="M196" s="52"/>
      <c r="N196" s="57">
        <f t="shared" si="5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15"/>
      <c r="B197" s="107"/>
      <c r="C197" s="148"/>
      <c r="D197" s="148"/>
      <c r="E197" s="130"/>
      <c r="F197" s="51"/>
      <c r="G197" s="127"/>
      <c r="H197" s="131"/>
      <c r="I197" s="51"/>
      <c r="J197" s="35">
        <f t="shared" si="4"/>
        <v>0</v>
      </c>
      <c r="K197" s="56"/>
      <c r="L197" s="52"/>
      <c r="M197" s="52"/>
      <c r="N197" s="57">
        <f t="shared" si="5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15"/>
      <c r="B198" s="107"/>
      <c r="C198" s="148"/>
      <c r="D198" s="148"/>
      <c r="E198" s="130"/>
      <c r="F198" s="51"/>
      <c r="G198" s="127"/>
      <c r="H198" s="131"/>
      <c r="I198" s="51"/>
      <c r="J198" s="35">
        <f t="shared" si="4"/>
        <v>0</v>
      </c>
      <c r="K198" s="56"/>
      <c r="L198" s="52"/>
      <c r="M198" s="52"/>
      <c r="N198" s="57">
        <f t="shared" si="5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15"/>
      <c r="B199" s="107"/>
      <c r="C199" s="148"/>
      <c r="D199" s="148"/>
      <c r="E199" s="130"/>
      <c r="F199" s="51"/>
      <c r="G199" s="127"/>
      <c r="H199" s="131"/>
      <c r="I199" s="51"/>
      <c r="J199" s="35">
        <f t="shared" si="4"/>
        <v>0</v>
      </c>
      <c r="K199" s="56"/>
      <c r="L199" s="52"/>
      <c r="M199" s="52"/>
      <c r="N199" s="57">
        <f t="shared" si="5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48"/>
      <c r="D200" s="148"/>
      <c r="E200" s="130"/>
      <c r="F200" s="51"/>
      <c r="G200" s="127"/>
      <c r="H200" s="131"/>
      <c r="I200" s="51"/>
      <c r="J200" s="35">
        <f t="shared" si="4"/>
        <v>0</v>
      </c>
      <c r="K200" s="56"/>
      <c r="L200" s="52"/>
      <c r="M200" s="52"/>
      <c r="N200" s="57">
        <f t="shared" si="5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x14ac:dyDescent="0.25">
      <c r="A201" s="115"/>
      <c r="B201" s="107"/>
      <c r="C201" s="148"/>
      <c r="D201" s="148"/>
      <c r="E201" s="130"/>
      <c r="F201" s="51"/>
      <c r="G201" s="127"/>
      <c r="H201" s="131"/>
      <c r="I201" s="51"/>
      <c r="J201" s="35">
        <f t="shared" si="4"/>
        <v>0</v>
      </c>
      <c r="K201" s="56"/>
      <c r="L201" s="52"/>
      <c r="M201" s="52"/>
      <c r="N201" s="57">
        <f t="shared" si="5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15"/>
      <c r="B202" s="107"/>
      <c r="C202" s="148"/>
      <c r="D202" s="148"/>
      <c r="E202" s="130"/>
      <c r="F202" s="51"/>
      <c r="G202" s="127"/>
      <c r="H202" s="131"/>
      <c r="I202" s="51"/>
      <c r="J202" s="35">
        <f t="shared" si="4"/>
        <v>0</v>
      </c>
      <c r="K202" s="56"/>
      <c r="L202" s="52"/>
      <c r="M202" s="52"/>
      <c r="N202" s="57">
        <f t="shared" si="5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t="17.25" x14ac:dyDescent="0.25">
      <c r="A203" s="115"/>
      <c r="B203" s="107"/>
      <c r="C203" s="148"/>
      <c r="D203" s="148"/>
      <c r="E203" s="130"/>
      <c r="F203" s="51"/>
      <c r="G203" s="127"/>
      <c r="H203" s="131"/>
      <c r="I203" s="51"/>
      <c r="J203" s="35">
        <f t="shared" si="4"/>
        <v>0</v>
      </c>
      <c r="K203" s="56"/>
      <c r="L203" s="52"/>
      <c r="M203" s="52"/>
      <c r="N203" s="57">
        <f t="shared" si="5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15"/>
      <c r="B204" s="107"/>
      <c r="C204" s="148"/>
      <c r="D204" s="148"/>
      <c r="E204" s="130"/>
      <c r="F204" s="51"/>
      <c r="G204" s="127"/>
      <c r="H204" s="131"/>
      <c r="I204" s="51"/>
      <c r="J204" s="35">
        <f t="shared" si="4"/>
        <v>0</v>
      </c>
      <c r="K204" s="56"/>
      <c r="L204" s="52"/>
      <c r="M204" s="52"/>
      <c r="N204" s="57">
        <f t="shared" si="5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x14ac:dyDescent="0.25">
      <c r="A205" s="107"/>
      <c r="B205" s="159"/>
      <c r="C205" s="148"/>
      <c r="D205" s="148"/>
      <c r="E205" s="130"/>
      <c r="F205" s="51"/>
      <c r="G205" s="49"/>
      <c r="H205" s="50"/>
      <c r="I205" s="51"/>
      <c r="J205" s="35">
        <f t="shared" si="4"/>
        <v>0</v>
      </c>
      <c r="K205" s="56"/>
      <c r="L205" s="52"/>
      <c r="M205" s="52"/>
      <c r="N205" s="57">
        <f t="shared" si="5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71"/>
      <c r="B206" s="107"/>
      <c r="C206" s="148"/>
      <c r="D206" s="148"/>
      <c r="E206" s="130"/>
      <c r="F206" s="51"/>
      <c r="G206" s="127"/>
      <c r="H206" s="131"/>
      <c r="I206" s="51"/>
      <c r="J206" s="35">
        <f t="shared" si="4"/>
        <v>0</v>
      </c>
      <c r="K206" s="56"/>
      <c r="L206" s="52"/>
      <c r="M206" s="52"/>
      <c r="N206" s="57">
        <f t="shared" si="5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71"/>
      <c r="B207" s="107"/>
      <c r="C207" s="148"/>
      <c r="D207" s="148"/>
      <c r="E207" s="130"/>
      <c r="F207" s="51"/>
      <c r="G207" s="127"/>
      <c r="H207" s="131"/>
      <c r="I207" s="51"/>
      <c r="J207" s="35">
        <f t="shared" si="4"/>
        <v>0</v>
      </c>
      <c r="K207" s="56"/>
      <c r="L207" s="52"/>
      <c r="M207" s="52"/>
      <c r="N207" s="57">
        <f t="shared" si="5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ht="17.25" x14ac:dyDescent="0.25">
      <c r="A208" s="171"/>
      <c r="B208" s="107"/>
      <c r="C208" s="148"/>
      <c r="D208" s="148"/>
      <c r="E208" s="130"/>
      <c r="F208" s="51"/>
      <c r="G208" s="127"/>
      <c r="H208" s="131"/>
      <c r="I208" s="51"/>
      <c r="J208" s="35">
        <f t="shared" si="4"/>
        <v>0</v>
      </c>
      <c r="K208" s="56"/>
      <c r="L208" s="52"/>
      <c r="M208" s="52"/>
      <c r="N208" s="57">
        <f t="shared" si="5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71"/>
      <c r="B209" s="107"/>
      <c r="C209" s="148"/>
      <c r="D209" s="148"/>
      <c r="E209" s="130"/>
      <c r="F209" s="51"/>
      <c r="G209" s="127"/>
      <c r="H209" s="131"/>
      <c r="I209" s="51"/>
      <c r="J209" s="35">
        <f t="shared" si="4"/>
        <v>0</v>
      </c>
      <c r="K209" s="56"/>
      <c r="L209" s="52"/>
      <c r="M209" s="52"/>
      <c r="N209" s="57">
        <f t="shared" si="5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ht="17.25" x14ac:dyDescent="0.25">
      <c r="A210" s="176"/>
      <c r="B210" s="107"/>
      <c r="C210" s="148"/>
      <c r="D210" s="148"/>
      <c r="E210" s="130"/>
      <c r="F210" s="51"/>
      <c r="G210" s="127"/>
      <c r="H210" s="131"/>
      <c r="I210" s="51"/>
      <c r="J210" s="35">
        <f t="shared" si="4"/>
        <v>0</v>
      </c>
      <c r="K210" s="56"/>
      <c r="L210" s="52"/>
      <c r="M210" s="52"/>
      <c r="N210" s="57">
        <f t="shared" si="5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15"/>
      <c r="B211" s="107"/>
      <c r="C211" s="148"/>
      <c r="D211" s="148"/>
      <c r="E211" s="130"/>
      <c r="F211" s="51"/>
      <c r="G211" s="127"/>
      <c r="H211" s="131"/>
      <c r="I211" s="51"/>
      <c r="J211" s="35">
        <f t="shared" ref="J211:J254" si="6">I211-F211</f>
        <v>0</v>
      </c>
      <c r="K211" s="56"/>
      <c r="L211" s="52"/>
      <c r="M211" s="52"/>
      <c r="N211" s="57">
        <f t="shared" si="5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15"/>
      <c r="B212" s="107"/>
      <c r="C212" s="148"/>
      <c r="D212" s="148"/>
      <c r="E212" s="130"/>
      <c r="F212" s="51"/>
      <c r="G212" s="127"/>
      <c r="H212" s="131"/>
      <c r="I212" s="51"/>
      <c r="J212" s="35">
        <f t="shared" si="6"/>
        <v>0</v>
      </c>
      <c r="K212" s="56"/>
      <c r="L212" s="52"/>
      <c r="M212" s="52"/>
      <c r="N212" s="57">
        <f t="shared" si="5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ht="17.25" x14ac:dyDescent="0.25">
      <c r="A213" s="115"/>
      <c r="B213" s="107"/>
      <c r="C213" s="148"/>
      <c r="D213" s="148"/>
      <c r="E213" s="130"/>
      <c r="F213" s="51"/>
      <c r="G213" s="127"/>
      <c r="H213" s="131"/>
      <c r="I213" s="51"/>
      <c r="J213" s="35">
        <f t="shared" si="6"/>
        <v>0</v>
      </c>
      <c r="K213" s="56"/>
      <c r="L213" s="52"/>
      <c r="M213" s="52"/>
      <c r="N213" s="57">
        <f t="shared" si="5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15"/>
      <c r="B214" s="107"/>
      <c r="C214" s="148"/>
      <c r="D214" s="148"/>
      <c r="E214" s="130"/>
      <c r="F214" s="51"/>
      <c r="G214" s="127"/>
      <c r="H214" s="131"/>
      <c r="I214" s="51"/>
      <c r="J214" s="35">
        <f t="shared" si="6"/>
        <v>0</v>
      </c>
      <c r="K214" s="56"/>
      <c r="L214" s="52"/>
      <c r="M214" s="52"/>
      <c r="N214" s="57">
        <f t="shared" si="5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15"/>
      <c r="B215" s="107"/>
      <c r="C215" s="148"/>
      <c r="D215" s="148"/>
      <c r="E215" s="130"/>
      <c r="F215" s="51"/>
      <c r="G215" s="127"/>
      <c r="H215" s="131"/>
      <c r="I215" s="51"/>
      <c r="J215" s="35">
        <f t="shared" si="6"/>
        <v>0</v>
      </c>
      <c r="K215" s="56"/>
      <c r="L215" s="52"/>
      <c r="M215" s="52"/>
      <c r="N215" s="57">
        <f t="shared" si="5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15"/>
      <c r="B216" s="107"/>
      <c r="C216" s="148"/>
      <c r="D216" s="148"/>
      <c r="E216" s="130"/>
      <c r="F216" s="51"/>
      <c r="G216" s="127"/>
      <c r="H216" s="131"/>
      <c r="I216" s="51"/>
      <c r="J216" s="35">
        <f t="shared" si="6"/>
        <v>0</v>
      </c>
      <c r="K216" s="56"/>
      <c r="L216" s="52"/>
      <c r="M216" s="52"/>
      <c r="N216" s="57">
        <f t="shared" si="5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ht="17.25" x14ac:dyDescent="0.25">
      <c r="A217" s="115"/>
      <c r="B217" s="107"/>
      <c r="C217" s="148"/>
      <c r="D217" s="148"/>
      <c r="E217" s="130"/>
      <c r="F217" s="51"/>
      <c r="G217" s="127"/>
      <c r="H217" s="131"/>
      <c r="I217" s="51"/>
      <c r="J217" s="35">
        <f t="shared" si="6"/>
        <v>0</v>
      </c>
      <c r="K217" s="56"/>
      <c r="L217" s="52"/>
      <c r="M217" s="52"/>
      <c r="N217" s="57">
        <f t="shared" si="5"/>
        <v>0</v>
      </c>
      <c r="O217" s="156"/>
      <c r="P217" s="312"/>
      <c r="Q217" s="39"/>
      <c r="R217" s="40"/>
      <c r="S217" s="41"/>
      <c r="T217" s="42"/>
      <c r="U217" s="43"/>
      <c r="V217" s="44"/>
    </row>
    <row r="218" spans="1:22" ht="17.25" x14ac:dyDescent="0.25">
      <c r="A218" s="115"/>
      <c r="B218" s="107"/>
      <c r="C218" s="148"/>
      <c r="D218" s="148"/>
      <c r="E218" s="130"/>
      <c r="F218" s="51"/>
      <c r="G218" s="127"/>
      <c r="H218" s="131"/>
      <c r="I218" s="51"/>
      <c r="J218" s="35">
        <f t="shared" si="6"/>
        <v>0</v>
      </c>
      <c r="K218" s="56"/>
      <c r="L218" s="52"/>
      <c r="M218" s="52"/>
      <c r="N218" s="57">
        <f t="shared" si="5"/>
        <v>0</v>
      </c>
      <c r="O218" s="156"/>
      <c r="P218" s="312"/>
      <c r="Q218" s="39"/>
      <c r="R218" s="40"/>
      <c r="S218" s="41"/>
      <c r="T218" s="42"/>
      <c r="U218" s="43"/>
      <c r="V218" s="44"/>
    </row>
    <row r="219" spans="1:22" ht="17.25" x14ac:dyDescent="0.25">
      <c r="A219" s="115"/>
      <c r="B219" s="107"/>
      <c r="C219" s="148"/>
      <c r="D219" s="148"/>
      <c r="E219" s="130"/>
      <c r="F219" s="51"/>
      <c r="G219" s="127"/>
      <c r="H219" s="131"/>
      <c r="I219" s="51"/>
      <c r="J219" s="35">
        <f t="shared" si="6"/>
        <v>0</v>
      </c>
      <c r="K219" s="56"/>
      <c r="L219" s="52"/>
      <c r="M219" s="52"/>
      <c r="N219" s="57">
        <f t="shared" si="5"/>
        <v>0</v>
      </c>
      <c r="O219" s="156"/>
      <c r="P219" s="312"/>
      <c r="Q219" s="39"/>
      <c r="R219" s="40"/>
      <c r="S219" s="41"/>
      <c r="T219" s="42"/>
      <c r="U219" s="43"/>
      <c r="V219" s="44"/>
    </row>
    <row r="220" spans="1:22" ht="17.25" x14ac:dyDescent="0.25">
      <c r="A220" s="115"/>
      <c r="B220" s="107"/>
      <c r="C220" s="177"/>
      <c r="D220" s="177"/>
      <c r="E220" s="97"/>
      <c r="F220" s="51"/>
      <c r="G220" s="127"/>
      <c r="H220" s="131"/>
      <c r="I220" s="51"/>
      <c r="J220" s="35">
        <f t="shared" si="6"/>
        <v>0</v>
      </c>
      <c r="K220" s="56"/>
      <c r="L220" s="52"/>
      <c r="M220" s="52"/>
      <c r="N220" s="57">
        <f t="shared" si="5"/>
        <v>0</v>
      </c>
      <c r="O220" s="156"/>
      <c r="P220" s="312"/>
      <c r="Q220" s="39"/>
      <c r="R220" s="40"/>
      <c r="S220" s="41"/>
      <c r="T220" s="42"/>
      <c r="U220" s="43"/>
      <c r="V220" s="44"/>
    </row>
    <row r="221" spans="1:22" ht="17.25" x14ac:dyDescent="0.25">
      <c r="A221" s="115"/>
      <c r="B221" s="107"/>
      <c r="C221" s="148"/>
      <c r="D221" s="148"/>
      <c r="E221" s="130"/>
      <c r="F221" s="51"/>
      <c r="G221" s="127"/>
      <c r="H221" s="131"/>
      <c r="I221" s="51"/>
      <c r="J221" s="35">
        <f t="shared" si="6"/>
        <v>0</v>
      </c>
      <c r="K221" s="56"/>
      <c r="L221" s="52"/>
      <c r="M221" s="52"/>
      <c r="N221" s="57">
        <f t="shared" si="5"/>
        <v>0</v>
      </c>
      <c r="O221" s="156"/>
      <c r="P221" s="312"/>
      <c r="Q221" s="39"/>
      <c r="R221" s="40"/>
      <c r="S221" s="41"/>
      <c r="T221" s="42"/>
      <c r="U221" s="43"/>
      <c r="V221" s="44"/>
    </row>
    <row r="222" spans="1:22" ht="17.25" x14ac:dyDescent="0.25">
      <c r="A222" s="115"/>
      <c r="B222" s="107"/>
      <c r="C222" s="169"/>
      <c r="D222" s="169"/>
      <c r="E222" s="114"/>
      <c r="F222" s="51"/>
      <c r="G222" s="127"/>
      <c r="H222" s="131"/>
      <c r="I222" s="51"/>
      <c r="J222" s="35">
        <f t="shared" si="6"/>
        <v>0</v>
      </c>
      <c r="K222" s="56"/>
      <c r="L222" s="52"/>
      <c r="M222" s="52"/>
      <c r="N222" s="57">
        <f t="shared" si="5"/>
        <v>0</v>
      </c>
      <c r="O222" s="156"/>
      <c r="P222" s="312"/>
      <c r="Q222" s="39"/>
      <c r="R222" s="40"/>
      <c r="S222" s="41"/>
      <c r="T222" s="42"/>
      <c r="U222" s="43"/>
      <c r="V222" s="44"/>
    </row>
    <row r="223" spans="1:22" ht="17.25" x14ac:dyDescent="0.25">
      <c r="A223" s="115"/>
      <c r="B223" s="107"/>
      <c r="C223" s="170"/>
      <c r="D223" s="170"/>
      <c r="E223" s="109"/>
      <c r="F223" s="51"/>
      <c r="G223" s="127"/>
      <c r="H223" s="131"/>
      <c r="I223" s="51"/>
      <c r="J223" s="35">
        <f t="shared" si="6"/>
        <v>0</v>
      </c>
      <c r="K223" s="56"/>
      <c r="L223" s="52"/>
      <c r="M223" s="52"/>
      <c r="N223" s="57">
        <f t="shared" si="5"/>
        <v>0</v>
      </c>
      <c r="O223" s="156"/>
      <c r="P223" s="312"/>
      <c r="Q223" s="39"/>
      <c r="R223" s="40"/>
      <c r="S223" s="41"/>
      <c r="T223" s="42"/>
      <c r="U223" s="43"/>
      <c r="V223" s="44"/>
    </row>
    <row r="224" spans="1:22" ht="17.25" x14ac:dyDescent="0.25">
      <c r="A224" s="115"/>
      <c r="B224" s="107"/>
      <c r="C224" s="170"/>
      <c r="D224" s="170"/>
      <c r="E224" s="109"/>
      <c r="F224" s="51"/>
      <c r="G224" s="127"/>
      <c r="H224" s="131"/>
      <c r="I224" s="51"/>
      <c r="J224" s="35">
        <f t="shared" si="6"/>
        <v>0</v>
      </c>
      <c r="K224" s="56"/>
      <c r="L224" s="52"/>
      <c r="M224" s="52"/>
      <c r="N224" s="57">
        <f t="shared" si="5"/>
        <v>0</v>
      </c>
      <c r="O224" s="156"/>
      <c r="P224" s="312"/>
      <c r="Q224" s="39"/>
      <c r="R224" s="40"/>
      <c r="S224" s="41"/>
      <c r="T224" s="42"/>
      <c r="U224" s="43"/>
      <c r="V224" s="44"/>
    </row>
    <row r="225" spans="1:22" ht="17.25" x14ac:dyDescent="0.25">
      <c r="A225" s="115"/>
      <c r="B225" s="107"/>
      <c r="C225" s="169"/>
      <c r="D225" s="169"/>
      <c r="E225" s="114"/>
      <c r="F225" s="51"/>
      <c r="G225" s="127"/>
      <c r="H225" s="131"/>
      <c r="I225" s="51"/>
      <c r="J225" s="35">
        <f t="shared" si="6"/>
        <v>0</v>
      </c>
      <c r="K225" s="56"/>
      <c r="L225" s="52"/>
      <c r="M225" s="52"/>
      <c r="N225" s="57">
        <f t="shared" si="5"/>
        <v>0</v>
      </c>
      <c r="O225" s="156"/>
      <c r="P225" s="312"/>
      <c r="Q225" s="39"/>
      <c r="R225" s="40"/>
      <c r="S225" s="41"/>
      <c r="T225" s="42"/>
      <c r="U225" s="43"/>
      <c r="V225" s="44"/>
    </row>
    <row r="226" spans="1:22" ht="17.25" x14ac:dyDescent="0.25">
      <c r="A226" s="115"/>
      <c r="B226" s="107"/>
      <c r="C226" s="154"/>
      <c r="D226" s="154"/>
      <c r="E226" s="155"/>
      <c r="F226" s="51"/>
      <c r="G226" s="127"/>
      <c r="H226" s="131"/>
      <c r="I226" s="51"/>
      <c r="J226" s="35">
        <f t="shared" si="6"/>
        <v>0</v>
      </c>
      <c r="K226" s="56"/>
      <c r="L226" s="52"/>
      <c r="M226" s="52"/>
      <c r="N226" s="57">
        <f t="shared" si="5"/>
        <v>0</v>
      </c>
      <c r="O226" s="156"/>
      <c r="P226" s="312"/>
      <c r="Q226" s="39"/>
      <c r="R226" s="40"/>
      <c r="S226" s="41"/>
      <c r="T226" s="42"/>
      <c r="U226" s="43"/>
      <c r="V226" s="44"/>
    </row>
    <row r="227" spans="1:22" ht="17.25" x14ac:dyDescent="0.25">
      <c r="A227" s="115"/>
      <c r="B227" s="107"/>
      <c r="C227" s="96"/>
      <c r="D227" s="96"/>
      <c r="E227" s="97"/>
      <c r="F227" s="51"/>
      <c r="G227" s="127"/>
      <c r="H227" s="131"/>
      <c r="I227" s="51"/>
      <c r="J227" s="35">
        <f t="shared" si="6"/>
        <v>0</v>
      </c>
      <c r="K227" s="56"/>
      <c r="L227" s="52"/>
      <c r="M227" s="52"/>
      <c r="N227" s="57">
        <f t="shared" si="5"/>
        <v>0</v>
      </c>
      <c r="O227" s="156"/>
      <c r="P227" s="312"/>
      <c r="Q227" s="39"/>
      <c r="R227" s="40"/>
      <c r="S227" s="41"/>
      <c r="T227" s="42"/>
      <c r="U227" s="43"/>
      <c r="V227" s="44"/>
    </row>
    <row r="228" spans="1:22" ht="17.25" x14ac:dyDescent="0.25">
      <c r="A228" s="108"/>
      <c r="B228" s="107"/>
      <c r="C228" s="129"/>
      <c r="D228" s="129"/>
      <c r="E228" s="130"/>
      <c r="F228" s="51"/>
      <c r="G228" s="127"/>
      <c r="H228" s="131"/>
      <c r="I228" s="51"/>
      <c r="J228" s="35">
        <f t="shared" si="6"/>
        <v>0</v>
      </c>
      <c r="K228" s="56"/>
      <c r="L228" s="52"/>
      <c r="M228" s="52"/>
      <c r="N228" s="57">
        <f t="shared" si="5"/>
        <v>0</v>
      </c>
      <c r="O228" s="156"/>
      <c r="P228" s="312"/>
      <c r="Q228" s="39"/>
      <c r="R228" s="40"/>
      <c r="S228" s="41"/>
      <c r="T228" s="42"/>
      <c r="U228" s="43"/>
      <c r="V228" s="44"/>
    </row>
    <row r="229" spans="1:22" ht="17.25" x14ac:dyDescent="0.25">
      <c r="A229" s="115"/>
      <c r="B229" s="107"/>
      <c r="C229" s="129"/>
      <c r="D229" s="129"/>
      <c r="E229" s="130"/>
      <c r="F229" s="51"/>
      <c r="G229" s="127"/>
      <c r="H229" s="131"/>
      <c r="I229" s="51"/>
      <c r="J229" s="35">
        <f t="shared" si="6"/>
        <v>0</v>
      </c>
      <c r="K229" s="56"/>
      <c r="L229" s="52"/>
      <c r="M229" s="52"/>
      <c r="N229" s="57">
        <f t="shared" si="5"/>
        <v>0</v>
      </c>
      <c r="O229" s="156"/>
      <c r="P229" s="312"/>
      <c r="Q229" s="39"/>
      <c r="R229" s="40"/>
      <c r="S229" s="41"/>
      <c r="T229" s="42"/>
      <c r="U229" s="43"/>
      <c r="V229" s="44"/>
    </row>
    <row r="230" spans="1:22" ht="17.25" x14ac:dyDescent="0.25">
      <c r="A230" s="115"/>
      <c r="B230" s="107"/>
      <c r="C230" s="129"/>
      <c r="D230" s="129"/>
      <c r="E230" s="130"/>
      <c r="F230" s="51"/>
      <c r="G230" s="127"/>
      <c r="H230" s="131"/>
      <c r="I230" s="51"/>
      <c r="J230" s="35">
        <f t="shared" si="6"/>
        <v>0</v>
      </c>
      <c r="K230" s="56"/>
      <c r="L230" s="52"/>
      <c r="M230" s="52"/>
      <c r="N230" s="57">
        <f t="shared" si="5"/>
        <v>0</v>
      </c>
      <c r="O230" s="156"/>
      <c r="P230" s="312"/>
      <c r="Q230" s="39"/>
      <c r="R230" s="40"/>
      <c r="S230" s="41"/>
      <c r="T230" s="42"/>
      <c r="U230" s="43"/>
      <c r="V230" s="44"/>
    </row>
    <row r="231" spans="1:22" ht="17.25" x14ac:dyDescent="0.25">
      <c r="A231" s="178"/>
      <c r="B231" s="179"/>
      <c r="C231" s="129"/>
      <c r="D231" s="129"/>
      <c r="E231" s="130"/>
      <c r="F231" s="51"/>
      <c r="G231" s="127"/>
      <c r="H231" s="131"/>
      <c r="I231" s="51"/>
      <c r="J231" s="35">
        <f t="shared" si="6"/>
        <v>0</v>
      </c>
      <c r="K231" s="56"/>
      <c r="L231" s="52"/>
      <c r="M231" s="52"/>
      <c r="N231" s="57">
        <f t="shared" si="5"/>
        <v>0</v>
      </c>
      <c r="O231" s="156"/>
      <c r="P231" s="312"/>
      <c r="Q231" s="39"/>
      <c r="R231" s="40"/>
      <c r="S231" s="41"/>
      <c r="T231" s="42"/>
      <c r="U231" s="43"/>
      <c r="V231" s="44"/>
    </row>
    <row r="232" spans="1:22" x14ac:dyDescent="0.25">
      <c r="A232" s="108"/>
      <c r="B232" s="179"/>
      <c r="C232" s="129"/>
      <c r="D232" s="129"/>
      <c r="E232" s="130"/>
      <c r="F232" s="51"/>
      <c r="G232" s="127"/>
      <c r="H232" s="50"/>
      <c r="I232" s="51"/>
      <c r="J232" s="35">
        <f t="shared" si="6"/>
        <v>0</v>
      </c>
      <c r="K232" s="56"/>
      <c r="L232" s="52"/>
      <c r="M232" s="52"/>
      <c r="N232" s="57">
        <f t="shared" si="5"/>
        <v>0</v>
      </c>
      <c r="O232" s="156"/>
      <c r="P232" s="312"/>
      <c r="Q232" s="39"/>
      <c r="R232" s="40"/>
      <c r="S232" s="41"/>
      <c r="T232" s="42"/>
      <c r="U232" s="43"/>
      <c r="V232" s="44"/>
    </row>
    <row r="233" spans="1:22" ht="17.25" x14ac:dyDescent="0.25">
      <c r="A233" s="108"/>
      <c r="B233" s="179"/>
      <c r="C233" s="129"/>
      <c r="D233" s="129"/>
      <c r="E233" s="130"/>
      <c r="F233" s="51"/>
      <c r="G233" s="127"/>
      <c r="H233" s="131"/>
      <c r="I233" s="51"/>
      <c r="J233" s="35">
        <f t="shared" si="6"/>
        <v>0</v>
      </c>
      <c r="K233" s="56"/>
      <c r="L233" s="52"/>
      <c r="M233" s="52"/>
      <c r="N233" s="57">
        <f t="shared" si="5"/>
        <v>0</v>
      </c>
      <c r="O233" s="156"/>
      <c r="P233" s="312"/>
      <c r="Q233" s="39"/>
      <c r="R233" s="40"/>
      <c r="S233" s="41"/>
      <c r="T233" s="42"/>
      <c r="U233" s="43"/>
      <c r="V233" s="44"/>
    </row>
    <row r="234" spans="1:22" ht="17.25" x14ac:dyDescent="0.25">
      <c r="A234" s="115"/>
      <c r="B234" s="179"/>
      <c r="C234" s="95"/>
      <c r="D234" s="95"/>
      <c r="E234" s="114"/>
      <c r="F234" s="51"/>
      <c r="G234" s="127"/>
      <c r="H234" s="131"/>
      <c r="I234" s="51"/>
      <c r="J234" s="35">
        <f t="shared" si="6"/>
        <v>0</v>
      </c>
      <c r="K234" s="56"/>
      <c r="L234" s="52"/>
      <c r="M234" s="52"/>
      <c r="N234" s="57">
        <f t="shared" si="5"/>
        <v>0</v>
      </c>
      <c r="O234" s="156"/>
      <c r="P234" s="312"/>
      <c r="Q234" s="39"/>
      <c r="R234" s="40"/>
      <c r="S234" s="41"/>
      <c r="T234" s="42"/>
      <c r="U234" s="43"/>
      <c r="V234" s="44"/>
    </row>
    <row r="235" spans="1:22" ht="17.25" x14ac:dyDescent="0.25">
      <c r="A235" s="115"/>
      <c r="B235" s="179"/>
      <c r="C235" s="95"/>
      <c r="D235" s="95"/>
      <c r="E235" s="114"/>
      <c r="F235" s="51"/>
      <c r="G235" s="127"/>
      <c r="H235" s="131"/>
      <c r="I235" s="51"/>
      <c r="J235" s="35">
        <f t="shared" si="6"/>
        <v>0</v>
      </c>
      <c r="K235" s="56"/>
      <c r="L235" s="52"/>
      <c r="M235" s="52"/>
      <c r="N235" s="57">
        <f t="shared" si="5"/>
        <v>0</v>
      </c>
      <c r="O235" s="156"/>
      <c r="P235" s="312"/>
      <c r="Q235" s="39"/>
      <c r="R235" s="40"/>
      <c r="S235" s="41"/>
      <c r="T235" s="42"/>
      <c r="U235" s="43"/>
      <c r="V235" s="44"/>
    </row>
    <row r="236" spans="1:22" x14ac:dyDescent="0.25">
      <c r="A236" s="108"/>
      <c r="B236" s="179"/>
      <c r="C236" s="146"/>
      <c r="D236" s="146"/>
      <c r="E236" s="147"/>
      <c r="F236" s="51"/>
      <c r="G236" s="127"/>
      <c r="H236" s="143"/>
      <c r="I236" s="51"/>
      <c r="J236" s="35">
        <f t="shared" si="6"/>
        <v>0</v>
      </c>
      <c r="K236" s="56"/>
      <c r="L236" s="52"/>
      <c r="M236" s="52"/>
      <c r="N236" s="57">
        <f t="shared" si="5"/>
        <v>0</v>
      </c>
      <c r="O236" s="299"/>
      <c r="P236" s="316"/>
      <c r="Q236" s="39"/>
      <c r="R236" s="40"/>
      <c r="S236" s="41"/>
      <c r="T236" s="42"/>
      <c r="U236" s="43"/>
      <c r="V236" s="44"/>
    </row>
    <row r="237" spans="1:22" x14ac:dyDescent="0.25">
      <c r="A237" s="108"/>
      <c r="B237" s="179"/>
      <c r="C237" s="181"/>
      <c r="D237" s="181"/>
      <c r="E237" s="158"/>
      <c r="F237" s="51"/>
      <c r="G237" s="127"/>
      <c r="H237" s="143"/>
      <c r="I237" s="51"/>
      <c r="J237" s="35">
        <f t="shared" si="6"/>
        <v>0</v>
      </c>
      <c r="K237" s="56"/>
      <c r="L237" s="182"/>
      <c r="M237" s="183"/>
      <c r="N237" s="57">
        <f t="shared" ref="N237:N246" si="7">K237*I237-M237</f>
        <v>0</v>
      </c>
      <c r="O237" s="299"/>
      <c r="P237" s="316"/>
      <c r="Q237" s="39"/>
      <c r="R237" s="40"/>
      <c r="S237" s="41"/>
      <c r="T237" s="42"/>
      <c r="U237" s="43"/>
      <c r="V237" s="44"/>
    </row>
    <row r="238" spans="1:22" x14ac:dyDescent="0.25">
      <c r="A238" s="108"/>
      <c r="B238" s="184"/>
      <c r="C238" s="116"/>
      <c r="D238" s="116"/>
      <c r="E238" s="117"/>
      <c r="F238" s="116"/>
      <c r="G238" s="116"/>
      <c r="H238" s="809"/>
      <c r="I238" s="48"/>
      <c r="J238" s="35">
        <f t="shared" si="6"/>
        <v>0</v>
      </c>
      <c r="K238" s="56"/>
      <c r="L238" s="182"/>
      <c r="M238" s="183"/>
      <c r="N238" s="57">
        <f t="shared" si="7"/>
        <v>0</v>
      </c>
      <c r="O238" s="299"/>
      <c r="P238" s="316"/>
      <c r="Q238" s="39"/>
      <c r="R238" s="40"/>
      <c r="S238" s="41"/>
      <c r="T238" s="42"/>
      <c r="U238" s="43"/>
      <c r="V238" s="44"/>
    </row>
    <row r="239" spans="1:22" x14ac:dyDescent="0.25">
      <c r="A239" s="108"/>
      <c r="B239" s="184"/>
      <c r="C239" s="116"/>
      <c r="D239" s="116"/>
      <c r="E239" s="117"/>
      <c r="F239" s="116"/>
      <c r="G239" s="116"/>
      <c r="H239" s="809"/>
      <c r="I239" s="48"/>
      <c r="J239" s="35">
        <f t="shared" si="6"/>
        <v>0</v>
      </c>
      <c r="K239" s="56"/>
      <c r="L239" s="182"/>
      <c r="M239" s="183"/>
      <c r="N239" s="57">
        <f t="shared" si="7"/>
        <v>0</v>
      </c>
      <c r="O239" s="299"/>
      <c r="P239" s="316"/>
      <c r="Q239" s="39"/>
      <c r="R239" s="40"/>
      <c r="S239" s="41"/>
      <c r="T239" s="42"/>
      <c r="U239" s="43"/>
      <c r="V239" s="44"/>
    </row>
    <row r="240" spans="1:22" x14ac:dyDescent="0.25">
      <c r="A240" s="108"/>
      <c r="B240" s="185"/>
      <c r="C240" s="116"/>
      <c r="D240" s="116"/>
      <c r="E240" s="117"/>
      <c r="F240" s="116"/>
      <c r="G240" s="116"/>
      <c r="H240" s="809"/>
      <c r="I240" s="48"/>
      <c r="J240" s="35">
        <f t="shared" si="6"/>
        <v>0</v>
      </c>
      <c r="K240" s="56"/>
      <c r="L240" s="182"/>
      <c r="M240" s="183"/>
      <c r="N240" s="57">
        <f t="shared" si="7"/>
        <v>0</v>
      </c>
      <c r="O240" s="156"/>
      <c r="P240" s="59"/>
      <c r="Q240" s="39"/>
      <c r="R240" s="40"/>
      <c r="S240" s="41"/>
      <c r="T240" s="42"/>
      <c r="U240" s="43"/>
      <c r="V240" s="44"/>
    </row>
    <row r="241" spans="1:22" x14ac:dyDescent="0.25">
      <c r="A241" s="108"/>
      <c r="B241" s="185"/>
      <c r="C241" s="116"/>
      <c r="D241" s="116"/>
      <c r="E241" s="117"/>
      <c r="F241" s="116"/>
      <c r="G241" s="116"/>
      <c r="H241" s="809"/>
      <c r="I241" s="48"/>
      <c r="J241" s="35">
        <f t="shared" si="6"/>
        <v>0</v>
      </c>
      <c r="K241" s="56"/>
      <c r="L241" s="182"/>
      <c r="M241" s="183"/>
      <c r="N241" s="57">
        <f t="shared" si="7"/>
        <v>0</v>
      </c>
      <c r="O241" s="156"/>
      <c r="P241" s="59"/>
      <c r="Q241" s="39"/>
      <c r="R241" s="40"/>
      <c r="S241" s="41"/>
      <c r="T241" s="42"/>
      <c r="U241" s="43"/>
      <c r="V241" s="44"/>
    </row>
    <row r="242" spans="1:22" x14ac:dyDescent="0.25">
      <c r="A242" s="108"/>
      <c r="B242" s="185"/>
      <c r="C242" s="116"/>
      <c r="D242" s="116"/>
      <c r="E242" s="117"/>
      <c r="F242" s="116"/>
      <c r="G242" s="116"/>
      <c r="H242" s="809"/>
      <c r="I242" s="48"/>
      <c r="J242" s="35">
        <f t="shared" si="6"/>
        <v>0</v>
      </c>
      <c r="K242" s="56"/>
      <c r="L242" s="182"/>
      <c r="M242" s="183"/>
      <c r="N242" s="57">
        <f t="shared" si="7"/>
        <v>0</v>
      </c>
      <c r="O242" s="156"/>
      <c r="P242" s="59"/>
      <c r="Q242" s="39"/>
      <c r="R242" s="40"/>
      <c r="S242" s="41"/>
      <c r="T242" s="42"/>
      <c r="U242" s="43"/>
      <c r="V242" s="44"/>
    </row>
    <row r="243" spans="1:22" ht="18.75" x14ac:dyDescent="0.3">
      <c r="A243" s="108"/>
      <c r="B243" s="107"/>
      <c r="C243" s="186"/>
      <c r="D243" s="187"/>
      <c r="E243" s="188"/>
      <c r="F243" s="34"/>
      <c r="G243" s="189"/>
      <c r="H243" s="190"/>
      <c r="I243" s="51"/>
      <c r="J243" s="35">
        <f t="shared" si="6"/>
        <v>0</v>
      </c>
      <c r="K243" s="56"/>
      <c r="L243" s="182"/>
      <c r="M243" s="191"/>
      <c r="N243" s="57">
        <f t="shared" si="7"/>
        <v>0</v>
      </c>
      <c r="O243" s="299"/>
      <c r="P243" s="316"/>
      <c r="Q243" s="39"/>
      <c r="R243" s="40"/>
      <c r="S243" s="41"/>
      <c r="T243" s="42"/>
      <c r="U243" s="43"/>
      <c r="V243" s="44"/>
    </row>
    <row r="244" spans="1:22" ht="18.75" x14ac:dyDescent="0.3">
      <c r="A244" s="108"/>
      <c r="B244" s="107"/>
      <c r="C244" s="186"/>
      <c r="D244" s="186"/>
      <c r="E244" s="192"/>
      <c r="F244" s="51"/>
      <c r="G244" s="127"/>
      <c r="H244" s="143"/>
      <c r="I244" s="51"/>
      <c r="J244" s="35">
        <f t="shared" si="6"/>
        <v>0</v>
      </c>
      <c r="K244" s="56"/>
      <c r="L244" s="182"/>
      <c r="M244" s="191"/>
      <c r="N244" s="57">
        <f t="shared" si="7"/>
        <v>0</v>
      </c>
      <c r="O244" s="299"/>
      <c r="P244" s="316"/>
      <c r="Q244" s="39"/>
      <c r="R244" s="40"/>
      <c r="S244" s="41"/>
      <c r="T244" s="42"/>
      <c r="U244" s="43"/>
      <c r="V244" s="44"/>
    </row>
    <row r="245" spans="1:22" ht="18.75" x14ac:dyDescent="0.3">
      <c r="A245" s="108"/>
      <c r="B245" s="107"/>
      <c r="C245" s="186"/>
      <c r="D245" s="186"/>
      <c r="E245" s="192"/>
      <c r="F245" s="51"/>
      <c r="G245" s="127"/>
      <c r="H245" s="143"/>
      <c r="I245" s="51"/>
      <c r="J245" s="35">
        <f t="shared" si="6"/>
        <v>0</v>
      </c>
      <c r="K245" s="56"/>
      <c r="L245" s="182"/>
      <c r="M245" s="191"/>
      <c r="N245" s="57">
        <f t="shared" si="7"/>
        <v>0</v>
      </c>
      <c r="O245" s="299"/>
      <c r="P245" s="316"/>
      <c r="Q245" s="39"/>
      <c r="R245" s="40"/>
      <c r="S245" s="41"/>
      <c r="T245" s="42"/>
      <c r="U245" s="43"/>
      <c r="V245" s="44"/>
    </row>
    <row r="246" spans="1:22" ht="18.75" x14ac:dyDescent="0.3">
      <c r="A246" s="108"/>
      <c r="B246" s="107"/>
      <c r="C246" s="193"/>
      <c r="D246" s="193"/>
      <c r="E246" s="194"/>
      <c r="F246" s="51"/>
      <c r="G246" s="127"/>
      <c r="H246" s="143"/>
      <c r="I246" s="51"/>
      <c r="J246" s="35">
        <f t="shared" si="6"/>
        <v>0</v>
      </c>
      <c r="K246" s="56"/>
      <c r="L246" s="182"/>
      <c r="M246" s="191"/>
      <c r="N246" s="57">
        <f t="shared" si="7"/>
        <v>0</v>
      </c>
      <c r="O246" s="299"/>
      <c r="P246" s="316"/>
      <c r="Q246" s="39"/>
      <c r="R246" s="40"/>
      <c r="S246" s="41"/>
      <c r="T246" s="42"/>
      <c r="U246" s="43"/>
      <c r="V246" s="44"/>
    </row>
    <row r="247" spans="1:22" x14ac:dyDescent="0.25">
      <c r="A247" s="195"/>
      <c r="B247" s="107"/>
      <c r="C247" s="107"/>
      <c r="D247" s="107"/>
      <c r="E247" s="196"/>
      <c r="F247" s="161"/>
      <c r="G247" s="127"/>
      <c r="H247" s="162"/>
      <c r="I247" s="161">
        <v>0</v>
      </c>
      <c r="J247" s="35">
        <f t="shared" si="6"/>
        <v>0</v>
      </c>
      <c r="K247" s="198"/>
      <c r="L247" s="198"/>
      <c r="M247" s="198"/>
      <c r="N247" s="199">
        <f t="shared" ref="N247:N258" si="8">K247*I247</f>
        <v>0</v>
      </c>
      <c r="O247" s="303"/>
      <c r="P247" s="316"/>
      <c r="Q247" s="39"/>
      <c r="R247" s="200"/>
      <c r="S247" s="201"/>
      <c r="T247" s="202"/>
      <c r="U247" s="164"/>
      <c r="V247" s="168"/>
    </row>
    <row r="248" spans="1:22" x14ac:dyDescent="0.25">
      <c r="A248" s="195"/>
      <c r="B248" s="107"/>
      <c r="C248" s="107"/>
      <c r="D248" s="107"/>
      <c r="E248" s="196"/>
      <c r="F248" s="161"/>
      <c r="G248" s="127"/>
      <c r="H248" s="162"/>
      <c r="I248" s="161">
        <v>0</v>
      </c>
      <c r="J248" s="35">
        <f t="shared" si="6"/>
        <v>0</v>
      </c>
      <c r="K248" s="198"/>
      <c r="L248" s="198"/>
      <c r="M248" s="198"/>
      <c r="N248" s="199">
        <f t="shared" si="8"/>
        <v>0</v>
      </c>
      <c r="O248" s="303"/>
      <c r="P248" s="316"/>
      <c r="Q248" s="39"/>
      <c r="R248" s="200"/>
      <c r="S248" s="201"/>
      <c r="T248" s="202"/>
      <c r="U248" s="164"/>
      <c r="V248" s="168"/>
    </row>
    <row r="249" spans="1:22" x14ac:dyDescent="0.25">
      <c r="A249" s="195"/>
      <c r="B249" s="107"/>
      <c r="C249" s="107"/>
      <c r="D249" s="107"/>
      <c r="E249" s="196"/>
      <c r="F249" s="161"/>
      <c r="G249" s="127"/>
      <c r="H249" s="162"/>
      <c r="I249" s="161">
        <v>0</v>
      </c>
      <c r="J249" s="35">
        <f t="shared" si="6"/>
        <v>0</v>
      </c>
      <c r="K249" s="198"/>
      <c r="L249" s="198"/>
      <c r="M249" s="198"/>
      <c r="N249" s="199">
        <f t="shared" si="8"/>
        <v>0</v>
      </c>
      <c r="O249" s="303"/>
      <c r="P249" s="316"/>
      <c r="Q249" s="39"/>
      <c r="R249" s="200"/>
      <c r="S249" s="201"/>
      <c r="T249" s="202"/>
      <c r="U249" s="164"/>
      <c r="V249" s="168"/>
    </row>
    <row r="250" spans="1:22" x14ac:dyDescent="0.25">
      <c r="A250" s="195"/>
      <c r="B250" s="107"/>
      <c r="C250" s="107"/>
      <c r="D250" s="107"/>
      <c r="E250" s="196"/>
      <c r="F250" s="161"/>
      <c r="G250" s="127"/>
      <c r="H250" s="203"/>
      <c r="I250" s="161">
        <v>0</v>
      </c>
      <c r="J250" s="35">
        <f t="shared" si="6"/>
        <v>0</v>
      </c>
      <c r="K250" s="198"/>
      <c r="L250" s="198"/>
      <c r="M250" s="198"/>
      <c r="N250" s="199">
        <f t="shared" si="8"/>
        <v>0</v>
      </c>
      <c r="O250" s="303"/>
      <c r="P250" s="316"/>
      <c r="Q250" s="39"/>
      <c r="R250" s="200"/>
      <c r="S250" s="201"/>
      <c r="T250" s="202"/>
      <c r="U250" s="164"/>
      <c r="V250" s="168"/>
    </row>
    <row r="251" spans="1:22" x14ac:dyDescent="0.25">
      <c r="A251" s="204"/>
      <c r="B251" s="107"/>
      <c r="C251" s="107"/>
      <c r="D251" s="107"/>
      <c r="E251" s="196"/>
      <c r="F251" s="161"/>
      <c r="G251" s="127"/>
      <c r="H251" s="205"/>
      <c r="I251" s="161">
        <v>0</v>
      </c>
      <c r="J251" s="35">
        <f t="shared" si="6"/>
        <v>0</v>
      </c>
      <c r="K251" s="198"/>
      <c r="L251" s="198"/>
      <c r="M251" s="198"/>
      <c r="N251" s="199">
        <f t="shared" si="8"/>
        <v>0</v>
      </c>
      <c r="O251" s="303"/>
      <c r="P251" s="316"/>
      <c r="Q251" s="39"/>
      <c r="R251" s="200"/>
      <c r="S251" s="201"/>
      <c r="T251" s="202"/>
      <c r="U251" s="43"/>
      <c r="V251" s="44"/>
    </row>
    <row r="252" spans="1:22" x14ac:dyDescent="0.25">
      <c r="A252" s="206"/>
      <c r="B252" s="207"/>
      <c r="H252" s="212"/>
      <c r="I252" s="210">
        <v>0</v>
      </c>
      <c r="J252" s="35">
        <f t="shared" si="6"/>
        <v>0</v>
      </c>
      <c r="K252" s="213"/>
      <c r="L252" s="213"/>
      <c r="M252" s="213"/>
      <c r="N252" s="199">
        <f t="shared" si="8"/>
        <v>0</v>
      </c>
      <c r="O252" s="303"/>
      <c r="P252" s="316"/>
      <c r="Q252" s="163"/>
      <c r="R252" s="200"/>
      <c r="S252" s="201"/>
      <c r="T252" s="202"/>
      <c r="U252" s="43"/>
      <c r="V252" s="44"/>
    </row>
    <row r="253" spans="1:22" x14ac:dyDescent="0.25">
      <c r="A253" s="206"/>
      <c r="B253" s="207"/>
      <c r="I253" s="210">
        <v>0</v>
      </c>
      <c r="J253" s="35">
        <f t="shared" si="6"/>
        <v>0</v>
      </c>
      <c r="K253" s="213"/>
      <c r="L253" s="213"/>
      <c r="M253" s="213"/>
      <c r="N253" s="199">
        <f t="shared" si="8"/>
        <v>0</v>
      </c>
      <c r="O253" s="303"/>
      <c r="P253" s="316"/>
      <c r="Q253" s="163"/>
      <c r="R253" s="200"/>
      <c r="S253" s="201"/>
      <c r="T253" s="202"/>
      <c r="U253" s="43"/>
      <c r="V253" s="44"/>
    </row>
    <row r="254" spans="1:22" ht="16.5" thickBot="1" x14ac:dyDescent="0.3">
      <c r="A254" s="206"/>
      <c r="B254" s="207"/>
      <c r="I254" s="215">
        <v>0</v>
      </c>
      <c r="J254" s="35">
        <f t="shared" si="6"/>
        <v>0</v>
      </c>
      <c r="K254" s="213"/>
      <c r="L254" s="213"/>
      <c r="M254" s="213"/>
      <c r="N254" s="199">
        <f t="shared" si="8"/>
        <v>0</v>
      </c>
      <c r="O254" s="303"/>
      <c r="P254" s="316"/>
      <c r="Q254" s="163"/>
      <c r="R254" s="200"/>
      <c r="S254" s="201"/>
      <c r="T254" s="202"/>
      <c r="U254" s="43"/>
      <c r="V254" s="44"/>
    </row>
    <row r="255" spans="1:22" ht="19.5" thickTop="1" x14ac:dyDescent="0.3">
      <c r="A255" s="206"/>
      <c r="B255" s="207"/>
      <c r="F255" s="922" t="s">
        <v>19</v>
      </c>
      <c r="G255" s="922"/>
      <c r="H255" s="923"/>
      <c r="I255" s="216">
        <f>SUM(I4:I254)</f>
        <v>438347.55</v>
      </c>
      <c r="J255" s="217"/>
      <c r="K255" s="213"/>
      <c r="L255" s="218"/>
      <c r="M255" s="213"/>
      <c r="N255" s="199">
        <f t="shared" si="8"/>
        <v>0</v>
      </c>
      <c r="O255" s="303"/>
      <c r="P255" s="316"/>
      <c r="Q255" s="163"/>
      <c r="R255" s="200"/>
      <c r="S255" s="219"/>
      <c r="T255" s="166"/>
      <c r="U255" s="167"/>
      <c r="V255" s="44"/>
    </row>
    <row r="256" spans="1:22" ht="19.5" thickBot="1" x14ac:dyDescent="0.3">
      <c r="A256" s="220"/>
      <c r="B256" s="207"/>
      <c r="I256" s="221"/>
      <c r="J256" s="217"/>
      <c r="K256" s="213"/>
      <c r="L256" s="218"/>
      <c r="M256" s="213"/>
      <c r="N256" s="199">
        <f t="shared" si="8"/>
        <v>0</v>
      </c>
      <c r="O256" s="304"/>
      <c r="Q256" s="10"/>
      <c r="R256" s="222"/>
      <c r="S256" s="223"/>
      <c r="T256" s="224"/>
      <c r="V256" s="15"/>
    </row>
    <row r="257" spans="1:22" ht="16.5" thickTop="1" x14ac:dyDescent="0.25">
      <c r="A257" s="206"/>
      <c r="B257" s="207"/>
      <c r="J257" s="210"/>
      <c r="K257" s="213"/>
      <c r="L257" s="213"/>
      <c r="M257" s="213"/>
      <c r="N257" s="199">
        <f t="shared" si="8"/>
        <v>0</v>
      </c>
      <c r="O257" s="304"/>
      <c r="Q257" s="10"/>
      <c r="R257" s="222"/>
      <c r="S257" s="223"/>
      <c r="T257" s="224"/>
      <c r="V257" s="15"/>
    </row>
    <row r="258" spans="1:22" ht="16.5" thickBot="1" x14ac:dyDescent="0.3">
      <c r="A258" s="206"/>
      <c r="B258" s="207"/>
      <c r="J258" s="210"/>
      <c r="K258" s="226"/>
      <c r="N258" s="199">
        <f t="shared" si="8"/>
        <v>0</v>
      </c>
      <c r="O258" s="305"/>
      <c r="Q258" s="10"/>
      <c r="R258" s="222"/>
      <c r="S258" s="223"/>
      <c r="T258" s="227"/>
      <c r="V258" s="15"/>
    </row>
    <row r="259" spans="1:22" ht="17.25" thickTop="1" thickBot="1" x14ac:dyDescent="0.3">
      <c r="A259" s="206"/>
      <c r="H259" s="228"/>
      <c r="I259" s="229" t="s">
        <v>20</v>
      </c>
      <c r="J259" s="230"/>
      <c r="K259" s="230"/>
      <c r="L259" s="231">
        <f>SUM(L247:L258)</f>
        <v>0</v>
      </c>
      <c r="M259" s="232"/>
      <c r="N259" s="233">
        <f>SUM(N4:N258)</f>
        <v>13902405.528799998</v>
      </c>
      <c r="O259" s="306"/>
      <c r="Q259" s="234">
        <f>SUM(Q4:Q258)</f>
        <v>336900</v>
      </c>
      <c r="R259" s="9"/>
      <c r="S259" s="235">
        <f>SUM(S17:S258)</f>
        <v>0</v>
      </c>
      <c r="T259" s="236"/>
      <c r="U259" s="237"/>
      <c r="V259" s="238">
        <f>SUM(V247:V258)</f>
        <v>0</v>
      </c>
    </row>
    <row r="260" spans="1:22" x14ac:dyDescent="0.25">
      <c r="A260" s="206"/>
      <c r="H260" s="228"/>
      <c r="I260" s="239"/>
      <c r="J260" s="240"/>
      <c r="K260" s="241"/>
      <c r="L260" s="241"/>
      <c r="M260" s="241"/>
      <c r="N260" s="199"/>
      <c r="O260" s="306"/>
      <c r="R260" s="222"/>
      <c r="S260" s="243"/>
      <c r="U260" s="245"/>
      <c r="V260"/>
    </row>
    <row r="261" spans="1:22" ht="16.5" thickBot="1" x14ac:dyDescent="0.3">
      <c r="A261" s="206"/>
      <c r="H261" s="228"/>
      <c r="I261" s="239"/>
      <c r="J261" s="240"/>
      <c r="K261" s="241"/>
      <c r="L261" s="241"/>
      <c r="M261" s="241"/>
      <c r="N261" s="199"/>
      <c r="O261" s="306"/>
      <c r="R261" s="222"/>
      <c r="S261" s="243"/>
      <c r="U261" s="245"/>
      <c r="V261"/>
    </row>
    <row r="262" spans="1:22" ht="19.5" thickTop="1" x14ac:dyDescent="0.25">
      <c r="A262" s="206"/>
      <c r="I262" s="246" t="s">
        <v>21</v>
      </c>
      <c r="J262" s="247"/>
      <c r="K262" s="247"/>
      <c r="L262" s="248"/>
      <c r="M262" s="248"/>
      <c r="N262" s="249">
        <f>V259+S259+Q259+N259+L259</f>
        <v>14239305.528799998</v>
      </c>
      <c r="O262" s="307"/>
      <c r="R262" s="222"/>
      <c r="S262" s="243"/>
      <c r="U262" s="245"/>
      <c r="V262"/>
    </row>
    <row r="263" spans="1:22" ht="19.5" thickBot="1" x14ac:dyDescent="0.3">
      <c r="A263" s="250"/>
      <c r="I263" s="251"/>
      <c r="J263" s="252"/>
      <c r="K263" s="252"/>
      <c r="L263" s="253"/>
      <c r="M263" s="253"/>
      <c r="N263" s="254"/>
      <c r="O263" s="308"/>
      <c r="R263" s="222"/>
      <c r="S263" s="243"/>
      <c r="U263" s="245"/>
      <c r="V263"/>
    </row>
    <row r="264" spans="1:22" ht="16.5" thickTop="1" x14ac:dyDescent="0.25">
      <c r="A264" s="250"/>
      <c r="I264" s="239"/>
      <c r="J264" s="240"/>
      <c r="K264" s="241"/>
      <c r="L264" s="241"/>
      <c r="M264" s="241"/>
      <c r="N264" s="199"/>
      <c r="O264" s="306"/>
      <c r="R264" s="222"/>
      <c r="S264" s="243"/>
      <c r="U264" s="245"/>
      <c r="V264"/>
    </row>
    <row r="265" spans="1:22" x14ac:dyDescent="0.25">
      <c r="A265" s="206"/>
      <c r="I265" s="239"/>
      <c r="J265" s="240"/>
      <c r="K265" s="241"/>
      <c r="L265" s="241"/>
      <c r="M265" s="241"/>
      <c r="N265" s="199"/>
      <c r="O265" s="306"/>
      <c r="R265" s="222"/>
      <c r="S265" s="243"/>
      <c r="U265" s="245"/>
      <c r="V265"/>
    </row>
    <row r="266" spans="1:22" x14ac:dyDescent="0.25">
      <c r="A266" s="206"/>
      <c r="I266" s="239"/>
      <c r="J266" s="255"/>
      <c r="K266" s="241"/>
      <c r="L266" s="241"/>
      <c r="M266" s="241"/>
      <c r="N266" s="199"/>
      <c r="O266" s="309"/>
      <c r="R266" s="222"/>
      <c r="S266" s="243"/>
      <c r="U266" s="245"/>
      <c r="V266"/>
    </row>
    <row r="267" spans="1:22" x14ac:dyDescent="0.25">
      <c r="A267" s="250"/>
      <c r="N267" s="199"/>
      <c r="O267" s="310"/>
      <c r="R267" s="222"/>
      <c r="S267" s="243"/>
      <c r="U267" s="245"/>
      <c r="V267"/>
    </row>
    <row r="268" spans="1:22" x14ac:dyDescent="0.25">
      <c r="A268" s="250"/>
      <c r="O268" s="310"/>
      <c r="S268" s="243"/>
      <c r="U268" s="245"/>
      <c r="V268"/>
    </row>
    <row r="269" spans="1:22" x14ac:dyDescent="0.25">
      <c r="A269" s="206"/>
      <c r="B269" s="207"/>
      <c r="N269" s="199"/>
      <c r="O269" s="306"/>
      <c r="S269" s="243"/>
      <c r="U269" s="245"/>
      <c r="V269"/>
    </row>
    <row r="270" spans="1:22" x14ac:dyDescent="0.25">
      <c r="A270" s="250"/>
      <c r="B270" s="207"/>
      <c r="N270" s="199"/>
      <c r="O270" s="306"/>
      <c r="S270" s="243"/>
      <c r="U270" s="245"/>
      <c r="V270"/>
    </row>
    <row r="271" spans="1:22" x14ac:dyDescent="0.25">
      <c r="A271" s="206"/>
      <c r="B271" s="207"/>
      <c r="I271" s="239"/>
      <c r="J271" s="240"/>
      <c r="K271" s="241"/>
      <c r="L271" s="241"/>
      <c r="M271" s="241"/>
      <c r="N271" s="199"/>
      <c r="O271" s="306"/>
      <c r="S271" s="243"/>
      <c r="U271" s="245"/>
      <c r="V271"/>
    </row>
    <row r="272" spans="1:22" x14ac:dyDescent="0.25">
      <c r="A272" s="250"/>
      <c r="B272" s="207"/>
      <c r="I272" s="239"/>
      <c r="J272" s="240"/>
      <c r="K272" s="241"/>
      <c r="L272" s="241"/>
      <c r="M272" s="241"/>
      <c r="N272" s="199"/>
      <c r="O272" s="306"/>
      <c r="S272" s="243"/>
      <c r="U272" s="245"/>
      <c r="V272"/>
    </row>
    <row r="273" spans="1:22" x14ac:dyDescent="0.25">
      <c r="A273" s="206"/>
      <c r="B273" s="207"/>
      <c r="I273" s="258"/>
      <c r="J273" s="237"/>
      <c r="K273" s="237"/>
      <c r="N273" s="199"/>
      <c r="O273" s="306"/>
      <c r="S273" s="243"/>
      <c r="U273" s="245"/>
      <c r="V273"/>
    </row>
    <row r="274" spans="1:22" x14ac:dyDescent="0.25">
      <c r="A274" s="250"/>
      <c r="S274" s="243"/>
      <c r="U274" s="245"/>
      <c r="V274"/>
    </row>
    <row r="275" spans="1:22" x14ac:dyDescent="0.25">
      <c r="A275" s="206"/>
      <c r="S275" s="243"/>
      <c r="U275" s="245"/>
      <c r="V275"/>
    </row>
    <row r="276" spans="1:22" x14ac:dyDescent="0.25">
      <c r="A276" s="206"/>
      <c r="B276" s="259"/>
      <c r="C276" s="259"/>
      <c r="D276" s="259"/>
      <c r="E276" s="260"/>
      <c r="F276" s="261"/>
      <c r="G276"/>
      <c r="H276" s="262"/>
      <c r="I276" s="263"/>
      <c r="J276"/>
      <c r="K276"/>
      <c r="L276"/>
      <c r="M276"/>
      <c r="P276" s="318"/>
      <c r="Q276" s="243"/>
      <c r="S276" s="243"/>
      <c r="U276" s="245"/>
      <c r="V276"/>
    </row>
    <row r="277" spans="1:22" x14ac:dyDescent="0.25">
      <c r="A277" s="250"/>
      <c r="B277" s="259"/>
      <c r="C277" s="259"/>
      <c r="D277" s="259"/>
      <c r="E277" s="260"/>
      <c r="F277" s="261"/>
      <c r="G277"/>
      <c r="H277" s="262"/>
      <c r="I277" s="263"/>
      <c r="J277"/>
      <c r="K277"/>
      <c r="L277"/>
      <c r="M277"/>
      <c r="P277" s="318"/>
      <c r="Q277" s="243"/>
      <c r="S277" s="243"/>
      <c r="U277" s="245"/>
      <c r="V277"/>
    </row>
    <row r="278" spans="1:22" x14ac:dyDescent="0.25">
      <c r="A278" s="250"/>
      <c r="B278" s="259"/>
      <c r="C278" s="259"/>
      <c r="D278" s="259"/>
      <c r="E278" s="260"/>
      <c r="F278" s="261"/>
      <c r="G278"/>
      <c r="H278" s="262"/>
      <c r="I278" s="263"/>
      <c r="J278"/>
      <c r="K278"/>
      <c r="L278"/>
      <c r="M278"/>
      <c r="P278" s="318"/>
      <c r="Q278" s="243"/>
      <c r="S278" s="243"/>
      <c r="U278" s="245"/>
      <c r="V278"/>
    </row>
    <row r="279" spans="1:22" x14ac:dyDescent="0.25">
      <c r="A279" s="250"/>
      <c r="B279" s="259"/>
      <c r="C279" s="259"/>
      <c r="D279" s="259"/>
      <c r="E279" s="260"/>
      <c r="F279" s="261"/>
      <c r="G279"/>
      <c r="H279" s="262"/>
      <c r="I279" s="263"/>
      <c r="J279"/>
      <c r="K279"/>
      <c r="L279"/>
      <c r="M279"/>
      <c r="P279" s="318"/>
      <c r="Q279" s="243"/>
      <c r="S279" s="243"/>
      <c r="U279" s="245"/>
      <c r="V279"/>
    </row>
    <row r="280" spans="1:22" x14ac:dyDescent="0.25">
      <c r="A280" s="264"/>
      <c r="B280" s="259"/>
      <c r="C280" s="259"/>
      <c r="D280" s="259"/>
      <c r="E280" s="260"/>
      <c r="F280" s="261"/>
      <c r="G280"/>
      <c r="H280" s="262"/>
      <c r="I280" s="263"/>
      <c r="J280"/>
      <c r="K280"/>
      <c r="L280"/>
      <c r="M280"/>
      <c r="P280" s="318"/>
      <c r="Q280" s="243"/>
      <c r="S280" s="243"/>
      <c r="U280" s="245"/>
      <c r="V280"/>
    </row>
    <row r="281" spans="1:22" x14ac:dyDescent="0.25">
      <c r="A281" s="220"/>
      <c r="B281" s="259"/>
      <c r="C281" s="259"/>
      <c r="D281" s="259"/>
      <c r="E281" s="260"/>
      <c r="F281" s="261"/>
      <c r="G281"/>
      <c r="H281" s="262"/>
      <c r="I281" s="263"/>
      <c r="J281"/>
      <c r="K281"/>
      <c r="L281"/>
      <c r="M281"/>
      <c r="P281" s="318"/>
      <c r="Q281" s="243"/>
      <c r="S281" s="243"/>
      <c r="U281" s="245"/>
      <c r="V281"/>
    </row>
    <row r="282" spans="1:22" x14ac:dyDescent="0.25">
      <c r="A282" s="206"/>
      <c r="B282" s="259"/>
      <c r="C282" s="259"/>
      <c r="D282" s="259"/>
      <c r="E282" s="260"/>
      <c r="F282" s="261"/>
      <c r="G282"/>
      <c r="H282" s="262"/>
      <c r="I282" s="263"/>
      <c r="J282"/>
      <c r="K282"/>
      <c r="L282"/>
      <c r="M282"/>
      <c r="P282" s="318"/>
      <c r="Q282" s="243"/>
      <c r="S282" s="243"/>
      <c r="U282" s="245"/>
      <c r="V282"/>
    </row>
    <row r="283" spans="1:22" x14ac:dyDescent="0.25">
      <c r="A283" s="206"/>
      <c r="B283" s="259"/>
      <c r="C283" s="259"/>
      <c r="D283" s="259"/>
      <c r="E283" s="260"/>
      <c r="F283" s="261"/>
      <c r="G283"/>
      <c r="H283" s="262"/>
      <c r="I283" s="263"/>
      <c r="J283"/>
      <c r="K283"/>
      <c r="L283"/>
      <c r="M283"/>
      <c r="P283" s="318"/>
      <c r="Q283" s="243"/>
      <c r="S283" s="243"/>
      <c r="U283" s="245"/>
      <c r="V283"/>
    </row>
    <row r="284" spans="1:22" x14ac:dyDescent="0.25">
      <c r="A284" s="206"/>
      <c r="B284" s="259"/>
      <c r="C284" s="259"/>
      <c r="D284" s="259"/>
      <c r="E284" s="260"/>
      <c r="F284" s="261"/>
      <c r="G284"/>
      <c r="H284" s="262"/>
      <c r="I284" s="263"/>
      <c r="J284"/>
      <c r="K284"/>
      <c r="L284"/>
      <c r="M284"/>
      <c r="P284" s="318"/>
      <c r="Q284" s="243"/>
      <c r="S284" s="243"/>
      <c r="U284" s="245"/>
      <c r="V284"/>
    </row>
    <row r="285" spans="1:22" x14ac:dyDescent="0.25">
      <c r="A285" s="206"/>
      <c r="B285" s="259"/>
      <c r="C285" s="259"/>
      <c r="D285" s="259"/>
      <c r="E285" s="260"/>
      <c r="F285" s="261"/>
      <c r="G285"/>
      <c r="H285" s="262"/>
      <c r="I285" s="263"/>
      <c r="J285"/>
      <c r="K285"/>
      <c r="L285"/>
      <c r="M285"/>
      <c r="P285" s="318"/>
      <c r="Q285" s="243"/>
      <c r="S285" s="243"/>
      <c r="U285" s="245"/>
      <c r="V285"/>
    </row>
    <row r="286" spans="1:22" x14ac:dyDescent="0.25">
      <c r="A286" s="206"/>
      <c r="B286" s="259"/>
      <c r="C286" s="259"/>
      <c r="D286" s="259"/>
      <c r="E286" s="260"/>
      <c r="F286" s="261"/>
      <c r="G286"/>
      <c r="H286" s="262"/>
      <c r="I286" s="263"/>
      <c r="J286"/>
      <c r="K286"/>
      <c r="L286"/>
      <c r="M286"/>
      <c r="P286" s="318"/>
      <c r="Q286" s="243"/>
      <c r="S286" s="243"/>
      <c r="U286" s="245"/>
      <c r="V286"/>
    </row>
    <row r="287" spans="1:22" x14ac:dyDescent="0.25">
      <c r="A287" s="206"/>
      <c r="B287" s="259"/>
      <c r="C287" s="259"/>
      <c r="D287" s="259"/>
      <c r="E287" s="260"/>
      <c r="F287" s="261"/>
      <c r="G287"/>
      <c r="H287" s="262"/>
      <c r="I287" s="263"/>
      <c r="J287"/>
      <c r="K287"/>
      <c r="L287"/>
      <c r="M287"/>
      <c r="P287" s="318"/>
      <c r="Q287" s="243"/>
      <c r="S287" s="243"/>
      <c r="U287" s="245"/>
      <c r="V287"/>
    </row>
    <row r="288" spans="1:22" x14ac:dyDescent="0.25">
      <c r="A288" s="206"/>
      <c r="B288" s="259"/>
      <c r="C288" s="259"/>
      <c r="D288" s="259"/>
      <c r="E288" s="260"/>
      <c r="F288" s="261"/>
      <c r="G288"/>
      <c r="H288" s="262"/>
      <c r="I288" s="263"/>
      <c r="J288"/>
      <c r="K288"/>
      <c r="L288"/>
      <c r="M288"/>
      <c r="P288" s="318"/>
      <c r="Q288" s="243"/>
      <c r="S288" s="243"/>
      <c r="U288" s="245"/>
      <c r="V288"/>
    </row>
  </sheetData>
  <mergeCells count="12">
    <mergeCell ref="L84:M85"/>
    <mergeCell ref="F255:H255"/>
    <mergeCell ref="A1:J2"/>
    <mergeCell ref="W1:X1"/>
    <mergeCell ref="C60:C61"/>
    <mergeCell ref="O60:O61"/>
    <mergeCell ref="A73:A78"/>
    <mergeCell ref="H73:H78"/>
    <mergeCell ref="A79:A80"/>
    <mergeCell ref="H79:H80"/>
    <mergeCell ref="O73:O81"/>
    <mergeCell ref="P73:P81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X284"/>
  <sheetViews>
    <sheetView topLeftCell="C1" workbookViewId="0">
      <pane ySplit="3" topLeftCell="A64" activePane="bottomLeft" state="frozen"/>
      <selection pane="bottomLeft" activeCell="F83" sqref="F83"/>
    </sheetView>
  </sheetViews>
  <sheetFormatPr baseColWidth="10" defaultRowHeight="15.75" x14ac:dyDescent="0.25"/>
  <cols>
    <col min="1" max="1" width="49.28515625" customWidth="1"/>
    <col min="2" max="2" width="28.5703125" style="208" customWidth="1"/>
    <col min="3" max="3" width="13.85546875" style="208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3" width="11.425781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901" t="s">
        <v>882</v>
      </c>
      <c r="B1" s="901"/>
      <c r="C1" s="901"/>
      <c r="D1" s="901"/>
      <c r="E1" s="901"/>
      <c r="F1" s="901"/>
      <c r="G1" s="901"/>
      <c r="H1" s="901"/>
      <c r="I1" s="901"/>
      <c r="J1" s="901"/>
      <c r="K1" s="1"/>
      <c r="L1" s="1"/>
      <c r="M1" s="1"/>
      <c r="N1" s="1"/>
      <c r="O1" s="2"/>
      <c r="S1" s="5"/>
      <c r="T1" s="6"/>
      <c r="U1" s="7" t="s">
        <v>2</v>
      </c>
      <c r="V1" s="8" t="s">
        <v>3</v>
      </c>
      <c r="W1" s="899" t="s">
        <v>99</v>
      </c>
      <c r="X1" s="900"/>
    </row>
    <row r="2" spans="1:24" thickBot="1" x14ac:dyDescent="0.3">
      <c r="A2" s="901"/>
      <c r="B2" s="901"/>
      <c r="C2" s="901"/>
      <c r="D2" s="901"/>
      <c r="E2" s="901"/>
      <c r="F2" s="901"/>
      <c r="G2" s="901"/>
      <c r="H2" s="901"/>
      <c r="I2" s="901"/>
      <c r="J2" s="901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/>
      <c r="L3" s="26" t="s">
        <v>14</v>
      </c>
      <c r="M3" s="26"/>
      <c r="N3" s="505" t="s">
        <v>15</v>
      </c>
      <c r="O3" s="504"/>
      <c r="P3" s="503"/>
      <c r="Q3" s="587" t="s">
        <v>0</v>
      </c>
      <c r="R3" s="497" t="s">
        <v>296</v>
      </c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33" customHeight="1" thickTop="1" thickBot="1" x14ac:dyDescent="0.35">
      <c r="A4" s="719" t="s">
        <v>883</v>
      </c>
      <c r="B4" s="267" t="s">
        <v>30</v>
      </c>
      <c r="C4" s="268" t="s">
        <v>893</v>
      </c>
      <c r="D4" s="558">
        <v>45</v>
      </c>
      <c r="E4" s="559">
        <f>D4*F4</f>
        <v>1049850</v>
      </c>
      <c r="F4" s="270">
        <v>23330</v>
      </c>
      <c r="G4" s="271">
        <v>44502</v>
      </c>
      <c r="H4" s="829" t="s">
        <v>917</v>
      </c>
      <c r="I4" s="34">
        <v>23500</v>
      </c>
      <c r="J4" s="35">
        <f t="shared" ref="J4:J142" si="0">I4-F4</f>
        <v>170</v>
      </c>
      <c r="K4" s="322">
        <v>31</v>
      </c>
      <c r="L4" s="758"/>
      <c r="M4" s="758"/>
      <c r="N4" s="38">
        <f t="shared" ref="N4:N146" si="1">K4*I4</f>
        <v>728500</v>
      </c>
      <c r="O4" s="510"/>
      <c r="P4" s="699"/>
      <c r="Q4" s="643">
        <v>25140</v>
      </c>
      <c r="R4" s="644">
        <v>44505</v>
      </c>
      <c r="S4" s="483"/>
      <c r="T4" s="42"/>
      <c r="U4" s="43"/>
      <c r="V4" s="44"/>
      <c r="W4" s="378"/>
      <c r="X4" s="379"/>
    </row>
    <row r="5" spans="1:24" ht="30" customHeight="1" thickTop="1" thickBot="1" x14ac:dyDescent="0.35">
      <c r="A5" s="272" t="s">
        <v>363</v>
      </c>
      <c r="B5" s="273" t="s">
        <v>28</v>
      </c>
      <c r="C5" s="274" t="s">
        <v>893</v>
      </c>
      <c r="D5" s="93">
        <v>45</v>
      </c>
      <c r="E5" s="559">
        <f t="shared" ref="E5:E29" si="2">D5*F5</f>
        <v>0</v>
      </c>
      <c r="F5" s="275">
        <v>0</v>
      </c>
      <c r="G5" s="276">
        <v>44502</v>
      </c>
      <c r="H5" s="50" t="s">
        <v>917</v>
      </c>
      <c r="I5" s="51">
        <v>5855</v>
      </c>
      <c r="J5" s="35">
        <f t="shared" si="0"/>
        <v>5855</v>
      </c>
      <c r="K5" s="322">
        <v>31</v>
      </c>
      <c r="L5" s="323"/>
      <c r="M5" s="323"/>
      <c r="N5" s="38">
        <f t="shared" si="1"/>
        <v>181505</v>
      </c>
      <c r="O5" s="721"/>
      <c r="P5" s="722"/>
      <c r="Q5" s="645">
        <v>0</v>
      </c>
      <c r="R5" s="646">
        <v>44505</v>
      </c>
      <c r="S5" s="483"/>
      <c r="T5" s="42"/>
      <c r="U5" s="43"/>
      <c r="V5" s="44"/>
      <c r="W5" s="411"/>
      <c r="X5" s="412"/>
    </row>
    <row r="6" spans="1:24" ht="30.75" customHeight="1" thickTop="1" thickBot="1" x14ac:dyDescent="0.35">
      <c r="A6" s="272" t="s">
        <v>885</v>
      </c>
      <c r="B6" s="273" t="s">
        <v>25</v>
      </c>
      <c r="C6" s="274" t="s">
        <v>894</v>
      </c>
      <c r="D6" s="93">
        <v>45</v>
      </c>
      <c r="E6" s="559">
        <f t="shared" si="2"/>
        <v>1013850</v>
      </c>
      <c r="F6" s="275">
        <v>22530</v>
      </c>
      <c r="G6" s="276">
        <v>44504</v>
      </c>
      <c r="H6" s="50" t="s">
        <v>918</v>
      </c>
      <c r="I6" s="51">
        <v>22570</v>
      </c>
      <c r="J6" s="35">
        <f t="shared" si="0"/>
        <v>40</v>
      </c>
      <c r="K6" s="322">
        <v>31</v>
      </c>
      <c r="L6" s="323"/>
      <c r="M6" s="323"/>
      <c r="N6" s="38">
        <f t="shared" si="1"/>
        <v>699670</v>
      </c>
      <c r="O6" s="721"/>
      <c r="P6" s="722"/>
      <c r="Q6" s="645">
        <v>25140</v>
      </c>
      <c r="R6" s="646">
        <v>44505</v>
      </c>
      <c r="S6" s="483"/>
      <c r="T6" s="42"/>
      <c r="U6" s="43"/>
      <c r="V6" s="44"/>
      <c r="W6" s="43"/>
      <c r="X6" s="361"/>
    </row>
    <row r="7" spans="1:24" ht="23.25" customHeight="1" thickTop="1" thickBot="1" x14ac:dyDescent="0.35">
      <c r="A7" s="272" t="s">
        <v>42</v>
      </c>
      <c r="B7" s="273" t="s">
        <v>28</v>
      </c>
      <c r="C7" s="274" t="s">
        <v>894</v>
      </c>
      <c r="D7" s="93">
        <v>45</v>
      </c>
      <c r="E7" s="559">
        <f t="shared" si="2"/>
        <v>0</v>
      </c>
      <c r="F7" s="275">
        <v>0</v>
      </c>
      <c r="G7" s="276">
        <v>44504</v>
      </c>
      <c r="H7" s="50" t="s">
        <v>918</v>
      </c>
      <c r="I7" s="51">
        <v>5615</v>
      </c>
      <c r="J7" s="35">
        <f t="shared" si="0"/>
        <v>5615</v>
      </c>
      <c r="K7" s="322">
        <v>31</v>
      </c>
      <c r="L7" s="323"/>
      <c r="M7" s="323"/>
      <c r="N7" s="38">
        <f t="shared" si="1"/>
        <v>174065</v>
      </c>
      <c r="O7" s="721"/>
      <c r="P7" s="722"/>
      <c r="Q7" s="645">
        <v>0</v>
      </c>
      <c r="R7" s="646">
        <v>44505</v>
      </c>
      <c r="S7" s="483"/>
      <c r="T7" s="42"/>
      <c r="U7" s="43"/>
      <c r="V7" s="44"/>
      <c r="W7" s="43"/>
      <c r="X7" s="361"/>
    </row>
    <row r="8" spans="1:24" ht="26.25" customHeight="1" thickTop="1" thickBot="1" x14ac:dyDescent="0.35">
      <c r="A8" s="272" t="s">
        <v>884</v>
      </c>
      <c r="B8" s="273" t="s">
        <v>30</v>
      </c>
      <c r="C8" s="274" t="s">
        <v>895</v>
      </c>
      <c r="D8" s="93">
        <v>45</v>
      </c>
      <c r="E8" s="559">
        <f t="shared" si="2"/>
        <v>756000</v>
      </c>
      <c r="F8" s="275">
        <v>16800</v>
      </c>
      <c r="G8" s="276">
        <v>44505</v>
      </c>
      <c r="H8" s="50" t="s">
        <v>919</v>
      </c>
      <c r="I8" s="51">
        <v>21480</v>
      </c>
      <c r="J8" s="35">
        <f t="shared" si="0"/>
        <v>4680</v>
      </c>
      <c r="K8" s="322">
        <v>31</v>
      </c>
      <c r="L8" s="323"/>
      <c r="M8" s="323"/>
      <c r="N8" s="38">
        <f t="shared" si="1"/>
        <v>665880</v>
      </c>
      <c r="O8" s="510"/>
      <c r="P8" s="699"/>
      <c r="Q8" s="645">
        <v>20140</v>
      </c>
      <c r="R8" s="646">
        <v>44505</v>
      </c>
      <c r="S8" s="483"/>
      <c r="T8" s="42"/>
      <c r="U8" s="43"/>
      <c r="V8" s="44"/>
      <c r="W8" s="43"/>
      <c r="X8" s="361"/>
    </row>
    <row r="9" spans="1:24" ht="25.5" customHeight="1" thickTop="1" thickBot="1" x14ac:dyDescent="0.35">
      <c r="A9" s="277" t="s">
        <v>886</v>
      </c>
      <c r="B9" s="273" t="s">
        <v>30</v>
      </c>
      <c r="C9" s="274"/>
      <c r="D9" s="93"/>
      <c r="E9" s="559">
        <f t="shared" si="2"/>
        <v>0</v>
      </c>
      <c r="F9" s="275">
        <v>22420</v>
      </c>
      <c r="G9" s="276">
        <v>44507</v>
      </c>
      <c r="H9" s="50"/>
      <c r="I9" s="51">
        <v>22890</v>
      </c>
      <c r="J9" s="35">
        <f t="shared" si="0"/>
        <v>470</v>
      </c>
      <c r="K9" s="322">
        <v>32</v>
      </c>
      <c r="L9" s="323"/>
      <c r="M9" s="323"/>
      <c r="N9" s="38">
        <f t="shared" si="1"/>
        <v>732480</v>
      </c>
      <c r="O9" s="510"/>
      <c r="P9" s="699"/>
      <c r="Q9" s="645"/>
      <c r="R9" s="646"/>
      <c r="S9" s="483"/>
      <c r="T9" s="42"/>
      <c r="U9" s="43"/>
      <c r="V9" s="44"/>
      <c r="W9" s="43"/>
      <c r="X9" s="361"/>
    </row>
    <row r="10" spans="1:24" ht="27" customHeight="1" thickTop="1" thickBot="1" x14ac:dyDescent="0.35">
      <c r="A10" s="277" t="s">
        <v>37</v>
      </c>
      <c r="B10" s="273" t="s">
        <v>28</v>
      </c>
      <c r="C10" s="274"/>
      <c r="D10" s="173"/>
      <c r="E10" s="559">
        <f t="shared" si="2"/>
        <v>0</v>
      </c>
      <c r="F10" s="275">
        <v>0</v>
      </c>
      <c r="G10" s="276">
        <v>44507</v>
      </c>
      <c r="H10" s="50"/>
      <c r="I10" s="51">
        <v>5495</v>
      </c>
      <c r="J10" s="35">
        <f t="shared" si="0"/>
        <v>5495</v>
      </c>
      <c r="K10" s="322">
        <v>32</v>
      </c>
      <c r="L10" s="323"/>
      <c r="M10" s="323"/>
      <c r="N10" s="38">
        <f t="shared" si="1"/>
        <v>175840</v>
      </c>
      <c r="O10" s="510"/>
      <c r="P10" s="699"/>
      <c r="Q10" s="645"/>
      <c r="R10" s="646"/>
      <c r="S10" s="483"/>
      <c r="T10" s="42"/>
      <c r="U10" s="43"/>
      <c r="V10" s="44"/>
      <c r="W10" s="43"/>
      <c r="X10" s="361"/>
    </row>
    <row r="11" spans="1:24" ht="20.25" customHeight="1" thickTop="1" thickBot="1" x14ac:dyDescent="0.35">
      <c r="A11" s="277" t="s">
        <v>887</v>
      </c>
      <c r="B11" s="273" t="s">
        <v>283</v>
      </c>
      <c r="C11" s="274"/>
      <c r="D11" s="93"/>
      <c r="E11" s="559">
        <f t="shared" si="2"/>
        <v>0</v>
      </c>
      <c r="F11" s="275">
        <v>21370</v>
      </c>
      <c r="G11" s="276">
        <v>44509</v>
      </c>
      <c r="H11" s="50"/>
      <c r="I11" s="51">
        <v>22220</v>
      </c>
      <c r="J11" s="35">
        <f t="shared" si="0"/>
        <v>850</v>
      </c>
      <c r="K11" s="322">
        <v>32</v>
      </c>
      <c r="L11" s="323"/>
      <c r="M11" s="323"/>
      <c r="N11" s="38">
        <f t="shared" si="1"/>
        <v>711040</v>
      </c>
      <c r="O11" s="510"/>
      <c r="P11" s="699"/>
      <c r="Q11" s="645"/>
      <c r="R11" s="646"/>
      <c r="S11" s="483"/>
      <c r="T11" s="42"/>
      <c r="U11" s="43"/>
      <c r="V11" s="44"/>
      <c r="W11" s="43"/>
      <c r="X11" s="361"/>
    </row>
    <row r="12" spans="1:24" ht="20.25" customHeight="1" thickTop="1" thickBot="1" x14ac:dyDescent="0.35">
      <c r="A12" s="277" t="s">
        <v>37</v>
      </c>
      <c r="B12" s="273" t="s">
        <v>888</v>
      </c>
      <c r="C12" s="274"/>
      <c r="D12" s="93"/>
      <c r="E12" s="559">
        <f t="shared" si="2"/>
        <v>0</v>
      </c>
      <c r="F12" s="275">
        <v>0</v>
      </c>
      <c r="G12" s="276">
        <v>44509</v>
      </c>
      <c r="H12" s="677"/>
      <c r="I12" s="51">
        <v>5275</v>
      </c>
      <c r="J12" s="35">
        <f t="shared" si="0"/>
        <v>5275</v>
      </c>
      <c r="K12" s="322">
        <v>32</v>
      </c>
      <c r="L12" s="323"/>
      <c r="M12" s="323"/>
      <c r="N12" s="38">
        <f t="shared" si="1"/>
        <v>168800</v>
      </c>
      <c r="O12" s="510"/>
      <c r="P12" s="699"/>
      <c r="Q12" s="645"/>
      <c r="R12" s="646"/>
      <c r="S12" s="483"/>
      <c r="T12" s="42"/>
      <c r="U12" s="43"/>
      <c r="V12" s="44"/>
      <c r="W12" s="43"/>
      <c r="X12" s="361"/>
    </row>
    <row r="13" spans="1:24" ht="20.25" customHeight="1" thickTop="1" thickBot="1" x14ac:dyDescent="0.35">
      <c r="A13" s="277" t="s">
        <v>889</v>
      </c>
      <c r="B13" s="273" t="s">
        <v>283</v>
      </c>
      <c r="C13" s="274"/>
      <c r="D13" s="93"/>
      <c r="E13" s="559">
        <f t="shared" si="2"/>
        <v>0</v>
      </c>
      <c r="F13" s="275">
        <v>21290</v>
      </c>
      <c r="G13" s="276">
        <v>44511</v>
      </c>
      <c r="H13" s="55"/>
      <c r="I13" s="51">
        <v>21730</v>
      </c>
      <c r="J13" s="35">
        <f t="shared" si="0"/>
        <v>440</v>
      </c>
      <c r="K13" s="322">
        <v>32</v>
      </c>
      <c r="L13" s="323"/>
      <c r="M13" s="323"/>
      <c r="N13" s="38">
        <f t="shared" si="1"/>
        <v>695360</v>
      </c>
      <c r="O13" s="510"/>
      <c r="P13" s="699"/>
      <c r="Q13" s="645"/>
      <c r="R13" s="646"/>
      <c r="S13" s="483"/>
      <c r="T13" s="42"/>
      <c r="U13" s="43"/>
      <c r="V13" s="44"/>
      <c r="W13" s="43"/>
      <c r="X13" s="361"/>
    </row>
    <row r="14" spans="1:24" ht="20.25" customHeight="1" thickTop="1" thickBot="1" x14ac:dyDescent="0.35">
      <c r="A14" s="277" t="s">
        <v>48</v>
      </c>
      <c r="B14" s="273" t="s">
        <v>28</v>
      </c>
      <c r="C14" s="274"/>
      <c r="D14" s="93"/>
      <c r="E14" s="559">
        <f t="shared" si="2"/>
        <v>0</v>
      </c>
      <c r="F14" s="275">
        <v>0</v>
      </c>
      <c r="G14" s="276">
        <v>44511</v>
      </c>
      <c r="H14" s="55"/>
      <c r="I14" s="51">
        <v>5720</v>
      </c>
      <c r="J14" s="35">
        <f t="shared" si="0"/>
        <v>5720</v>
      </c>
      <c r="K14" s="322">
        <v>32</v>
      </c>
      <c r="L14" s="323"/>
      <c r="M14" s="323"/>
      <c r="N14" s="38">
        <f t="shared" si="1"/>
        <v>183040</v>
      </c>
      <c r="O14" s="510"/>
      <c r="P14" s="699"/>
      <c r="Q14" s="645"/>
      <c r="R14" s="646"/>
      <c r="S14" s="483"/>
      <c r="T14" s="42"/>
      <c r="U14" s="43"/>
      <c r="V14" s="44"/>
      <c r="W14" s="43"/>
      <c r="X14" s="361"/>
    </row>
    <row r="15" spans="1:24" ht="20.25" customHeight="1" thickTop="1" thickBot="1" x14ac:dyDescent="0.35">
      <c r="A15" s="863" t="s">
        <v>890</v>
      </c>
      <c r="B15" s="273" t="s">
        <v>30</v>
      </c>
      <c r="C15" s="274"/>
      <c r="D15" s="93"/>
      <c r="E15" s="559">
        <f t="shared" si="2"/>
        <v>0</v>
      </c>
      <c r="F15" s="275">
        <v>17950</v>
      </c>
      <c r="G15" s="276">
        <v>44512</v>
      </c>
      <c r="H15" s="677"/>
      <c r="I15" s="51">
        <v>23000</v>
      </c>
      <c r="J15" s="35">
        <f t="shared" si="0"/>
        <v>5050</v>
      </c>
      <c r="K15" s="322">
        <v>32</v>
      </c>
      <c r="L15" s="323"/>
      <c r="M15" s="323"/>
      <c r="N15" s="38">
        <f t="shared" si="1"/>
        <v>736000</v>
      </c>
      <c r="O15" s="510"/>
      <c r="P15" s="699"/>
      <c r="Q15" s="645"/>
      <c r="R15" s="646"/>
      <c r="S15" s="483"/>
      <c r="T15" s="42"/>
      <c r="U15" s="43"/>
      <c r="V15" s="44"/>
      <c r="W15" s="43"/>
      <c r="X15" s="361"/>
    </row>
    <row r="16" spans="1:24" ht="20.25" customHeight="1" thickTop="1" thickBot="1" x14ac:dyDescent="0.35">
      <c r="A16" s="277"/>
      <c r="B16" s="273"/>
      <c r="C16" s="679"/>
      <c r="D16" s="93"/>
      <c r="E16" s="559">
        <f t="shared" si="2"/>
        <v>0</v>
      </c>
      <c r="F16" s="275"/>
      <c r="G16" s="276"/>
      <c r="H16" s="677"/>
      <c r="I16" s="51"/>
      <c r="J16" s="35">
        <f t="shared" si="0"/>
        <v>0</v>
      </c>
      <c r="K16" s="322"/>
      <c r="L16" s="323"/>
      <c r="M16" s="323"/>
      <c r="N16" s="38">
        <f t="shared" si="1"/>
        <v>0</v>
      </c>
      <c r="O16" s="510"/>
      <c r="P16" s="699"/>
      <c r="Q16" s="645"/>
      <c r="R16" s="646"/>
      <c r="S16" s="483"/>
      <c r="T16" s="42"/>
      <c r="U16" s="43"/>
      <c r="V16" s="44"/>
      <c r="W16" s="43"/>
      <c r="X16" s="361"/>
    </row>
    <row r="17" spans="1:24" ht="20.25" customHeight="1" thickTop="1" thickBot="1" x14ac:dyDescent="0.35">
      <c r="A17" s="285"/>
      <c r="B17" s="273"/>
      <c r="C17" s="274"/>
      <c r="D17" s="93"/>
      <c r="E17" s="559">
        <f t="shared" si="2"/>
        <v>0</v>
      </c>
      <c r="F17" s="275"/>
      <c r="G17" s="276"/>
      <c r="H17" s="677"/>
      <c r="I17" s="51"/>
      <c r="J17" s="35">
        <f t="shared" si="0"/>
        <v>0</v>
      </c>
      <c r="K17" s="581"/>
      <c r="L17" s="323"/>
      <c r="M17" s="323"/>
      <c r="N17" s="57">
        <f t="shared" si="1"/>
        <v>0</v>
      </c>
      <c r="O17" s="510"/>
      <c r="P17" s="699"/>
      <c r="Q17" s="645"/>
      <c r="R17" s="646"/>
      <c r="S17" s="483"/>
      <c r="T17" s="42"/>
      <c r="U17" s="43"/>
      <c r="V17" s="44"/>
      <c r="W17" s="43"/>
      <c r="X17" s="361"/>
    </row>
    <row r="18" spans="1:24" ht="20.25" customHeight="1" thickTop="1" thickBot="1" x14ac:dyDescent="0.35">
      <c r="A18" s="279"/>
      <c r="B18" s="273"/>
      <c r="C18" s="274"/>
      <c r="D18" s="93"/>
      <c r="E18" s="559">
        <f t="shared" si="2"/>
        <v>0</v>
      </c>
      <c r="F18" s="275"/>
      <c r="G18" s="276"/>
      <c r="H18" s="677"/>
      <c r="I18" s="51"/>
      <c r="J18" s="35">
        <f t="shared" si="0"/>
        <v>0</v>
      </c>
      <c r="K18" s="581"/>
      <c r="L18" s="323"/>
      <c r="M18" s="323"/>
      <c r="N18" s="57">
        <f t="shared" si="1"/>
        <v>0</v>
      </c>
      <c r="O18" s="510"/>
      <c r="P18" s="699"/>
      <c r="Q18" s="645"/>
      <c r="R18" s="646"/>
      <c r="S18" s="483"/>
      <c r="T18" s="42"/>
      <c r="U18" s="43"/>
      <c r="V18" s="44"/>
      <c r="W18" s="43"/>
      <c r="X18" s="361"/>
    </row>
    <row r="19" spans="1:24" ht="20.25" customHeight="1" thickTop="1" thickBot="1" x14ac:dyDescent="0.35">
      <c r="A19" s="279"/>
      <c r="B19" s="273"/>
      <c r="C19" s="274"/>
      <c r="D19" s="93"/>
      <c r="E19" s="559">
        <f t="shared" si="2"/>
        <v>0</v>
      </c>
      <c r="F19" s="275"/>
      <c r="G19" s="276"/>
      <c r="H19" s="677"/>
      <c r="I19" s="51"/>
      <c r="J19" s="35">
        <f t="shared" si="0"/>
        <v>0</v>
      </c>
      <c r="K19" s="581"/>
      <c r="L19" s="323"/>
      <c r="M19" s="323"/>
      <c r="N19" s="57">
        <f t="shared" si="1"/>
        <v>0</v>
      </c>
      <c r="O19" s="510"/>
      <c r="P19" s="699"/>
      <c r="Q19" s="647"/>
      <c r="R19" s="646"/>
      <c r="S19" s="483"/>
      <c r="T19" s="42"/>
      <c r="U19" s="43"/>
      <c r="V19" s="44"/>
      <c r="W19" s="43"/>
      <c r="X19" s="361"/>
    </row>
    <row r="20" spans="1:24" ht="20.25" customHeight="1" thickTop="1" thickBot="1" x14ac:dyDescent="0.35">
      <c r="A20" s="715"/>
      <c r="B20" s="273"/>
      <c r="C20" s="274"/>
      <c r="D20" s="93"/>
      <c r="E20" s="559">
        <f t="shared" si="2"/>
        <v>0</v>
      </c>
      <c r="F20" s="275"/>
      <c r="G20" s="276"/>
      <c r="H20" s="677"/>
      <c r="I20" s="51"/>
      <c r="J20" s="35">
        <f t="shared" si="0"/>
        <v>0</v>
      </c>
      <c r="K20" s="581"/>
      <c r="L20" s="323"/>
      <c r="M20" s="323"/>
      <c r="N20" s="57">
        <f t="shared" si="1"/>
        <v>0</v>
      </c>
      <c r="O20" s="510"/>
      <c r="P20" s="699"/>
      <c r="Q20" s="647"/>
      <c r="R20" s="646"/>
      <c r="S20" s="483"/>
      <c r="T20" s="42"/>
      <c r="U20" s="43"/>
      <c r="V20" s="44"/>
      <c r="W20" s="43"/>
      <c r="X20" s="361"/>
    </row>
    <row r="21" spans="1:24" ht="20.25" customHeight="1" thickTop="1" thickBot="1" x14ac:dyDescent="0.35">
      <c r="A21" s="279"/>
      <c r="B21" s="273"/>
      <c r="C21" s="274"/>
      <c r="D21" s="93"/>
      <c r="E21" s="559">
        <f t="shared" si="2"/>
        <v>0</v>
      </c>
      <c r="F21" s="275"/>
      <c r="G21" s="276"/>
      <c r="H21" s="677"/>
      <c r="I21" s="51"/>
      <c r="J21" s="35">
        <f t="shared" si="0"/>
        <v>0</v>
      </c>
      <c r="K21" s="581"/>
      <c r="L21" s="323"/>
      <c r="M21" s="323"/>
      <c r="N21" s="57">
        <f t="shared" si="1"/>
        <v>0</v>
      </c>
      <c r="O21" s="510"/>
      <c r="P21" s="699"/>
      <c r="Q21" s="647"/>
      <c r="R21" s="646"/>
      <c r="S21" s="483"/>
      <c r="T21" s="42"/>
      <c r="U21" s="43"/>
      <c r="V21" s="44"/>
      <c r="W21" s="43"/>
      <c r="X21" s="361"/>
    </row>
    <row r="22" spans="1:24" ht="20.25" customHeight="1" thickTop="1" thickBot="1" x14ac:dyDescent="0.35">
      <c r="A22" s="848"/>
      <c r="B22" s="273"/>
      <c r="C22" s="274"/>
      <c r="D22" s="93"/>
      <c r="E22" s="559">
        <f t="shared" si="2"/>
        <v>0</v>
      </c>
      <c r="F22" s="275"/>
      <c r="G22" s="276"/>
      <c r="H22" s="50"/>
      <c r="I22" s="51"/>
      <c r="J22" s="35">
        <f t="shared" si="0"/>
        <v>0</v>
      </c>
      <c r="K22" s="581"/>
      <c r="L22" s="323"/>
      <c r="M22" s="323"/>
      <c r="N22" s="57">
        <f t="shared" si="1"/>
        <v>0</v>
      </c>
      <c r="O22" s="510"/>
      <c r="P22" s="699"/>
      <c r="Q22" s="647"/>
      <c r="R22" s="646"/>
      <c r="S22" s="483"/>
      <c r="T22" s="42"/>
      <c r="U22" s="43"/>
      <c r="V22" s="44"/>
      <c r="W22" s="43"/>
      <c r="X22" s="361"/>
    </row>
    <row r="23" spans="1:24" ht="20.25" customHeight="1" thickTop="1" thickBot="1" x14ac:dyDescent="0.35">
      <c r="A23" s="281"/>
      <c r="B23" s="273"/>
      <c r="C23" s="274"/>
      <c r="D23" s="93"/>
      <c r="E23" s="559">
        <f t="shared" si="2"/>
        <v>0</v>
      </c>
      <c r="F23" s="275"/>
      <c r="G23" s="276"/>
      <c r="H23" s="50"/>
      <c r="I23" s="51"/>
      <c r="J23" s="35">
        <f t="shared" si="0"/>
        <v>0</v>
      </c>
      <c r="K23" s="581"/>
      <c r="L23" s="323"/>
      <c r="M23" s="323"/>
      <c r="N23" s="57">
        <f t="shared" si="1"/>
        <v>0</v>
      </c>
      <c r="O23" s="510"/>
      <c r="P23" s="699"/>
      <c r="Q23" s="647"/>
      <c r="R23" s="646"/>
      <c r="S23" s="483"/>
      <c r="T23" s="42"/>
      <c r="U23" s="43"/>
      <c r="V23" s="44"/>
      <c r="W23" s="43"/>
      <c r="X23" s="361"/>
    </row>
    <row r="24" spans="1:24" ht="20.25" customHeight="1" thickTop="1" thickBot="1" x14ac:dyDescent="0.35">
      <c r="A24" s="417"/>
      <c r="B24" s="273"/>
      <c r="C24" s="274"/>
      <c r="D24" s="93"/>
      <c r="E24" s="559">
        <f t="shared" si="2"/>
        <v>0</v>
      </c>
      <c r="F24" s="275"/>
      <c r="G24" s="276"/>
      <c r="H24" s="50"/>
      <c r="I24" s="51"/>
      <c r="J24" s="35">
        <f t="shared" si="0"/>
        <v>0</v>
      </c>
      <c r="K24" s="581"/>
      <c r="L24" s="323"/>
      <c r="M24" s="323"/>
      <c r="N24" s="62">
        <f t="shared" si="1"/>
        <v>0</v>
      </c>
      <c r="O24" s="584"/>
      <c r="P24" s="699"/>
      <c r="Q24" s="647"/>
      <c r="R24" s="646"/>
      <c r="S24" s="484"/>
      <c r="T24" s="65"/>
      <c r="U24" s="43"/>
      <c r="V24" s="44"/>
      <c r="W24" s="43"/>
      <c r="X24" s="361"/>
    </row>
    <row r="25" spans="1:24" ht="20.25" customHeight="1" thickTop="1" thickBot="1" x14ac:dyDescent="0.35">
      <c r="A25" s="277"/>
      <c r="B25" s="273"/>
      <c r="C25" s="274"/>
      <c r="D25" s="93"/>
      <c r="E25" s="559">
        <f t="shared" si="2"/>
        <v>0</v>
      </c>
      <c r="F25" s="275"/>
      <c r="G25" s="276"/>
      <c r="H25" s="50"/>
      <c r="I25" s="51"/>
      <c r="J25" s="35">
        <f t="shared" si="0"/>
        <v>0</v>
      </c>
      <c r="K25" s="581"/>
      <c r="L25" s="323"/>
      <c r="M25" s="323"/>
      <c r="N25" s="57">
        <f t="shared" si="1"/>
        <v>0</v>
      </c>
      <c r="O25" s="510"/>
      <c r="P25" s="699"/>
      <c r="Q25" s="647"/>
      <c r="R25" s="646"/>
      <c r="S25" s="483"/>
      <c r="T25" s="42"/>
      <c r="U25" s="43"/>
      <c r="V25" s="44"/>
      <c r="W25" s="43"/>
      <c r="X25" s="361"/>
    </row>
    <row r="26" spans="1:24" ht="20.25" customHeight="1" thickTop="1" thickBot="1" x14ac:dyDescent="0.35">
      <c r="A26" s="281"/>
      <c r="B26" s="273"/>
      <c r="C26" s="274"/>
      <c r="D26" s="93"/>
      <c r="E26" s="559">
        <f t="shared" si="2"/>
        <v>0</v>
      </c>
      <c r="F26" s="275"/>
      <c r="G26" s="276"/>
      <c r="H26" s="50"/>
      <c r="I26" s="51"/>
      <c r="J26" s="35">
        <f t="shared" si="0"/>
        <v>0</v>
      </c>
      <c r="K26" s="581"/>
      <c r="L26" s="323"/>
      <c r="M26" s="323"/>
      <c r="N26" s="57">
        <f t="shared" si="1"/>
        <v>0</v>
      </c>
      <c r="O26" s="510"/>
      <c r="P26" s="699"/>
      <c r="Q26" s="647"/>
      <c r="R26" s="646"/>
      <c r="S26" s="483"/>
      <c r="T26" s="42"/>
      <c r="U26" s="43"/>
      <c r="V26" s="44"/>
      <c r="W26" s="43"/>
      <c r="X26" s="361"/>
    </row>
    <row r="27" spans="1:24" ht="20.25" customHeight="1" thickTop="1" thickBot="1" x14ac:dyDescent="0.35">
      <c r="A27" s="281"/>
      <c r="B27" s="273"/>
      <c r="C27" s="274"/>
      <c r="D27" s="93"/>
      <c r="E27" s="559">
        <f t="shared" si="2"/>
        <v>0</v>
      </c>
      <c r="F27" s="275"/>
      <c r="G27" s="276"/>
      <c r="H27" s="50"/>
      <c r="I27" s="51"/>
      <c r="J27" s="35">
        <f t="shared" si="0"/>
        <v>0</v>
      </c>
      <c r="K27" s="581"/>
      <c r="L27" s="323"/>
      <c r="M27" s="323"/>
      <c r="N27" s="57">
        <f t="shared" si="1"/>
        <v>0</v>
      </c>
      <c r="O27" s="510"/>
      <c r="P27" s="699"/>
      <c r="Q27" s="647"/>
      <c r="R27" s="646"/>
      <c r="S27" s="485"/>
      <c r="T27" s="67"/>
      <c r="U27" s="43"/>
      <c r="V27" s="44"/>
      <c r="W27" s="43"/>
      <c r="X27" s="361"/>
    </row>
    <row r="28" spans="1:24" ht="20.25" customHeight="1" thickTop="1" thickBot="1" x14ac:dyDescent="0.35">
      <c r="A28" s="281"/>
      <c r="B28" s="273"/>
      <c r="C28" s="274"/>
      <c r="D28" s="93"/>
      <c r="E28" s="559">
        <f t="shared" si="2"/>
        <v>0</v>
      </c>
      <c r="F28" s="275"/>
      <c r="G28" s="276"/>
      <c r="H28" s="50"/>
      <c r="I28" s="51"/>
      <c r="J28" s="35">
        <f t="shared" si="0"/>
        <v>0</v>
      </c>
      <c r="K28" s="581"/>
      <c r="L28" s="323"/>
      <c r="M28" s="323"/>
      <c r="N28" s="57">
        <f t="shared" si="1"/>
        <v>0</v>
      </c>
      <c r="O28" s="510"/>
      <c r="P28" s="699"/>
      <c r="Q28" s="645"/>
      <c r="R28" s="646"/>
      <c r="S28" s="485"/>
      <c r="T28" s="67"/>
      <c r="U28" s="43"/>
      <c r="V28" s="44"/>
      <c r="W28" s="43"/>
      <c r="X28" s="361"/>
    </row>
    <row r="29" spans="1:24" ht="20.25" customHeight="1" thickTop="1" x14ac:dyDescent="0.3">
      <c r="A29" s="272"/>
      <c r="B29" s="283"/>
      <c r="C29" s="274"/>
      <c r="D29" s="93"/>
      <c r="E29" s="559">
        <f t="shared" si="2"/>
        <v>0</v>
      </c>
      <c r="F29" s="275"/>
      <c r="G29" s="276"/>
      <c r="H29" s="50"/>
      <c r="I29" s="51"/>
      <c r="J29" s="35">
        <f t="shared" si="0"/>
        <v>0</v>
      </c>
      <c r="K29" s="581"/>
      <c r="L29" s="323"/>
      <c r="M29" s="323"/>
      <c r="N29" s="57">
        <f t="shared" si="1"/>
        <v>0</v>
      </c>
      <c r="O29" s="510"/>
      <c r="P29" s="699"/>
      <c r="Q29" s="492"/>
      <c r="R29" s="493"/>
      <c r="S29" s="485"/>
      <c r="T29" s="67"/>
      <c r="U29" s="43"/>
      <c r="V29" s="44"/>
      <c r="W29" s="43"/>
      <c r="X29" s="361"/>
    </row>
    <row r="30" spans="1:24" ht="20.25" customHeight="1" x14ac:dyDescent="0.3">
      <c r="A30" s="272"/>
      <c r="B30" s="283"/>
      <c r="C30" s="274"/>
      <c r="D30" s="93"/>
      <c r="E30" s="93">
        <f t="shared" ref="E30:E47" si="3">D30*F30</f>
        <v>0</v>
      </c>
      <c r="F30" s="275"/>
      <c r="G30" s="276"/>
      <c r="H30" s="50"/>
      <c r="I30" s="51"/>
      <c r="J30" s="35">
        <f t="shared" si="0"/>
        <v>0</v>
      </c>
      <c r="K30" s="581"/>
      <c r="L30" s="323"/>
      <c r="M30" s="323"/>
      <c r="N30" s="57">
        <f t="shared" si="1"/>
        <v>0</v>
      </c>
      <c r="O30" s="510"/>
      <c r="P30" s="699"/>
      <c r="Q30" s="492"/>
      <c r="R30" s="493"/>
      <c r="S30" s="485"/>
      <c r="T30" s="67"/>
      <c r="U30" s="43"/>
      <c r="V30" s="44"/>
      <c r="W30" s="43"/>
      <c r="X30" s="361"/>
    </row>
    <row r="31" spans="1:24" ht="20.25" customHeight="1" x14ac:dyDescent="0.3">
      <c r="A31" s="277"/>
      <c r="B31" s="283"/>
      <c r="C31" s="274"/>
      <c r="D31" s="93"/>
      <c r="E31" s="93">
        <f t="shared" si="3"/>
        <v>0</v>
      </c>
      <c r="F31" s="275"/>
      <c r="G31" s="276"/>
      <c r="H31" s="50"/>
      <c r="I31" s="51"/>
      <c r="J31" s="35">
        <f t="shared" si="0"/>
        <v>0</v>
      </c>
      <c r="K31" s="581"/>
      <c r="L31" s="323"/>
      <c r="M31" s="323"/>
      <c r="N31" s="57">
        <f t="shared" si="1"/>
        <v>0</v>
      </c>
      <c r="O31" s="510"/>
      <c r="P31" s="699"/>
      <c r="Q31" s="492"/>
      <c r="R31" s="493"/>
      <c r="S31" s="485"/>
      <c r="T31" s="67"/>
      <c r="U31" s="43"/>
      <c r="V31" s="44"/>
      <c r="W31" s="43"/>
      <c r="X31" s="361"/>
    </row>
    <row r="32" spans="1:24" ht="20.25" customHeight="1" x14ac:dyDescent="0.3">
      <c r="A32" s="277"/>
      <c r="B32" s="283"/>
      <c r="C32" s="274"/>
      <c r="D32" s="93"/>
      <c r="E32" s="93">
        <f t="shared" si="3"/>
        <v>0</v>
      </c>
      <c r="F32" s="275"/>
      <c r="G32" s="276"/>
      <c r="H32" s="50"/>
      <c r="I32" s="51"/>
      <c r="J32" s="35">
        <f t="shared" si="0"/>
        <v>0</v>
      </c>
      <c r="K32" s="581"/>
      <c r="L32" s="323"/>
      <c r="M32" s="323"/>
      <c r="N32" s="57">
        <f t="shared" si="1"/>
        <v>0</v>
      </c>
      <c r="O32" s="156"/>
      <c r="P32" s="699"/>
      <c r="Q32" s="492"/>
      <c r="R32" s="493"/>
      <c r="S32" s="485"/>
      <c r="T32" s="67"/>
      <c r="U32" s="43"/>
      <c r="V32" s="44"/>
      <c r="W32" s="43"/>
      <c r="X32" s="361"/>
    </row>
    <row r="33" spans="1:24" ht="20.25" customHeight="1" x14ac:dyDescent="0.3">
      <c r="A33" s="468"/>
      <c r="B33" s="283"/>
      <c r="C33" s="274"/>
      <c r="D33" s="93"/>
      <c r="E33" s="93">
        <f t="shared" si="3"/>
        <v>0</v>
      </c>
      <c r="F33" s="275"/>
      <c r="G33" s="276"/>
      <c r="H33" s="50"/>
      <c r="I33" s="51"/>
      <c r="J33" s="35">
        <f t="shared" si="0"/>
        <v>0</v>
      </c>
      <c r="K33" s="581"/>
      <c r="L33" s="52"/>
      <c r="M33" s="52"/>
      <c r="N33" s="57">
        <f t="shared" si="1"/>
        <v>0</v>
      </c>
      <c r="O33" s="156"/>
      <c r="P33" s="699"/>
      <c r="Q33" s="492"/>
      <c r="R33" s="493"/>
      <c r="S33" s="485"/>
      <c r="T33" s="67"/>
      <c r="U33" s="43"/>
      <c r="V33" s="44"/>
      <c r="W33" s="43"/>
      <c r="X33" s="361"/>
    </row>
    <row r="34" spans="1:24" ht="20.25" customHeight="1" x14ac:dyDescent="0.3">
      <c r="A34" s="281"/>
      <c r="B34" s="283"/>
      <c r="C34" s="274"/>
      <c r="D34" s="93"/>
      <c r="E34" s="93">
        <f t="shared" si="3"/>
        <v>0</v>
      </c>
      <c r="F34" s="275"/>
      <c r="G34" s="276"/>
      <c r="H34" s="50"/>
      <c r="I34" s="51"/>
      <c r="J34" s="35">
        <f t="shared" si="0"/>
        <v>0</v>
      </c>
      <c r="K34" s="581"/>
      <c r="L34" s="52"/>
      <c r="M34" s="52"/>
      <c r="N34" s="57">
        <f t="shared" si="1"/>
        <v>0</v>
      </c>
      <c r="O34" s="156"/>
      <c r="P34" s="699"/>
      <c r="Q34" s="492"/>
      <c r="R34" s="493"/>
      <c r="S34" s="485"/>
      <c r="T34" s="67"/>
      <c r="U34" s="43"/>
      <c r="V34" s="44"/>
      <c r="W34" s="43"/>
      <c r="X34" s="361"/>
    </row>
    <row r="35" spans="1:24" ht="20.25" customHeight="1" x14ac:dyDescent="0.3">
      <c r="A35" s="281"/>
      <c r="B35" s="283"/>
      <c r="C35" s="274"/>
      <c r="D35" s="93"/>
      <c r="E35" s="93">
        <f t="shared" si="3"/>
        <v>0</v>
      </c>
      <c r="F35" s="275"/>
      <c r="G35" s="276"/>
      <c r="H35" s="50"/>
      <c r="I35" s="51"/>
      <c r="J35" s="35">
        <f t="shared" si="0"/>
        <v>0</v>
      </c>
      <c r="K35" s="56"/>
      <c r="L35" s="52"/>
      <c r="M35" s="52"/>
      <c r="N35" s="57">
        <f t="shared" si="1"/>
        <v>0</v>
      </c>
      <c r="O35" s="156"/>
      <c r="P35" s="699"/>
      <c r="Q35" s="492"/>
      <c r="R35" s="493"/>
      <c r="S35" s="485"/>
      <c r="T35" s="67"/>
      <c r="U35" s="43"/>
      <c r="V35" s="44"/>
      <c r="W35" s="43"/>
      <c r="X35" s="361"/>
    </row>
    <row r="36" spans="1:24" ht="20.25" customHeight="1" x14ac:dyDescent="0.3">
      <c r="A36" s="272"/>
      <c r="B36" s="283"/>
      <c r="C36" s="274"/>
      <c r="D36" s="93"/>
      <c r="E36" s="93">
        <f t="shared" si="3"/>
        <v>0</v>
      </c>
      <c r="F36" s="275"/>
      <c r="G36" s="276"/>
      <c r="H36" s="50"/>
      <c r="I36" s="51"/>
      <c r="J36" s="35">
        <f t="shared" si="0"/>
        <v>0</v>
      </c>
      <c r="K36" s="56"/>
      <c r="L36" s="52"/>
      <c r="M36" s="52"/>
      <c r="N36" s="57">
        <f t="shared" si="1"/>
        <v>0</v>
      </c>
      <c r="O36" s="156"/>
      <c r="P36" s="699"/>
      <c r="Q36" s="492"/>
      <c r="R36" s="493"/>
      <c r="S36" s="485"/>
      <c r="T36" s="67"/>
      <c r="U36" s="43"/>
      <c r="V36" s="44"/>
      <c r="W36" s="43"/>
      <c r="X36" s="361"/>
    </row>
    <row r="37" spans="1:24" ht="20.25" customHeight="1" x14ac:dyDescent="0.3">
      <c r="A37" s="277"/>
      <c r="B37" s="283"/>
      <c r="C37" s="274"/>
      <c r="D37" s="93"/>
      <c r="E37" s="560">
        <f t="shared" si="3"/>
        <v>0</v>
      </c>
      <c r="F37" s="275"/>
      <c r="G37" s="276"/>
      <c r="H37" s="50"/>
      <c r="I37" s="51"/>
      <c r="J37" s="35">
        <f t="shared" si="0"/>
        <v>0</v>
      </c>
      <c r="K37" s="56"/>
      <c r="L37" s="52"/>
      <c r="M37" s="52"/>
      <c r="N37" s="57">
        <f t="shared" si="1"/>
        <v>0</v>
      </c>
      <c r="O37" s="156"/>
      <c r="P37" s="699"/>
      <c r="Q37" s="492"/>
      <c r="R37" s="493"/>
      <c r="S37" s="485"/>
      <c r="T37" s="67"/>
      <c r="U37" s="43"/>
      <c r="V37" s="44"/>
      <c r="W37" s="43"/>
      <c r="X37" s="361"/>
    </row>
    <row r="38" spans="1:24" ht="17.25" x14ac:dyDescent="0.3">
      <c r="A38" s="277"/>
      <c r="B38" s="283"/>
      <c r="C38" s="274"/>
      <c r="D38" s="93"/>
      <c r="E38" s="560">
        <f t="shared" si="3"/>
        <v>0</v>
      </c>
      <c r="F38" s="275"/>
      <c r="G38" s="276"/>
      <c r="H38" s="50"/>
      <c r="I38" s="51"/>
      <c r="J38" s="35">
        <f t="shared" si="0"/>
        <v>0</v>
      </c>
      <c r="K38" s="56"/>
      <c r="L38" s="52"/>
      <c r="M38" s="52"/>
      <c r="N38" s="57">
        <f t="shared" si="1"/>
        <v>0</v>
      </c>
      <c r="O38" s="156"/>
      <c r="P38" s="699"/>
      <c r="Q38" s="492"/>
      <c r="R38" s="493"/>
      <c r="S38" s="485"/>
      <c r="T38" s="67"/>
      <c r="U38" s="43"/>
      <c r="V38" s="44"/>
      <c r="W38" s="43"/>
      <c r="X38" s="361"/>
    </row>
    <row r="39" spans="1:24" ht="17.25" x14ac:dyDescent="0.3">
      <c r="A39" s="277"/>
      <c r="B39" s="283"/>
      <c r="C39" s="274"/>
      <c r="D39" s="93"/>
      <c r="E39" s="560">
        <f t="shared" si="3"/>
        <v>0</v>
      </c>
      <c r="F39" s="275"/>
      <c r="G39" s="276"/>
      <c r="H39" s="55"/>
      <c r="I39" s="51"/>
      <c r="J39" s="35">
        <f t="shared" si="0"/>
        <v>0</v>
      </c>
      <c r="K39" s="56"/>
      <c r="L39" s="52"/>
      <c r="M39" s="52"/>
      <c r="N39" s="57">
        <f t="shared" si="1"/>
        <v>0</v>
      </c>
      <c r="O39" s="156"/>
      <c r="P39" s="699"/>
      <c r="Q39" s="492"/>
      <c r="R39" s="493"/>
      <c r="S39" s="485"/>
      <c r="T39" s="67"/>
      <c r="U39" s="43"/>
      <c r="V39" s="44"/>
      <c r="W39" s="43"/>
      <c r="X39" s="361"/>
    </row>
    <row r="40" spans="1:24" ht="17.25" x14ac:dyDescent="0.3">
      <c r="A40" s="281"/>
      <c r="B40" s="283"/>
      <c r="C40" s="274"/>
      <c r="D40" s="93"/>
      <c r="E40" s="560">
        <f t="shared" si="3"/>
        <v>0</v>
      </c>
      <c r="F40" s="275"/>
      <c r="G40" s="276"/>
      <c r="H40" s="50"/>
      <c r="I40" s="51"/>
      <c r="J40" s="35">
        <f t="shared" si="0"/>
        <v>0</v>
      </c>
      <c r="K40" s="56"/>
      <c r="L40" s="52"/>
      <c r="M40" s="52"/>
      <c r="N40" s="57">
        <f t="shared" si="1"/>
        <v>0</v>
      </c>
      <c r="O40" s="156"/>
      <c r="P40" s="699"/>
      <c r="Q40" s="492"/>
      <c r="R40" s="493"/>
      <c r="S40" s="485"/>
      <c r="T40" s="67"/>
      <c r="U40" s="43"/>
      <c r="V40" s="44"/>
      <c r="W40" s="43"/>
      <c r="X40" s="361"/>
    </row>
    <row r="41" spans="1:24" ht="17.25" x14ac:dyDescent="0.3">
      <c r="A41" s="279"/>
      <c r="B41" s="283"/>
      <c r="C41" s="274"/>
      <c r="D41" s="93"/>
      <c r="E41" s="560">
        <f t="shared" si="3"/>
        <v>0</v>
      </c>
      <c r="F41" s="275"/>
      <c r="G41" s="276"/>
      <c r="H41" s="50"/>
      <c r="I41" s="51"/>
      <c r="J41" s="35">
        <f t="shared" si="0"/>
        <v>0</v>
      </c>
      <c r="K41" s="56"/>
      <c r="L41" s="52"/>
      <c r="M41" s="52"/>
      <c r="N41" s="57">
        <f t="shared" si="1"/>
        <v>0</v>
      </c>
      <c r="O41" s="156"/>
      <c r="P41" s="699"/>
      <c r="Q41" s="492"/>
      <c r="R41" s="493"/>
      <c r="S41" s="485"/>
      <c r="T41" s="67"/>
      <c r="U41" s="43"/>
      <c r="V41" s="44"/>
      <c r="W41" s="362"/>
      <c r="X41" s="363"/>
    </row>
    <row r="42" spans="1:24" ht="17.25" x14ac:dyDescent="0.3">
      <c r="A42" s="469"/>
      <c r="B42" s="283"/>
      <c r="C42" s="466"/>
      <c r="D42" s="47"/>
      <c r="E42" s="462">
        <f t="shared" si="3"/>
        <v>0</v>
      </c>
      <c r="F42" s="275"/>
      <c r="G42" s="276"/>
      <c r="H42" s="50"/>
      <c r="I42" s="51"/>
      <c r="J42" s="35">
        <f t="shared" si="0"/>
        <v>0</v>
      </c>
      <c r="K42" s="56"/>
      <c r="L42" s="52"/>
      <c r="M42" s="52"/>
      <c r="N42" s="57">
        <f t="shared" si="1"/>
        <v>0</v>
      </c>
      <c r="O42" s="156"/>
      <c r="P42" s="699"/>
      <c r="Q42" s="488"/>
      <c r="R42" s="494"/>
      <c r="S42" s="485"/>
      <c r="T42" s="67"/>
      <c r="U42" s="43"/>
      <c r="V42" s="44"/>
      <c r="W42" s="362"/>
      <c r="X42" s="364"/>
    </row>
    <row r="43" spans="1:24" ht="17.25" x14ac:dyDescent="0.3">
      <c r="A43" s="272"/>
      <c r="B43" s="283"/>
      <c r="C43" s="274"/>
      <c r="D43" s="47"/>
      <c r="E43" s="462">
        <f t="shared" si="3"/>
        <v>0</v>
      </c>
      <c r="F43" s="275"/>
      <c r="G43" s="276"/>
      <c r="H43" s="50"/>
      <c r="I43" s="51"/>
      <c r="J43" s="35">
        <f t="shared" si="0"/>
        <v>0</v>
      </c>
      <c r="K43" s="56"/>
      <c r="L43" s="52"/>
      <c r="M43" s="52"/>
      <c r="N43" s="57">
        <f t="shared" si="1"/>
        <v>0</v>
      </c>
      <c r="O43" s="156"/>
      <c r="P43" s="695"/>
      <c r="Q43" s="488"/>
      <c r="R43" s="489"/>
      <c r="S43" s="485"/>
      <c r="T43" s="67"/>
      <c r="U43" s="43"/>
      <c r="V43" s="44"/>
      <c r="W43" s="362"/>
      <c r="X43" s="364"/>
    </row>
    <row r="44" spans="1:24" ht="17.25" x14ac:dyDescent="0.3">
      <c r="A44" s="281"/>
      <c r="B44" s="283"/>
      <c r="C44" s="274"/>
      <c r="D44" s="47"/>
      <c r="E44" s="462">
        <f t="shared" si="3"/>
        <v>0</v>
      </c>
      <c r="F44" s="275"/>
      <c r="G44" s="276"/>
      <c r="H44" s="50"/>
      <c r="I44" s="51"/>
      <c r="J44" s="35">
        <f t="shared" si="0"/>
        <v>0</v>
      </c>
      <c r="K44" s="56"/>
      <c r="L44" s="52"/>
      <c r="M44" s="52"/>
      <c r="N44" s="57">
        <f t="shared" si="1"/>
        <v>0</v>
      </c>
      <c r="O44" s="156"/>
      <c r="P44" s="695"/>
      <c r="Q44" s="488"/>
      <c r="R44" s="489"/>
      <c r="S44" s="485"/>
      <c r="T44" s="67"/>
      <c r="U44" s="43"/>
      <c r="V44" s="44"/>
      <c r="W44" s="362"/>
      <c r="X44" s="364"/>
    </row>
    <row r="45" spans="1:24" ht="17.25" x14ac:dyDescent="0.3">
      <c r="A45" s="272"/>
      <c r="B45" s="283"/>
      <c r="C45" s="274"/>
      <c r="D45" s="47"/>
      <c r="E45" s="462">
        <f t="shared" si="3"/>
        <v>0</v>
      </c>
      <c r="F45" s="275"/>
      <c r="G45" s="276"/>
      <c r="H45" s="50"/>
      <c r="I45" s="51"/>
      <c r="J45" s="35">
        <f t="shared" si="0"/>
        <v>0</v>
      </c>
      <c r="K45" s="56"/>
      <c r="L45" s="52"/>
      <c r="M45" s="52"/>
      <c r="N45" s="57">
        <f t="shared" si="1"/>
        <v>0</v>
      </c>
      <c r="O45" s="156"/>
      <c r="P45" s="695"/>
      <c r="Q45" s="488"/>
      <c r="R45" s="489"/>
      <c r="S45" s="485"/>
      <c r="T45" s="67"/>
      <c r="U45" s="43"/>
      <c r="V45" s="44"/>
      <c r="W45" s="362"/>
      <c r="X45" s="364"/>
    </row>
    <row r="46" spans="1:24" ht="17.25" x14ac:dyDescent="0.3">
      <c r="A46" s="45"/>
      <c r="B46" s="68"/>
      <c r="C46" s="46"/>
      <c r="D46" s="47"/>
      <c r="E46" s="462">
        <f t="shared" si="3"/>
        <v>0</v>
      </c>
      <c r="F46" s="48"/>
      <c r="G46" s="49"/>
      <c r="H46" s="50"/>
      <c r="I46" s="51"/>
      <c r="J46" s="35">
        <f t="shared" si="0"/>
        <v>0</v>
      </c>
      <c r="K46" s="56"/>
      <c r="L46" s="52"/>
      <c r="M46" s="52"/>
      <c r="N46" s="57">
        <f t="shared" si="1"/>
        <v>0</v>
      </c>
      <c r="O46" s="156"/>
      <c r="P46" s="695"/>
      <c r="Q46" s="488"/>
      <c r="R46" s="489"/>
      <c r="S46" s="485"/>
      <c r="T46" s="67"/>
      <c r="U46" s="43"/>
      <c r="V46" s="44"/>
      <c r="W46" s="362"/>
      <c r="X46" s="364"/>
    </row>
    <row r="47" spans="1:24" ht="17.25" x14ac:dyDescent="0.3">
      <c r="A47" s="60"/>
      <c r="B47" s="45"/>
      <c r="C47" s="69"/>
      <c r="D47" s="47"/>
      <c r="E47" s="462">
        <f t="shared" si="3"/>
        <v>0</v>
      </c>
      <c r="F47" s="48"/>
      <c r="G47" s="49"/>
      <c r="H47" s="50"/>
      <c r="I47" s="51"/>
      <c r="J47" s="35">
        <f t="shared" si="0"/>
        <v>0</v>
      </c>
      <c r="K47" s="56"/>
      <c r="L47" s="52"/>
      <c r="M47" s="52"/>
      <c r="N47" s="57">
        <f t="shared" si="1"/>
        <v>0</v>
      </c>
      <c r="O47" s="156"/>
      <c r="P47" s="695"/>
      <c r="Q47" s="488"/>
      <c r="R47" s="489"/>
      <c r="S47" s="485"/>
      <c r="T47" s="67"/>
      <c r="U47" s="43"/>
      <c r="V47" s="44"/>
      <c r="W47" s="362"/>
      <c r="X47" s="364"/>
    </row>
    <row r="48" spans="1:24" ht="18" thickBot="1" x14ac:dyDescent="0.35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0"/>
        <v>0</v>
      </c>
      <c r="K48" s="56"/>
      <c r="L48" s="52"/>
      <c r="M48" s="52"/>
      <c r="N48" s="57">
        <f t="shared" si="1"/>
        <v>0</v>
      </c>
      <c r="O48" s="156"/>
      <c r="P48" s="695"/>
      <c r="Q48" s="495"/>
      <c r="R48" s="496"/>
      <c r="S48" s="485"/>
      <c r="T48" s="67"/>
      <c r="U48" s="43"/>
      <c r="V48" s="44"/>
      <c r="X48" s="365"/>
    </row>
    <row r="49" spans="1:24" ht="18" thickTop="1" x14ac:dyDescent="0.3">
      <c r="A49" s="45"/>
      <c r="B49" s="45"/>
      <c r="C49" s="69"/>
      <c r="D49" s="47"/>
      <c r="E49" s="462"/>
      <c r="F49" s="48"/>
      <c r="G49" s="49"/>
      <c r="H49" s="50"/>
      <c r="I49" s="51"/>
      <c r="J49" s="35">
        <f t="shared" si="0"/>
        <v>0</v>
      </c>
      <c r="K49" s="56"/>
      <c r="L49" s="52"/>
      <c r="M49" s="52"/>
      <c r="N49" s="57">
        <f t="shared" si="1"/>
        <v>0</v>
      </c>
      <c r="O49" s="156"/>
      <c r="P49" s="700"/>
      <c r="Q49" s="486"/>
      <c r="R49" s="487"/>
      <c r="S49" s="67"/>
      <c r="T49" s="67"/>
      <c r="U49" s="43"/>
      <c r="V49" s="44"/>
      <c r="X49" s="366"/>
    </row>
    <row r="50" spans="1:24" ht="17.25" x14ac:dyDescent="0.3">
      <c r="A50" s="60"/>
      <c r="B50" s="61"/>
      <c r="C50" s="69"/>
      <c r="D50" s="47"/>
      <c r="E50" s="462"/>
      <c r="F50" s="48"/>
      <c r="G50" s="49"/>
      <c r="H50" s="50"/>
      <c r="I50" s="51"/>
      <c r="J50" s="35">
        <f t="shared" si="0"/>
        <v>0</v>
      </c>
      <c r="K50" s="56"/>
      <c r="L50" s="52"/>
      <c r="M50" s="52"/>
      <c r="N50" s="57">
        <f t="shared" si="1"/>
        <v>0</v>
      </c>
      <c r="O50" s="156"/>
      <c r="P50" s="700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62"/>
      <c r="F51" s="48"/>
      <c r="G51" s="49"/>
      <c r="H51" s="50"/>
      <c r="I51" s="51"/>
      <c r="J51" s="35">
        <f t="shared" si="0"/>
        <v>0</v>
      </c>
      <c r="K51" s="56"/>
      <c r="L51" s="52"/>
      <c r="M51" s="52"/>
      <c r="N51" s="57">
        <f t="shared" si="1"/>
        <v>0</v>
      </c>
      <c r="O51" s="156"/>
      <c r="P51" s="700"/>
      <c r="Q51" s="39"/>
      <c r="R51" s="40"/>
      <c r="S51" s="67"/>
      <c r="T51" s="67"/>
      <c r="U51" s="43"/>
      <c r="V51" s="44"/>
    </row>
    <row r="52" spans="1:24" ht="17.25" x14ac:dyDescent="0.3">
      <c r="A52" s="60"/>
      <c r="B52" s="61"/>
      <c r="C52" s="69"/>
      <c r="D52" s="69"/>
      <c r="E52" s="47"/>
      <c r="F52" s="51"/>
      <c r="G52" s="49"/>
      <c r="H52" s="50"/>
      <c r="I52" s="51"/>
      <c r="J52" s="35">
        <f t="shared" si="0"/>
        <v>0</v>
      </c>
      <c r="K52" s="56"/>
      <c r="L52" s="52"/>
      <c r="M52" s="52"/>
      <c r="N52" s="57">
        <f t="shared" si="1"/>
        <v>0</v>
      </c>
      <c r="O52" s="156"/>
      <c r="P52" s="700"/>
      <c r="Q52" s="39"/>
      <c r="R52" s="40"/>
      <c r="S52" s="67"/>
      <c r="T52" s="67"/>
      <c r="U52" s="43"/>
      <c r="V52" s="44"/>
    </row>
    <row r="53" spans="1:24" ht="17.25" x14ac:dyDescent="0.3">
      <c r="A53" s="745"/>
      <c r="B53" s="71"/>
      <c r="C53" s="319"/>
      <c r="D53" s="319"/>
      <c r="E53" s="614"/>
      <c r="F53" s="744"/>
      <c r="G53" s="616"/>
      <c r="H53" s="76"/>
      <c r="I53" s="615"/>
      <c r="J53" s="35">
        <f t="shared" si="0"/>
        <v>0</v>
      </c>
      <c r="K53" s="78"/>
      <c r="L53" s="79"/>
      <c r="M53" s="79"/>
      <c r="N53" s="80">
        <f t="shared" si="1"/>
        <v>0</v>
      </c>
      <c r="O53" s="332"/>
      <c r="P53" s="701"/>
      <c r="Q53" s="631"/>
      <c r="R53" s="82"/>
      <c r="S53" s="83"/>
      <c r="T53" s="83"/>
      <c r="U53" s="84"/>
      <c r="V53" s="85"/>
    </row>
    <row r="54" spans="1:24" s="327" customFormat="1" ht="17.25" x14ac:dyDescent="0.3">
      <c r="A54" s="791"/>
      <c r="B54" s="292" t="s">
        <v>56</v>
      </c>
      <c r="C54" s="858"/>
      <c r="D54" s="792"/>
      <c r="E54" s="793"/>
      <c r="F54" s="862"/>
      <c r="G54" s="869"/>
      <c r="H54" s="862"/>
      <c r="I54" s="862"/>
      <c r="J54" s="35">
        <f t="shared" si="0"/>
        <v>0</v>
      </c>
      <c r="K54" s="322"/>
      <c r="L54" s="323"/>
      <c r="M54" s="323"/>
      <c r="N54" s="331">
        <f t="shared" si="1"/>
        <v>0</v>
      </c>
      <c r="O54" s="857"/>
      <c r="P54" s="713"/>
      <c r="Q54" s="795"/>
      <c r="R54" s="324"/>
      <c r="S54" s="67"/>
      <c r="T54" s="67"/>
      <c r="U54" s="325"/>
      <c r="V54" s="326"/>
    </row>
    <row r="55" spans="1:24" s="327" customFormat="1" ht="17.25" x14ac:dyDescent="0.3">
      <c r="A55" s="861"/>
      <c r="B55" s="292" t="s">
        <v>56</v>
      </c>
      <c r="C55" s="858"/>
      <c r="D55" s="792"/>
      <c r="E55" s="793"/>
      <c r="F55" s="862"/>
      <c r="G55" s="869"/>
      <c r="H55" s="862"/>
      <c r="I55" s="862"/>
      <c r="J55" s="35">
        <f t="shared" si="0"/>
        <v>0</v>
      </c>
      <c r="K55" s="322"/>
      <c r="L55" s="323"/>
      <c r="M55" s="323"/>
      <c r="N55" s="331">
        <f t="shared" si="1"/>
        <v>0</v>
      </c>
      <c r="O55" s="510"/>
      <c r="P55" s="702"/>
      <c r="Q55" s="39"/>
      <c r="R55" s="324"/>
      <c r="S55" s="67"/>
      <c r="T55" s="67"/>
      <c r="U55" s="325"/>
      <c r="V55" s="326"/>
    </row>
    <row r="56" spans="1:24" s="327" customFormat="1" ht="17.25" x14ac:dyDescent="0.3">
      <c r="A56" s="279"/>
      <c r="B56" s="292" t="s">
        <v>56</v>
      </c>
      <c r="C56" s="801"/>
      <c r="D56" s="716"/>
      <c r="E56" s="607"/>
      <c r="F56" s="862"/>
      <c r="G56" s="869"/>
      <c r="H56" s="862"/>
      <c r="I56" s="862"/>
      <c r="J56" s="35">
        <f t="shared" si="0"/>
        <v>0</v>
      </c>
      <c r="K56" s="322"/>
      <c r="L56" s="323"/>
      <c r="M56" s="323"/>
      <c r="N56" s="331">
        <f t="shared" si="1"/>
        <v>0</v>
      </c>
      <c r="O56" s="508"/>
      <c r="P56" s="702"/>
      <c r="Q56" s="508"/>
      <c r="R56" s="324"/>
      <c r="S56" s="67"/>
      <c r="T56" s="67"/>
      <c r="U56" s="325"/>
      <c r="V56" s="326"/>
      <c r="W56"/>
      <c r="X56"/>
    </row>
    <row r="57" spans="1:24" ht="17.25" x14ac:dyDescent="0.3">
      <c r="A57" s="836"/>
      <c r="B57" s="292" t="s">
        <v>56</v>
      </c>
      <c r="C57" s="1034"/>
      <c r="D57" s="717"/>
      <c r="E57" s="607"/>
      <c r="F57" s="862"/>
      <c r="G57" s="869"/>
      <c r="H57" s="862"/>
      <c r="I57" s="862"/>
      <c r="J57" s="35">
        <f t="shared" si="0"/>
        <v>0</v>
      </c>
      <c r="K57" s="36"/>
      <c r="L57" s="52"/>
      <c r="M57" s="52"/>
      <c r="N57" s="331">
        <f t="shared" si="1"/>
        <v>0</v>
      </c>
      <c r="O57" s="508"/>
      <c r="P57" s="276"/>
      <c r="Q57" s="508"/>
      <c r="R57" s="40"/>
      <c r="S57" s="67"/>
      <c r="T57" s="67"/>
      <c r="U57" s="43"/>
      <c r="V57" s="44"/>
    </row>
    <row r="58" spans="1:24" ht="18.75" customHeight="1" x14ac:dyDescent="0.3">
      <c r="A58" s="837"/>
      <c r="B58" s="292" t="s">
        <v>441</v>
      </c>
      <c r="C58" s="1046"/>
      <c r="D58" s="717"/>
      <c r="E58" s="607"/>
      <c r="F58" s="862"/>
      <c r="G58" s="869"/>
      <c r="H58" s="862"/>
      <c r="I58" s="862"/>
      <c r="J58" s="35">
        <f t="shared" si="0"/>
        <v>0</v>
      </c>
      <c r="K58" s="36"/>
      <c r="L58" s="52"/>
      <c r="M58" s="52"/>
      <c r="N58" s="331">
        <f t="shared" si="1"/>
        <v>0</v>
      </c>
      <c r="O58" s="508"/>
      <c r="P58" s="276"/>
      <c r="Q58" s="508"/>
      <c r="R58" s="40"/>
      <c r="S58" s="67"/>
      <c r="T58" s="67"/>
      <c r="U58" s="43"/>
      <c r="V58" s="44"/>
    </row>
    <row r="59" spans="1:24" s="327" customFormat="1" ht="17.25" x14ac:dyDescent="0.3">
      <c r="A59" s="279"/>
      <c r="B59" s="292" t="s">
        <v>56</v>
      </c>
      <c r="C59" s="771"/>
      <c r="D59" s="716"/>
      <c r="E59" s="607"/>
      <c r="F59" s="862"/>
      <c r="G59" s="869"/>
      <c r="H59" s="862"/>
      <c r="I59" s="862"/>
      <c r="J59" s="35">
        <f t="shared" si="0"/>
        <v>0</v>
      </c>
      <c r="K59" s="322"/>
      <c r="L59" s="323"/>
      <c r="M59" s="323"/>
      <c r="N59" s="331">
        <f t="shared" si="1"/>
        <v>0</v>
      </c>
      <c r="O59" s="508"/>
      <c r="P59" s="702"/>
      <c r="Q59" s="508"/>
      <c r="R59" s="324"/>
      <c r="S59" s="67"/>
      <c r="T59" s="67"/>
      <c r="U59" s="325"/>
      <c r="V59" s="326"/>
      <c r="W59"/>
      <c r="X59"/>
    </row>
    <row r="60" spans="1:24" ht="21" customHeight="1" x14ac:dyDescent="0.3">
      <c r="A60" s="799"/>
      <c r="B60" s="328"/>
      <c r="C60" s="800"/>
      <c r="D60" s="608"/>
      <c r="E60" s="607"/>
      <c r="F60" s="862"/>
      <c r="G60" s="869"/>
      <c r="H60" s="862"/>
      <c r="I60" s="862"/>
      <c r="J60" s="35">
        <f t="shared" si="0"/>
        <v>0</v>
      </c>
      <c r="K60" s="36"/>
      <c r="L60" s="52"/>
      <c r="M60" s="52"/>
      <c r="N60" s="38">
        <f t="shared" si="1"/>
        <v>0</v>
      </c>
      <c r="O60" s="508"/>
      <c r="P60" s="276"/>
      <c r="Q60" s="508"/>
      <c r="R60" s="40"/>
      <c r="S60" s="67"/>
      <c r="T60" s="67"/>
      <c r="U60" s="43"/>
      <c r="V60" s="44"/>
    </row>
    <row r="61" spans="1:24" ht="18.75" customHeight="1" x14ac:dyDescent="0.3">
      <c r="A61" s="859"/>
      <c r="B61" s="328"/>
      <c r="C61" s="610"/>
      <c r="D61" s="608"/>
      <c r="E61" s="607"/>
      <c r="F61" s="862"/>
      <c r="G61" s="869"/>
      <c r="H61" s="862"/>
      <c r="I61" s="862"/>
      <c r="J61" s="35">
        <f t="shared" si="0"/>
        <v>0</v>
      </c>
      <c r="K61" s="36"/>
      <c r="L61" s="52"/>
      <c r="M61" s="52"/>
      <c r="N61" s="38">
        <f t="shared" si="1"/>
        <v>0</v>
      </c>
      <c r="O61" s="508"/>
      <c r="P61" s="702"/>
      <c r="Q61" s="508"/>
      <c r="R61" s="40"/>
      <c r="S61" s="67"/>
      <c r="T61" s="67"/>
      <c r="U61" s="43"/>
      <c r="V61" s="44"/>
    </row>
    <row r="62" spans="1:24" ht="17.25" x14ac:dyDescent="0.3">
      <c r="A62" s="291"/>
      <c r="B62" s="759"/>
      <c r="C62" s="708"/>
      <c r="D62" s="760"/>
      <c r="E62" s="761"/>
      <c r="F62" s="862"/>
      <c r="G62" s="869"/>
      <c r="H62" s="862"/>
      <c r="I62" s="862"/>
      <c r="J62" s="35">
        <f t="shared" si="0"/>
        <v>0</v>
      </c>
      <c r="K62" s="36"/>
      <c r="L62" s="52"/>
      <c r="M62" s="52"/>
      <c r="N62" s="38">
        <f t="shared" si="1"/>
        <v>0</v>
      </c>
      <c r="O62" s="508"/>
      <c r="P62" s="702"/>
      <c r="Q62" s="508"/>
      <c r="R62" s="40"/>
      <c r="S62" s="67"/>
      <c r="T62" s="67"/>
      <c r="U62" s="43"/>
      <c r="V62" s="44"/>
    </row>
    <row r="63" spans="1:24" ht="18" customHeight="1" x14ac:dyDescent="0.3">
      <c r="A63" s="102"/>
      <c r="B63" s="286"/>
      <c r="C63" s="619"/>
      <c r="D63" s="610"/>
      <c r="E63" s="609"/>
      <c r="F63" s="862"/>
      <c r="G63" s="869"/>
      <c r="H63" s="862"/>
      <c r="I63" s="862"/>
      <c r="J63" s="35">
        <f t="shared" si="0"/>
        <v>0</v>
      </c>
      <c r="K63" s="36"/>
      <c r="L63" s="52"/>
      <c r="M63" s="52"/>
      <c r="N63" s="38">
        <f t="shared" si="1"/>
        <v>0</v>
      </c>
      <c r="O63" s="508"/>
      <c r="P63" s="702"/>
      <c r="Q63" s="508"/>
      <c r="R63" s="40"/>
      <c r="S63" s="41"/>
      <c r="T63" s="42"/>
      <c r="U63" s="43"/>
      <c r="V63" s="44"/>
    </row>
    <row r="64" spans="1:24" ht="18" customHeight="1" x14ac:dyDescent="0.3">
      <c r="A64" s="102"/>
      <c r="B64" s="286"/>
      <c r="C64" s="619"/>
      <c r="D64" s="610"/>
      <c r="E64" s="609"/>
      <c r="F64" s="862"/>
      <c r="G64" s="869"/>
      <c r="H64" s="862"/>
      <c r="I64" s="862"/>
      <c r="J64" s="35">
        <f t="shared" si="0"/>
        <v>0</v>
      </c>
      <c r="K64" s="36"/>
      <c r="L64" s="52"/>
      <c r="M64" s="52"/>
      <c r="N64" s="38">
        <f t="shared" si="1"/>
        <v>0</v>
      </c>
      <c r="O64" s="508"/>
      <c r="P64" s="702"/>
      <c r="Q64" s="508"/>
      <c r="R64" s="40"/>
      <c r="S64" s="41"/>
      <c r="T64" s="42"/>
      <c r="U64" s="43"/>
      <c r="V64" s="44"/>
    </row>
    <row r="65" spans="1:22" ht="17.25" x14ac:dyDescent="0.3">
      <c r="A65" s="102" t="s">
        <v>305</v>
      </c>
      <c r="B65" s="286"/>
      <c r="C65" s="619"/>
      <c r="D65" s="610"/>
      <c r="E65" s="609"/>
      <c r="F65" s="862"/>
      <c r="G65" s="869"/>
      <c r="H65" s="862"/>
      <c r="I65" s="862"/>
      <c r="J65" s="35">
        <f t="shared" si="0"/>
        <v>0</v>
      </c>
      <c r="K65" s="36"/>
      <c r="L65" s="52"/>
      <c r="M65" s="52"/>
      <c r="N65" s="38">
        <f t="shared" si="1"/>
        <v>0</v>
      </c>
      <c r="O65" s="508"/>
      <c r="P65" s="702"/>
      <c r="Q65" s="508"/>
      <c r="R65" s="40"/>
      <c r="S65" s="41"/>
      <c r="T65" s="42"/>
      <c r="U65" s="43"/>
      <c r="V65" s="44"/>
    </row>
    <row r="66" spans="1:22" ht="18.600000000000001" customHeight="1" x14ac:dyDescent="0.3">
      <c r="A66" s="102" t="s">
        <v>305</v>
      </c>
      <c r="B66" s="286"/>
      <c r="C66" s="619"/>
      <c r="D66" s="610"/>
      <c r="E66" s="609"/>
      <c r="F66" s="862"/>
      <c r="G66" s="869"/>
      <c r="H66" s="862"/>
      <c r="I66" s="862"/>
      <c r="J66" s="35">
        <f t="shared" si="0"/>
        <v>0</v>
      </c>
      <c r="K66" s="322"/>
      <c r="L66" s="323"/>
      <c r="M66" s="52"/>
      <c r="N66" s="38">
        <f t="shared" si="1"/>
        <v>0</v>
      </c>
      <c r="O66" s="508"/>
      <c r="P66" s="702"/>
      <c r="Q66" s="508"/>
      <c r="R66" s="40"/>
      <c r="S66" s="41"/>
      <c r="T66" s="42"/>
      <c r="U66" s="43"/>
      <c r="V66" s="44"/>
    </row>
    <row r="67" spans="1:22" ht="17.25" x14ac:dyDescent="0.3">
      <c r="A67" s="53" t="s">
        <v>305</v>
      </c>
      <c r="B67" s="286"/>
      <c r="C67" s="610"/>
      <c r="D67" s="610"/>
      <c r="E67" s="609"/>
      <c r="F67" s="862"/>
      <c r="G67" s="869"/>
      <c r="H67" s="862"/>
      <c r="I67" s="862"/>
      <c r="J67" s="35">
        <f t="shared" si="0"/>
        <v>0</v>
      </c>
      <c r="K67" s="322"/>
      <c r="L67" s="323"/>
      <c r="M67" s="52"/>
      <c r="N67" s="38">
        <f t="shared" si="1"/>
        <v>0</v>
      </c>
      <c r="O67" s="508"/>
      <c r="P67" s="702"/>
      <c r="Q67" s="508"/>
      <c r="R67" s="40"/>
      <c r="S67" s="41"/>
      <c r="T67" s="42"/>
      <c r="U67" s="43"/>
      <c r="V67" s="44"/>
    </row>
    <row r="68" spans="1:22" ht="17.25" customHeight="1" x14ac:dyDescent="0.3">
      <c r="A68" s="102" t="s">
        <v>935</v>
      </c>
      <c r="B68" s="286" t="s">
        <v>936</v>
      </c>
      <c r="C68" s="619" t="s">
        <v>937</v>
      </c>
      <c r="D68" s="610"/>
      <c r="E68" s="609"/>
      <c r="F68" s="862">
        <v>18205.740000000002</v>
      </c>
      <c r="G68" s="869">
        <v>44504</v>
      </c>
      <c r="H68" s="862">
        <v>2008</v>
      </c>
      <c r="I68" s="862">
        <v>18205.740000000002</v>
      </c>
      <c r="J68" s="35">
        <f t="shared" si="0"/>
        <v>0</v>
      </c>
      <c r="K68" s="322">
        <v>30.3</v>
      </c>
      <c r="L68" s="323"/>
      <c r="M68" s="52"/>
      <c r="N68" s="38">
        <f t="shared" si="1"/>
        <v>551633.92200000002</v>
      </c>
      <c r="O68" s="508" t="s">
        <v>206</v>
      </c>
      <c r="P68" s="276">
        <v>44508</v>
      </c>
      <c r="Q68" s="508"/>
      <c r="R68" s="40"/>
      <c r="S68" s="41"/>
      <c r="T68" s="42"/>
      <c r="U68" s="43"/>
      <c r="V68" s="44"/>
    </row>
    <row r="69" spans="1:22" ht="17.25" customHeight="1" x14ac:dyDescent="0.3">
      <c r="A69" s="960" t="s">
        <v>848</v>
      </c>
      <c r="B69" s="689" t="s">
        <v>907</v>
      </c>
      <c r="C69" s="1067" t="s">
        <v>905</v>
      </c>
      <c r="D69" s="619"/>
      <c r="E69" s="609"/>
      <c r="F69" s="862">
        <v>4.4800000000000004</v>
      </c>
      <c r="G69" s="869">
        <v>44505</v>
      </c>
      <c r="H69" s="862" t="s">
        <v>906</v>
      </c>
      <c r="I69" s="862">
        <v>4.4800000000000004</v>
      </c>
      <c r="J69" s="35">
        <f t="shared" si="0"/>
        <v>0</v>
      </c>
      <c r="K69" s="322">
        <v>433</v>
      </c>
      <c r="L69" s="323"/>
      <c r="M69" s="52"/>
      <c r="N69" s="38">
        <f t="shared" si="1"/>
        <v>1939.8400000000001</v>
      </c>
      <c r="O69" s="964" t="s">
        <v>35</v>
      </c>
      <c r="P69" s="1071">
        <v>44505</v>
      </c>
      <c r="Q69" s="508"/>
      <c r="R69" s="40"/>
      <c r="S69" s="41"/>
      <c r="T69" s="42"/>
      <c r="U69" s="43"/>
      <c r="V69" s="44"/>
    </row>
    <row r="70" spans="1:22" ht="18.75" customHeight="1" x14ac:dyDescent="0.25">
      <c r="A70" s="1066"/>
      <c r="B70" s="872" t="s">
        <v>908</v>
      </c>
      <c r="C70" s="1068"/>
      <c r="D70" s="610"/>
      <c r="E70" s="609"/>
      <c r="F70" s="862">
        <v>5.09</v>
      </c>
      <c r="G70" s="869">
        <v>44505</v>
      </c>
      <c r="H70" s="862" t="s">
        <v>909</v>
      </c>
      <c r="I70" s="862">
        <v>5.09</v>
      </c>
      <c r="J70" s="35">
        <f t="shared" si="0"/>
        <v>0</v>
      </c>
      <c r="K70" s="322">
        <v>92</v>
      </c>
      <c r="L70" s="323"/>
      <c r="M70" s="52"/>
      <c r="N70" s="38">
        <f t="shared" si="1"/>
        <v>468.28</v>
      </c>
      <c r="O70" s="1070"/>
      <c r="P70" s="1072"/>
      <c r="Q70" s="508"/>
      <c r="R70" s="40"/>
      <c r="S70" s="41"/>
      <c r="T70" s="42"/>
      <c r="U70" s="43"/>
      <c r="V70" s="44"/>
    </row>
    <row r="71" spans="1:22" ht="18.75" customHeight="1" x14ac:dyDescent="0.3">
      <c r="A71" s="1066"/>
      <c r="B71" s="286" t="s">
        <v>910</v>
      </c>
      <c r="C71" s="1068"/>
      <c r="D71" s="619"/>
      <c r="E71" s="609"/>
      <c r="F71" s="862">
        <v>0.5</v>
      </c>
      <c r="G71" s="869">
        <v>44505</v>
      </c>
      <c r="H71" s="862" t="s">
        <v>911</v>
      </c>
      <c r="I71" s="862">
        <v>0.5</v>
      </c>
      <c r="J71" s="35">
        <f>I71-F71</f>
        <v>0</v>
      </c>
      <c r="K71" s="322">
        <v>114</v>
      </c>
      <c r="L71" s="323"/>
      <c r="M71" s="52"/>
      <c r="N71" s="38">
        <f>K71*I71</f>
        <v>57</v>
      </c>
      <c r="O71" s="1070"/>
      <c r="P71" s="1072"/>
      <c r="Q71" s="508"/>
      <c r="R71" s="40"/>
      <c r="S71" s="41"/>
      <c r="T71" s="42"/>
      <c r="U71" s="43"/>
      <c r="V71" s="44"/>
    </row>
    <row r="72" spans="1:22" ht="17.25" customHeight="1" x14ac:dyDescent="0.3">
      <c r="A72" s="1066"/>
      <c r="B72" s="689" t="s">
        <v>912</v>
      </c>
      <c r="C72" s="1068"/>
      <c r="D72" s="619"/>
      <c r="E72" s="609"/>
      <c r="F72" s="862">
        <v>0.56000000000000005</v>
      </c>
      <c r="G72" s="869">
        <v>44505</v>
      </c>
      <c r="H72" s="862" t="s">
        <v>911</v>
      </c>
      <c r="I72" s="862">
        <v>0.56000000000000005</v>
      </c>
      <c r="J72" s="35">
        <f>I72-F72</f>
        <v>0</v>
      </c>
      <c r="K72" s="322">
        <v>136</v>
      </c>
      <c r="L72" s="323"/>
      <c r="M72" s="52"/>
      <c r="N72" s="38">
        <f>K72*I72</f>
        <v>76.160000000000011</v>
      </c>
      <c r="O72" s="1070"/>
      <c r="P72" s="1072"/>
      <c r="Q72" s="508"/>
      <c r="R72" s="40"/>
      <c r="S72" s="41"/>
      <c r="T72" s="42"/>
      <c r="U72" s="43"/>
      <c r="V72" s="44"/>
    </row>
    <row r="73" spans="1:22" ht="18.75" customHeight="1" x14ac:dyDescent="0.3">
      <c r="A73" s="1066"/>
      <c r="B73" s="286" t="s">
        <v>913</v>
      </c>
      <c r="C73" s="1068"/>
      <c r="D73" s="610"/>
      <c r="E73" s="609"/>
      <c r="F73" s="862">
        <v>1.56</v>
      </c>
      <c r="G73" s="869">
        <v>44505</v>
      </c>
      <c r="H73" s="862" t="s">
        <v>911</v>
      </c>
      <c r="I73" s="862">
        <v>1.56</v>
      </c>
      <c r="J73" s="35">
        <f t="shared" si="0"/>
        <v>0</v>
      </c>
      <c r="K73" s="322">
        <v>136</v>
      </c>
      <c r="L73" s="323"/>
      <c r="M73" s="52"/>
      <c r="N73" s="38">
        <f t="shared" si="1"/>
        <v>212.16</v>
      </c>
      <c r="O73" s="1070"/>
      <c r="P73" s="1072"/>
      <c r="Q73" s="508"/>
      <c r="R73" s="40"/>
      <c r="S73" s="41"/>
      <c r="T73" s="42"/>
      <c r="U73" s="43"/>
      <c r="V73" s="44"/>
    </row>
    <row r="74" spans="1:22" ht="16.5" customHeight="1" x14ac:dyDescent="0.3">
      <c r="A74" s="1066"/>
      <c r="B74" s="286" t="s">
        <v>914</v>
      </c>
      <c r="C74" s="1068"/>
      <c r="D74" s="181"/>
      <c r="E74" s="613"/>
      <c r="F74" s="862">
        <v>0.4</v>
      </c>
      <c r="G74" s="869">
        <v>44505</v>
      </c>
      <c r="H74" s="862" t="s">
        <v>911</v>
      </c>
      <c r="I74" s="862">
        <v>0.4</v>
      </c>
      <c r="J74" s="35">
        <f t="shared" si="0"/>
        <v>0</v>
      </c>
      <c r="K74" s="56">
        <v>136</v>
      </c>
      <c r="L74" s="52"/>
      <c r="M74" s="52"/>
      <c r="N74" s="38">
        <f t="shared" si="1"/>
        <v>54.400000000000006</v>
      </c>
      <c r="O74" s="1070"/>
      <c r="P74" s="1072"/>
      <c r="Q74" s="508"/>
      <c r="R74" s="40"/>
      <c r="S74" s="41"/>
      <c r="T74" s="42"/>
      <c r="U74" s="43"/>
      <c r="V74" s="44"/>
    </row>
    <row r="75" spans="1:22" s="327" customFormat="1" ht="16.5" customHeight="1" x14ac:dyDescent="0.3">
      <c r="A75" s="961"/>
      <c r="B75" s="286" t="s">
        <v>915</v>
      </c>
      <c r="C75" s="1069"/>
      <c r="D75" s="763"/>
      <c r="E75" s="97"/>
      <c r="F75" s="862">
        <v>2.8</v>
      </c>
      <c r="G75" s="869">
        <v>44505</v>
      </c>
      <c r="H75" s="862" t="s">
        <v>911</v>
      </c>
      <c r="I75" s="862">
        <v>2.8</v>
      </c>
      <c r="J75" s="35">
        <f t="shared" si="0"/>
        <v>0</v>
      </c>
      <c r="K75" s="581">
        <v>105</v>
      </c>
      <c r="L75" s="323"/>
      <c r="M75" s="323"/>
      <c r="N75" s="38">
        <f t="shared" si="1"/>
        <v>294</v>
      </c>
      <c r="O75" s="965"/>
      <c r="P75" s="1073"/>
      <c r="Q75" s="508"/>
      <c r="R75" s="324"/>
      <c r="S75" s="41"/>
      <c r="T75" s="42"/>
      <c r="U75" s="325"/>
      <c r="V75" s="326"/>
    </row>
    <row r="76" spans="1:22" s="327" customFormat="1" ht="16.5" customHeight="1" x14ac:dyDescent="0.3">
      <c r="A76" s="277" t="s">
        <v>59</v>
      </c>
      <c r="B76" s="286"/>
      <c r="C76" s="856"/>
      <c r="D76" s="629"/>
      <c r="E76" s="613"/>
      <c r="F76" s="862"/>
      <c r="G76" s="869"/>
      <c r="H76" s="862"/>
      <c r="I76" s="862"/>
      <c r="J76" s="35">
        <f t="shared" si="0"/>
        <v>0</v>
      </c>
      <c r="K76" s="581"/>
      <c r="L76" s="323"/>
      <c r="M76" s="323"/>
      <c r="N76" s="38">
        <f t="shared" si="1"/>
        <v>0</v>
      </c>
      <c r="O76" s="508"/>
      <c r="P76" s="276"/>
      <c r="Q76" s="508"/>
      <c r="R76" s="324"/>
      <c r="S76" s="41"/>
      <c r="T76" s="42"/>
      <c r="U76" s="325"/>
      <c r="V76" s="326"/>
    </row>
    <row r="77" spans="1:22" s="327" customFormat="1" ht="16.5" customHeight="1" x14ac:dyDescent="0.3">
      <c r="A77" s="277" t="s">
        <v>59</v>
      </c>
      <c r="B77" s="425"/>
      <c r="C77" s="855"/>
      <c r="D77" s="629"/>
      <c r="E77" s="613"/>
      <c r="F77" s="862"/>
      <c r="G77" s="869"/>
      <c r="H77" s="862"/>
      <c r="I77" s="862"/>
      <c r="J77" s="35">
        <f t="shared" si="0"/>
        <v>0</v>
      </c>
      <c r="K77" s="581"/>
      <c r="L77" s="323"/>
      <c r="M77" s="323"/>
      <c r="N77" s="38">
        <f t="shared" si="1"/>
        <v>0</v>
      </c>
      <c r="O77" s="508"/>
      <c r="P77" s="276"/>
      <c r="Q77" s="508"/>
      <c r="R77" s="324"/>
      <c r="S77" s="41"/>
      <c r="T77" s="42"/>
      <c r="U77" s="325"/>
      <c r="V77" s="326"/>
    </row>
    <row r="78" spans="1:22" s="327" customFormat="1" ht="16.5" customHeight="1" x14ac:dyDescent="0.3">
      <c r="A78" s="851" t="s">
        <v>940</v>
      </c>
      <c r="B78" s="425" t="s">
        <v>941</v>
      </c>
      <c r="C78" s="629" t="s">
        <v>942</v>
      </c>
      <c r="D78" s="628"/>
      <c r="E78" s="613"/>
      <c r="F78" s="862">
        <v>9324.66</v>
      </c>
      <c r="G78" s="869">
        <v>44508</v>
      </c>
      <c r="H78" s="874" t="s">
        <v>943</v>
      </c>
      <c r="I78" s="862">
        <v>9324.66</v>
      </c>
      <c r="J78" s="35">
        <f t="shared" si="0"/>
        <v>0</v>
      </c>
      <c r="K78" s="581">
        <v>34.5</v>
      </c>
      <c r="L78" s="323"/>
      <c r="M78" s="323"/>
      <c r="N78" s="38">
        <f t="shared" si="1"/>
        <v>321700.77</v>
      </c>
      <c r="O78" s="508" t="s">
        <v>294</v>
      </c>
      <c r="P78" s="702">
        <v>44510</v>
      </c>
      <c r="Q78" s="508"/>
      <c r="R78" s="324"/>
      <c r="S78" s="41"/>
      <c r="T78" s="42"/>
      <c r="U78" s="325"/>
      <c r="V78" s="326"/>
    </row>
    <row r="79" spans="1:22" ht="16.5" customHeight="1" x14ac:dyDescent="0.3">
      <c r="A79" s="58" t="s">
        <v>59</v>
      </c>
      <c r="B79" s="61"/>
      <c r="C79" s="181"/>
      <c r="D79" s="612"/>
      <c r="E79" s="613"/>
      <c r="F79" s="51"/>
      <c r="G79" s="49"/>
      <c r="H79" s="620"/>
      <c r="I79" s="51"/>
      <c r="J79" s="35">
        <f t="shared" si="0"/>
        <v>0</v>
      </c>
      <c r="K79" s="56"/>
      <c r="L79" s="323"/>
      <c r="M79" s="323"/>
      <c r="N79" s="38">
        <f t="shared" si="1"/>
        <v>0</v>
      </c>
      <c r="O79" s="508"/>
      <c r="P79" s="702"/>
      <c r="Q79" s="508"/>
      <c r="R79" s="40"/>
      <c r="S79" s="41"/>
      <c r="T79" s="42"/>
      <c r="U79" s="43"/>
      <c r="V79" s="44"/>
    </row>
    <row r="80" spans="1:22" ht="17.25" x14ac:dyDescent="0.3">
      <c r="A80" s="58" t="s">
        <v>938</v>
      </c>
      <c r="B80" s="61" t="s">
        <v>53</v>
      </c>
      <c r="C80" s="873" t="s">
        <v>939</v>
      </c>
      <c r="D80" s="612"/>
      <c r="E80" s="613"/>
      <c r="F80" s="51">
        <v>3510</v>
      </c>
      <c r="G80" s="49">
        <v>44509</v>
      </c>
      <c r="H80" s="620">
        <v>431968</v>
      </c>
      <c r="I80" s="51">
        <v>3510</v>
      </c>
      <c r="J80" s="35">
        <f t="shared" si="0"/>
        <v>0</v>
      </c>
      <c r="K80" s="56">
        <v>38</v>
      </c>
      <c r="L80" s="1018"/>
      <c r="M80" s="1019"/>
      <c r="N80" s="57">
        <f t="shared" si="1"/>
        <v>133380</v>
      </c>
      <c r="O80" s="508" t="s">
        <v>206</v>
      </c>
      <c r="P80" s="702">
        <v>44509</v>
      </c>
      <c r="Q80" s="508"/>
      <c r="R80" s="40"/>
      <c r="S80" s="41"/>
      <c r="T80" s="42"/>
      <c r="U80" s="43"/>
      <c r="V80" s="44"/>
    </row>
    <row r="81" spans="1:22" ht="17.25" x14ac:dyDescent="0.3">
      <c r="A81" s="58" t="s">
        <v>59</v>
      </c>
      <c r="B81" s="61"/>
      <c r="C81" s="116"/>
      <c r="D81" s="612"/>
      <c r="E81" s="613"/>
      <c r="F81" s="51"/>
      <c r="G81" s="49"/>
      <c r="H81" s="684"/>
      <c r="I81" s="51"/>
      <c r="J81" s="35">
        <f t="shared" si="0"/>
        <v>0</v>
      </c>
      <c r="K81" s="56"/>
      <c r="L81" s="1018"/>
      <c r="M81" s="1019"/>
      <c r="N81" s="57">
        <f t="shared" si="1"/>
        <v>0</v>
      </c>
      <c r="O81" s="508"/>
      <c r="P81" s="702"/>
      <c r="Q81" s="508"/>
      <c r="R81" s="40"/>
      <c r="S81" s="41"/>
      <c r="T81" s="42"/>
      <c r="U81" s="43"/>
      <c r="V81" s="44"/>
    </row>
    <row r="82" spans="1:22" ht="21" customHeight="1" x14ac:dyDescent="0.3">
      <c r="A82" s="683" t="s">
        <v>32</v>
      </c>
      <c r="B82" s="61" t="s">
        <v>33</v>
      </c>
      <c r="C82" s="91" t="s">
        <v>945</v>
      </c>
      <c r="D82" s="612"/>
      <c r="E82" s="613"/>
      <c r="F82" s="51">
        <v>500</v>
      </c>
      <c r="G82" s="49">
        <v>44510</v>
      </c>
      <c r="H82" s="620" t="s">
        <v>946</v>
      </c>
      <c r="I82" s="51">
        <v>500</v>
      </c>
      <c r="J82" s="35">
        <f t="shared" si="0"/>
        <v>0</v>
      </c>
      <c r="K82" s="56">
        <v>65</v>
      </c>
      <c r="L82" s="685"/>
      <c r="M82" s="685"/>
      <c r="N82" s="57">
        <f t="shared" si="1"/>
        <v>32500</v>
      </c>
      <c r="O82" s="508" t="s">
        <v>374</v>
      </c>
      <c r="P82" s="702">
        <v>44511</v>
      </c>
      <c r="Q82" s="508"/>
      <c r="R82" s="40"/>
      <c r="S82" s="41"/>
      <c r="T82" s="42"/>
      <c r="U82" s="43"/>
      <c r="V82" s="44"/>
    </row>
    <row r="83" spans="1:22" ht="26.25" customHeight="1" x14ac:dyDescent="0.3">
      <c r="A83" s="683"/>
      <c r="B83" s="61"/>
      <c r="C83" s="860"/>
      <c r="D83" s="612"/>
      <c r="E83" s="613"/>
      <c r="F83" s="51"/>
      <c r="G83" s="49"/>
      <c r="H83" s="620"/>
      <c r="I83" s="51"/>
      <c r="J83" s="35">
        <f t="shared" si="0"/>
        <v>0</v>
      </c>
      <c r="K83" s="56"/>
      <c r="L83" s="685"/>
      <c r="M83" s="685"/>
      <c r="N83" s="57">
        <f t="shared" si="1"/>
        <v>0</v>
      </c>
      <c r="O83" s="508"/>
      <c r="P83" s="702"/>
      <c r="Q83" s="508"/>
      <c r="R83" s="40"/>
      <c r="S83" s="41"/>
      <c r="T83" s="42"/>
      <c r="U83" s="43"/>
      <c r="V83" s="44"/>
    </row>
    <row r="84" spans="1:22" ht="17.25" x14ac:dyDescent="0.3">
      <c r="A84" s="287"/>
      <c r="B84" s="61"/>
      <c r="C84" s="612"/>
      <c r="D84" s="612"/>
      <c r="E84" s="613"/>
      <c r="F84" s="51"/>
      <c r="G84" s="49"/>
      <c r="H84" s="620"/>
      <c r="I84" s="51"/>
      <c r="J84" s="35">
        <f t="shared" si="0"/>
        <v>0</v>
      </c>
      <c r="K84" s="56"/>
      <c r="L84" s="323"/>
      <c r="M84" s="323"/>
      <c r="N84" s="57">
        <f t="shared" si="1"/>
        <v>0</v>
      </c>
      <c r="O84" s="508"/>
      <c r="P84" s="702"/>
      <c r="Q84" s="508"/>
      <c r="R84" s="40"/>
      <c r="S84" s="41"/>
      <c r="T84" s="42"/>
      <c r="U84" s="43"/>
      <c r="V84" s="44"/>
    </row>
    <row r="85" spans="1:22" ht="17.25" x14ac:dyDescent="0.3">
      <c r="A85" s="287"/>
      <c r="B85" s="61"/>
      <c r="C85" s="612"/>
      <c r="D85" s="612"/>
      <c r="E85" s="613"/>
      <c r="F85" s="51"/>
      <c r="G85" s="49"/>
      <c r="H85" s="620"/>
      <c r="I85" s="51"/>
      <c r="J85" s="35">
        <f t="shared" si="0"/>
        <v>0</v>
      </c>
      <c r="K85" s="56"/>
      <c r="L85" s="323"/>
      <c r="M85" s="323"/>
      <c r="N85" s="57">
        <f t="shared" si="1"/>
        <v>0</v>
      </c>
      <c r="O85" s="508"/>
      <c r="P85" s="702"/>
      <c r="Q85" s="508"/>
      <c r="R85" s="40"/>
      <c r="S85" s="41"/>
      <c r="T85" s="42"/>
      <c r="U85" s="43"/>
      <c r="V85" s="44"/>
    </row>
    <row r="86" spans="1:22" ht="17.25" x14ac:dyDescent="0.3">
      <c r="A86" s="287"/>
      <c r="B86" s="61"/>
      <c r="C86" s="612"/>
      <c r="D86" s="612"/>
      <c r="E86" s="613"/>
      <c r="F86" s="51"/>
      <c r="G86" s="49"/>
      <c r="H86" s="620"/>
      <c r="I86" s="51"/>
      <c r="J86" s="35">
        <f t="shared" si="0"/>
        <v>0</v>
      </c>
      <c r="K86" s="56"/>
      <c r="L86" s="52"/>
      <c r="M86" s="52"/>
      <c r="N86" s="57">
        <f t="shared" si="1"/>
        <v>0</v>
      </c>
      <c r="O86" s="508"/>
      <c r="P86" s="702"/>
      <c r="Q86" s="508"/>
      <c r="R86" s="40"/>
      <c r="S86" s="41"/>
      <c r="T86" s="42"/>
      <c r="U86" s="43"/>
      <c r="V86" s="44"/>
    </row>
    <row r="87" spans="1:22" ht="17.25" x14ac:dyDescent="0.3">
      <c r="A87" s="287"/>
      <c r="B87" s="61"/>
      <c r="C87" s="612"/>
      <c r="D87" s="612"/>
      <c r="E87" s="613"/>
      <c r="F87" s="51"/>
      <c r="G87" s="49"/>
      <c r="H87" s="620"/>
      <c r="I87" s="51"/>
      <c r="J87" s="35">
        <f t="shared" si="0"/>
        <v>0</v>
      </c>
      <c r="K87" s="56"/>
      <c r="L87" s="52"/>
      <c r="M87" s="52"/>
      <c r="N87" s="57">
        <f t="shared" si="1"/>
        <v>0</v>
      </c>
      <c r="O87" s="508"/>
      <c r="P87" s="702"/>
      <c r="Q87" s="508"/>
      <c r="R87" s="40"/>
      <c r="S87" s="41"/>
      <c r="T87" s="42"/>
      <c r="U87" s="43"/>
      <c r="V87" s="44"/>
    </row>
    <row r="88" spans="1:22" ht="17.25" x14ac:dyDescent="0.3">
      <c r="A88" s="61"/>
      <c r="B88" s="61"/>
      <c r="C88" s="612"/>
      <c r="D88" s="612"/>
      <c r="E88" s="613"/>
      <c r="F88" s="51"/>
      <c r="G88" s="49"/>
      <c r="H88" s="620"/>
      <c r="I88" s="51"/>
      <c r="J88" s="35">
        <f t="shared" si="0"/>
        <v>0</v>
      </c>
      <c r="K88" s="56"/>
      <c r="L88" s="52"/>
      <c r="M88" s="52"/>
      <c r="N88" s="57">
        <f t="shared" si="1"/>
        <v>0</v>
      </c>
      <c r="O88" s="508"/>
      <c r="P88" s="702"/>
      <c r="Q88" s="508"/>
      <c r="R88" s="40"/>
      <c r="S88" s="41"/>
      <c r="T88" s="42"/>
      <c r="U88" s="43"/>
      <c r="V88" s="44"/>
    </row>
    <row r="89" spans="1:22" ht="17.25" x14ac:dyDescent="0.3">
      <c r="A89" s="61"/>
      <c r="B89" s="61"/>
      <c r="C89" s="612"/>
      <c r="D89" s="612"/>
      <c r="E89" s="613"/>
      <c r="F89" s="51"/>
      <c r="G89" s="49"/>
      <c r="H89" s="620"/>
      <c r="I89" s="51"/>
      <c r="J89" s="35">
        <f t="shared" si="0"/>
        <v>0</v>
      </c>
      <c r="K89" s="56"/>
      <c r="L89" s="52"/>
      <c r="M89" s="52"/>
      <c r="N89" s="57">
        <f t="shared" si="1"/>
        <v>0</v>
      </c>
      <c r="O89" s="508"/>
      <c r="P89" s="702"/>
      <c r="Q89" s="508"/>
      <c r="R89" s="40"/>
      <c r="S89" s="41"/>
      <c r="T89" s="42"/>
      <c r="U89" s="43"/>
      <c r="V89" s="44"/>
    </row>
    <row r="90" spans="1:22" ht="17.25" x14ac:dyDescent="0.3">
      <c r="A90" s="45"/>
      <c r="B90" s="61"/>
      <c r="C90" s="96"/>
      <c r="D90" s="96"/>
      <c r="E90" s="97"/>
      <c r="F90" s="51"/>
      <c r="G90" s="49"/>
      <c r="H90" s="50"/>
      <c r="I90" s="51"/>
      <c r="J90" s="35">
        <f t="shared" si="0"/>
        <v>0</v>
      </c>
      <c r="K90" s="56"/>
      <c r="L90" s="52"/>
      <c r="M90" s="52"/>
      <c r="N90" s="57">
        <f t="shared" si="1"/>
        <v>0</v>
      </c>
      <c r="O90" s="508"/>
      <c r="P90" s="702"/>
      <c r="Q90" s="508"/>
      <c r="R90" s="40"/>
      <c r="S90" s="41"/>
      <c r="T90" s="42"/>
      <c r="U90" s="43"/>
      <c r="V90" s="44"/>
    </row>
    <row r="91" spans="1:22" ht="17.25" x14ac:dyDescent="0.25">
      <c r="A91" s="102"/>
      <c r="B91" s="58"/>
      <c r="C91" s="91"/>
      <c r="D91" s="91"/>
      <c r="E91" s="93"/>
      <c r="F91" s="51"/>
      <c r="G91" s="49"/>
      <c r="H91" s="50"/>
      <c r="I91" s="51"/>
      <c r="J91" s="35">
        <f t="shared" si="0"/>
        <v>0</v>
      </c>
      <c r="K91" s="56"/>
      <c r="L91" s="52"/>
      <c r="M91" s="52"/>
      <c r="N91" s="57">
        <f t="shared" si="1"/>
        <v>0</v>
      </c>
      <c r="O91" s="508"/>
      <c r="P91" s="702"/>
      <c r="Q91" s="508"/>
      <c r="R91" s="40"/>
      <c r="S91" s="41"/>
      <c r="T91" s="42"/>
      <c r="U91" s="43"/>
      <c r="V91" s="44"/>
    </row>
    <row r="92" spans="1:22" ht="17.25" x14ac:dyDescent="0.25">
      <c r="A92" s="102"/>
      <c r="B92" s="58"/>
      <c r="C92" s="96"/>
      <c r="D92" s="96"/>
      <c r="E92" s="97"/>
      <c r="F92" s="51"/>
      <c r="G92" s="49"/>
      <c r="H92" s="50"/>
      <c r="I92" s="51"/>
      <c r="J92" s="35">
        <f t="shared" si="0"/>
        <v>0</v>
      </c>
      <c r="K92" s="56"/>
      <c r="L92" s="52"/>
      <c r="M92" s="52"/>
      <c r="N92" s="57">
        <f t="shared" si="1"/>
        <v>0</v>
      </c>
      <c r="O92" s="508"/>
      <c r="P92" s="702"/>
      <c r="Q92" s="508"/>
      <c r="R92" s="40"/>
      <c r="S92" s="41"/>
      <c r="T92" s="42"/>
      <c r="U92" s="43"/>
      <c r="V92" s="44"/>
    </row>
    <row r="93" spans="1:22" ht="17.25" x14ac:dyDescent="0.25">
      <c r="A93" s="102"/>
      <c r="B93" s="58"/>
      <c r="C93" s="96"/>
      <c r="D93" s="96"/>
      <c r="E93" s="97"/>
      <c r="F93" s="51"/>
      <c r="G93" s="49"/>
      <c r="H93" s="50"/>
      <c r="I93" s="51"/>
      <c r="J93" s="35">
        <f t="shared" si="0"/>
        <v>0</v>
      </c>
      <c r="K93" s="56"/>
      <c r="L93" s="52"/>
      <c r="M93" s="52"/>
      <c r="N93" s="57">
        <f t="shared" si="1"/>
        <v>0</v>
      </c>
      <c r="O93" s="508"/>
      <c r="P93" s="702"/>
      <c r="Q93" s="508"/>
      <c r="R93" s="40"/>
      <c r="S93" s="41"/>
      <c r="T93" s="42"/>
      <c r="U93" s="43"/>
      <c r="V93" s="44"/>
    </row>
    <row r="94" spans="1:22" ht="17.25" x14ac:dyDescent="0.3">
      <c r="A94" s="60"/>
      <c r="B94" s="61"/>
      <c r="C94" s="96"/>
      <c r="D94" s="96"/>
      <c r="E94" s="97"/>
      <c r="F94" s="51"/>
      <c r="G94" s="49"/>
      <c r="H94" s="50"/>
      <c r="I94" s="51"/>
      <c r="J94" s="35">
        <f t="shared" si="0"/>
        <v>0</v>
      </c>
      <c r="K94" s="56"/>
      <c r="L94" s="52"/>
      <c r="M94" s="52"/>
      <c r="N94" s="57">
        <f t="shared" si="1"/>
        <v>0</v>
      </c>
      <c r="O94" s="508"/>
      <c r="P94" s="702"/>
      <c r="Q94" s="508"/>
      <c r="R94" s="40"/>
      <c r="S94" s="41"/>
      <c r="T94" s="41"/>
      <c r="U94" s="43"/>
      <c r="V94" s="44"/>
    </row>
    <row r="95" spans="1:22" ht="17.25" x14ac:dyDescent="0.3">
      <c r="A95" s="60"/>
      <c r="B95" s="61"/>
      <c r="C95" s="96"/>
      <c r="D95" s="96"/>
      <c r="E95" s="97"/>
      <c r="F95" s="51"/>
      <c r="G95" s="49"/>
      <c r="H95" s="50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508"/>
      <c r="P95" s="702"/>
      <c r="Q95" s="508"/>
      <c r="R95" s="40"/>
      <c r="S95" s="41"/>
      <c r="T95" s="41"/>
      <c r="U95" s="43"/>
      <c r="V95" s="44"/>
    </row>
    <row r="96" spans="1:22" ht="17.25" x14ac:dyDescent="0.3">
      <c r="A96" s="60"/>
      <c r="B96" s="61"/>
      <c r="C96" s="96"/>
      <c r="D96" s="96"/>
      <c r="E96" s="97"/>
      <c r="F96" s="51"/>
      <c r="G96" s="49"/>
      <c r="H96" s="50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508"/>
      <c r="P96" s="702"/>
      <c r="Q96" s="508"/>
      <c r="R96" s="40"/>
      <c r="S96" s="41"/>
      <c r="T96" s="41"/>
      <c r="U96" s="43"/>
      <c r="V96" s="44"/>
    </row>
    <row r="97" spans="1:22" ht="18.75" x14ac:dyDescent="0.3">
      <c r="A97" s="61"/>
      <c r="B97" s="103"/>
      <c r="C97" s="96"/>
      <c r="D97" s="96"/>
      <c r="E97" s="97"/>
      <c r="F97" s="51"/>
      <c r="G97" s="49"/>
      <c r="H97" s="50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508"/>
      <c r="P97" s="702"/>
      <c r="Q97" s="508"/>
      <c r="R97" s="40"/>
      <c r="S97" s="41"/>
      <c r="T97" s="42"/>
      <c r="U97" s="43"/>
      <c r="V97" s="44"/>
    </row>
    <row r="98" spans="1:22" ht="17.25" x14ac:dyDescent="0.3">
      <c r="A98" s="61"/>
      <c r="B98" s="61"/>
      <c r="C98" s="96"/>
      <c r="D98" s="96"/>
      <c r="E98" s="97"/>
      <c r="F98" s="51"/>
      <c r="G98" s="49"/>
      <c r="H98" s="50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508"/>
      <c r="P98" s="702"/>
      <c r="Q98" s="508"/>
      <c r="R98" s="40"/>
      <c r="S98" s="41"/>
      <c r="T98" s="42"/>
      <c r="U98" s="43"/>
      <c r="V98" s="44"/>
    </row>
    <row r="99" spans="1:22" ht="17.25" x14ac:dyDescent="0.3">
      <c r="A99" s="61"/>
      <c r="B99" s="61"/>
      <c r="C99" s="96"/>
      <c r="D99" s="96"/>
      <c r="E99" s="97"/>
      <c r="F99" s="51"/>
      <c r="G99" s="49"/>
      <c r="H99" s="50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508"/>
      <c r="P99" s="702"/>
      <c r="Q99" s="508"/>
      <c r="R99" s="40"/>
      <c r="S99" s="41"/>
      <c r="T99" s="42"/>
      <c r="U99" s="43"/>
      <c r="V99" s="44"/>
    </row>
    <row r="100" spans="1:22" ht="17.25" x14ac:dyDescent="0.3">
      <c r="A100" s="102"/>
      <c r="B100" s="61"/>
      <c r="C100" s="96"/>
      <c r="D100" s="96"/>
      <c r="E100" s="97"/>
      <c r="F100" s="51"/>
      <c r="G100" s="49"/>
      <c r="H100" s="50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508"/>
      <c r="P100" s="702"/>
      <c r="Q100" s="508"/>
      <c r="R100" s="40"/>
      <c r="S100" s="41"/>
      <c r="T100" s="42"/>
      <c r="U100" s="43"/>
      <c r="V100" s="44"/>
    </row>
    <row r="101" spans="1:22" ht="17.25" x14ac:dyDescent="0.3">
      <c r="A101" s="61"/>
      <c r="B101" s="61"/>
      <c r="C101" s="96"/>
      <c r="D101" s="96"/>
      <c r="E101" s="97"/>
      <c r="F101" s="51"/>
      <c r="G101" s="49"/>
      <c r="H101" s="50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508"/>
      <c r="P101" s="702"/>
      <c r="Q101" s="508"/>
      <c r="R101" s="40"/>
      <c r="S101" s="41"/>
      <c r="T101" s="42"/>
      <c r="U101" s="43"/>
      <c r="V101" s="44"/>
    </row>
    <row r="102" spans="1:22" ht="17.25" x14ac:dyDescent="0.3">
      <c r="A102" s="61"/>
      <c r="B102" s="61"/>
      <c r="C102" s="96"/>
      <c r="D102" s="96"/>
      <c r="E102" s="97"/>
      <c r="F102" s="51"/>
      <c r="G102" s="49"/>
      <c r="H102" s="50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508"/>
      <c r="P102" s="702"/>
      <c r="Q102" s="508"/>
      <c r="R102" s="40"/>
      <c r="S102" s="41"/>
      <c r="T102" s="42"/>
      <c r="U102" s="43"/>
      <c r="V102" s="44"/>
    </row>
    <row r="103" spans="1:22" ht="17.25" x14ac:dyDescent="0.3">
      <c r="A103" s="58"/>
      <c r="B103" s="61"/>
      <c r="C103" s="96"/>
      <c r="D103" s="96"/>
      <c r="E103" s="97"/>
      <c r="F103" s="51"/>
      <c r="G103" s="49"/>
      <c r="H103" s="50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508"/>
      <c r="P103" s="702"/>
      <c r="Q103" s="508"/>
      <c r="R103" s="40"/>
      <c r="S103" s="41"/>
      <c r="T103" s="42"/>
      <c r="U103" s="43"/>
      <c r="V103" s="44"/>
    </row>
    <row r="104" spans="1:22" ht="17.25" x14ac:dyDescent="0.3">
      <c r="A104" s="58"/>
      <c r="B104" s="61"/>
      <c r="C104" s="96"/>
      <c r="D104" s="96"/>
      <c r="E104" s="97"/>
      <c r="F104" s="51"/>
      <c r="G104" s="49"/>
      <c r="H104" s="50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508"/>
      <c r="P104" s="702"/>
      <c r="Q104" s="508"/>
      <c r="R104" s="40"/>
      <c r="S104" s="41"/>
      <c r="T104" s="42"/>
      <c r="U104" s="43"/>
      <c r="V104" s="44"/>
    </row>
    <row r="105" spans="1:22" ht="17.25" x14ac:dyDescent="0.3">
      <c r="A105" s="58"/>
      <c r="B105" s="61"/>
      <c r="C105" s="96"/>
      <c r="D105" s="96"/>
      <c r="E105" s="97"/>
      <c r="F105" s="51"/>
      <c r="G105" s="49"/>
      <c r="H105" s="5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508"/>
      <c r="P105" s="702"/>
      <c r="Q105" s="508"/>
      <c r="R105" s="40"/>
      <c r="S105" s="41"/>
      <c r="T105" s="42"/>
      <c r="U105" s="43"/>
      <c r="V105" s="44"/>
    </row>
    <row r="106" spans="1:22" ht="17.25" x14ac:dyDescent="0.3">
      <c r="A106" s="61"/>
      <c r="B106" s="61"/>
      <c r="C106" s="96"/>
      <c r="D106" s="96"/>
      <c r="E106" s="97"/>
      <c r="F106" s="51"/>
      <c r="G106" s="49"/>
      <c r="H106" s="5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508"/>
      <c r="P106" s="702"/>
      <c r="Q106" s="508"/>
      <c r="R106" s="40"/>
      <c r="S106" s="41"/>
      <c r="T106" s="42"/>
      <c r="U106" s="43"/>
      <c r="V106" s="44"/>
    </row>
    <row r="107" spans="1:22" ht="17.25" x14ac:dyDescent="0.3">
      <c r="A107" s="53"/>
      <c r="B107" s="61"/>
      <c r="C107" s="96"/>
      <c r="D107" s="96"/>
      <c r="E107" s="97"/>
      <c r="F107" s="51"/>
      <c r="G107" s="49"/>
      <c r="H107" s="5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508"/>
      <c r="P107" s="702"/>
      <c r="Q107" s="508"/>
      <c r="R107" s="40"/>
      <c r="S107" s="41"/>
      <c r="T107" s="42"/>
      <c r="U107" s="43"/>
      <c r="V107" s="44"/>
    </row>
    <row r="108" spans="1:22" ht="17.25" x14ac:dyDescent="0.3">
      <c r="A108" s="60"/>
      <c r="B108" s="61"/>
      <c r="C108" s="96"/>
      <c r="D108" s="96"/>
      <c r="E108" s="97"/>
      <c r="F108" s="51"/>
      <c r="G108" s="49"/>
      <c r="H108" s="5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508"/>
      <c r="P108" s="702"/>
      <c r="Q108" s="508"/>
      <c r="R108" s="40"/>
      <c r="S108" s="41"/>
      <c r="T108" s="42"/>
      <c r="U108" s="43"/>
      <c r="V108" s="44"/>
    </row>
    <row r="109" spans="1:22" ht="17.25" x14ac:dyDescent="0.3">
      <c r="A109" s="60"/>
      <c r="B109" s="61"/>
      <c r="C109" s="96"/>
      <c r="D109" s="96"/>
      <c r="E109" s="97"/>
      <c r="F109" s="51"/>
      <c r="G109" s="49"/>
      <c r="H109" s="50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508"/>
      <c r="P109" s="702"/>
      <c r="Q109" s="508"/>
      <c r="R109" s="40"/>
      <c r="S109" s="41"/>
      <c r="T109" s="42"/>
      <c r="U109" s="43"/>
      <c r="V109" s="44"/>
    </row>
    <row r="110" spans="1:22" ht="17.25" x14ac:dyDescent="0.3">
      <c r="A110" s="105"/>
      <c r="B110" s="61"/>
      <c r="C110" s="96"/>
      <c r="D110" s="96"/>
      <c r="E110" s="97"/>
      <c r="F110" s="51"/>
      <c r="G110" s="49"/>
      <c r="H110" s="50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508"/>
      <c r="P110" s="702"/>
      <c r="Q110" s="508"/>
      <c r="R110" s="40"/>
      <c r="S110" s="41"/>
      <c r="T110" s="42"/>
      <c r="U110" s="43"/>
      <c r="V110" s="44"/>
    </row>
    <row r="111" spans="1:22" ht="17.25" x14ac:dyDescent="0.3">
      <c r="A111" s="107"/>
      <c r="B111" s="61"/>
      <c r="C111" s="96"/>
      <c r="D111" s="96"/>
      <c r="E111" s="97"/>
      <c r="F111" s="51"/>
      <c r="G111" s="49"/>
      <c r="H111" s="50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508"/>
      <c r="P111" s="702"/>
      <c r="Q111" s="508"/>
      <c r="R111" s="40"/>
      <c r="S111" s="41"/>
      <c r="T111" s="42"/>
      <c r="U111" s="43"/>
      <c r="V111" s="44"/>
    </row>
    <row r="112" spans="1:22" ht="17.25" x14ac:dyDescent="0.3">
      <c r="A112" s="108"/>
      <c r="B112" s="61"/>
      <c r="C112" s="96"/>
      <c r="D112" s="96"/>
      <c r="E112" s="97"/>
      <c r="F112" s="51"/>
      <c r="G112" s="49"/>
      <c r="H112" s="50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508"/>
      <c r="P112" s="702"/>
      <c r="Q112" s="508"/>
      <c r="R112" s="40"/>
      <c r="S112" s="41"/>
      <c r="T112" s="42"/>
      <c r="U112" s="43"/>
      <c r="V112" s="44"/>
    </row>
    <row r="113" spans="1:22" ht="17.25" x14ac:dyDescent="0.3">
      <c r="A113" s="108"/>
      <c r="B113" s="61"/>
      <c r="C113" s="860"/>
      <c r="D113" s="860"/>
      <c r="E113" s="109"/>
      <c r="F113" s="51"/>
      <c r="G113" s="49"/>
      <c r="H113" s="50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508"/>
      <c r="P113" s="702"/>
      <c r="Q113" s="508"/>
      <c r="R113" s="40"/>
      <c r="S113" s="41"/>
      <c r="T113" s="42"/>
      <c r="U113" s="43"/>
      <c r="V113" s="44"/>
    </row>
    <row r="114" spans="1:22" ht="17.25" x14ac:dyDescent="0.3">
      <c r="A114" s="107"/>
      <c r="B114" s="61"/>
      <c r="C114" s="96"/>
      <c r="D114" s="96"/>
      <c r="E114" s="97"/>
      <c r="F114" s="51"/>
      <c r="G114" s="49"/>
      <c r="H114" s="110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508"/>
      <c r="P114" s="702"/>
      <c r="Q114" s="508"/>
      <c r="R114" s="40"/>
      <c r="S114" s="41"/>
      <c r="T114" s="42"/>
      <c r="U114" s="43"/>
      <c r="V114" s="44"/>
    </row>
    <row r="115" spans="1:22" ht="17.25" x14ac:dyDescent="0.3">
      <c r="A115" s="107"/>
      <c r="B115" s="61"/>
      <c r="C115" s="860"/>
      <c r="D115" s="860"/>
      <c r="E115" s="109"/>
      <c r="F115" s="51"/>
      <c r="G115" s="49"/>
      <c r="H115" s="110"/>
      <c r="I115" s="51"/>
      <c r="J115" s="35">
        <f t="shared" si="0"/>
        <v>0</v>
      </c>
      <c r="K115" s="56"/>
      <c r="L115" s="52"/>
      <c r="M115" s="52"/>
      <c r="N115" s="57">
        <f t="shared" si="1"/>
        <v>0</v>
      </c>
      <c r="O115" s="508"/>
      <c r="P115" s="702"/>
      <c r="Q115" s="508"/>
      <c r="R115" s="40"/>
      <c r="S115" s="41"/>
      <c r="T115" s="42"/>
      <c r="U115" s="43"/>
      <c r="V115" s="44"/>
    </row>
    <row r="116" spans="1:22" ht="17.25" x14ac:dyDescent="0.3">
      <c r="A116" s="107"/>
      <c r="B116" s="61"/>
      <c r="C116" s="96"/>
      <c r="D116" s="96"/>
      <c r="E116" s="97"/>
      <c r="F116" s="51"/>
      <c r="G116" s="49"/>
      <c r="H116" s="110"/>
      <c r="I116" s="51"/>
      <c r="J116" s="35">
        <f t="shared" si="0"/>
        <v>0</v>
      </c>
      <c r="K116" s="56"/>
      <c r="L116" s="52"/>
      <c r="M116" s="52"/>
      <c r="N116" s="57">
        <f t="shared" si="1"/>
        <v>0</v>
      </c>
      <c r="O116" s="508"/>
      <c r="P116" s="702"/>
      <c r="Q116" s="508"/>
      <c r="R116" s="40"/>
      <c r="S116" s="41"/>
      <c r="T116" s="42"/>
      <c r="U116" s="43"/>
      <c r="V116" s="44"/>
    </row>
    <row r="117" spans="1:22" ht="17.25" x14ac:dyDescent="0.3">
      <c r="A117" s="107"/>
      <c r="B117" s="61"/>
      <c r="C117" s="91"/>
      <c r="D117" s="91"/>
      <c r="E117" s="93"/>
      <c r="F117" s="51"/>
      <c r="G117" s="49"/>
      <c r="H117" s="110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508"/>
      <c r="P117" s="690"/>
      <c r="Q117" s="508"/>
      <c r="R117" s="40"/>
      <c r="S117" s="41"/>
      <c r="T117" s="42"/>
      <c r="U117" s="43"/>
      <c r="V117" s="44"/>
    </row>
    <row r="118" spans="1:22" ht="18.75" x14ac:dyDescent="0.3">
      <c r="A118" s="61"/>
      <c r="B118" s="61"/>
      <c r="C118" s="96"/>
      <c r="D118" s="96"/>
      <c r="E118" s="97"/>
      <c r="F118" s="51"/>
      <c r="G118" s="49"/>
      <c r="H118" s="111"/>
      <c r="I118" s="51"/>
      <c r="J118" s="35">
        <f t="shared" si="0"/>
        <v>0</v>
      </c>
      <c r="K118" s="56"/>
      <c r="L118" s="52"/>
      <c r="M118" s="52"/>
      <c r="N118" s="57">
        <f t="shared" si="1"/>
        <v>0</v>
      </c>
      <c r="O118" s="508"/>
      <c r="P118" s="690"/>
      <c r="Q118" s="508"/>
      <c r="R118" s="112"/>
      <c r="S118" s="41"/>
      <c r="T118" s="42"/>
      <c r="U118" s="43"/>
      <c r="V118" s="44"/>
    </row>
    <row r="119" spans="1:22" ht="18.75" x14ac:dyDescent="0.3">
      <c r="A119" s="61"/>
      <c r="B119" s="61"/>
      <c r="C119" s="96"/>
      <c r="D119" s="96"/>
      <c r="E119" s="97"/>
      <c r="F119" s="51"/>
      <c r="G119" s="49"/>
      <c r="H119" s="111"/>
      <c r="I119" s="51"/>
      <c r="J119" s="35">
        <f t="shared" si="0"/>
        <v>0</v>
      </c>
      <c r="K119" s="56"/>
      <c r="L119" s="52"/>
      <c r="M119" s="52"/>
      <c r="N119" s="57">
        <f t="shared" si="1"/>
        <v>0</v>
      </c>
      <c r="O119" s="508"/>
      <c r="P119" s="690"/>
      <c r="Q119" s="508"/>
      <c r="R119" s="112"/>
      <c r="S119" s="41"/>
      <c r="T119" s="42"/>
      <c r="U119" s="43"/>
      <c r="V119" s="44"/>
    </row>
    <row r="120" spans="1:22" ht="18.75" x14ac:dyDescent="0.3">
      <c r="A120" s="61"/>
      <c r="B120" s="61"/>
      <c r="C120" s="96"/>
      <c r="D120" s="96"/>
      <c r="E120" s="97"/>
      <c r="F120" s="51"/>
      <c r="G120" s="49"/>
      <c r="H120" s="111"/>
      <c r="I120" s="51"/>
      <c r="J120" s="35">
        <f t="shared" si="0"/>
        <v>0</v>
      </c>
      <c r="K120" s="56"/>
      <c r="L120" s="52"/>
      <c r="M120" s="52"/>
      <c r="N120" s="57">
        <f t="shared" si="1"/>
        <v>0</v>
      </c>
      <c r="O120" s="508"/>
      <c r="P120" s="690"/>
      <c r="Q120" s="508"/>
      <c r="R120" s="112"/>
      <c r="S120" s="41"/>
      <c r="T120" s="42"/>
      <c r="U120" s="43"/>
      <c r="V120" s="44"/>
    </row>
    <row r="121" spans="1:22" ht="18.75" x14ac:dyDescent="0.3">
      <c r="A121" s="61"/>
      <c r="B121" s="61"/>
      <c r="C121" s="96"/>
      <c r="D121" s="96"/>
      <c r="E121" s="97"/>
      <c r="F121" s="51"/>
      <c r="G121" s="49"/>
      <c r="H121" s="111"/>
      <c r="I121" s="51"/>
      <c r="J121" s="35">
        <f t="shared" si="0"/>
        <v>0</v>
      </c>
      <c r="K121" s="56"/>
      <c r="L121" s="52"/>
      <c r="M121" s="52"/>
      <c r="N121" s="57">
        <f t="shared" si="1"/>
        <v>0</v>
      </c>
      <c r="O121" s="508"/>
      <c r="P121" s="690"/>
      <c r="Q121" s="508"/>
      <c r="R121" s="112"/>
      <c r="S121" s="41"/>
      <c r="T121" s="42"/>
      <c r="U121" s="43"/>
      <c r="V121" s="44"/>
    </row>
    <row r="122" spans="1:22" ht="17.25" x14ac:dyDescent="0.3">
      <c r="A122" s="45"/>
      <c r="B122" s="61"/>
      <c r="C122" s="96"/>
      <c r="D122" s="96"/>
      <c r="E122" s="97"/>
      <c r="F122" s="51"/>
      <c r="G122" s="49"/>
      <c r="H122" s="113"/>
      <c r="I122" s="51"/>
      <c r="J122" s="35">
        <f t="shared" si="0"/>
        <v>0</v>
      </c>
      <c r="K122" s="56"/>
      <c r="L122" s="52"/>
      <c r="M122" s="52"/>
      <c r="N122" s="57">
        <f t="shared" si="1"/>
        <v>0</v>
      </c>
      <c r="O122" s="156"/>
      <c r="P122" s="312"/>
      <c r="Q122" s="64"/>
      <c r="R122" s="112"/>
      <c r="S122" s="41"/>
      <c r="T122" s="42"/>
      <c r="U122" s="43"/>
      <c r="V122" s="44"/>
    </row>
    <row r="123" spans="1:22" ht="17.25" x14ac:dyDescent="0.3">
      <c r="A123" s="61"/>
      <c r="B123" s="61"/>
      <c r="C123" s="96"/>
      <c r="D123" s="96"/>
      <c r="E123" s="97"/>
      <c r="F123" s="51"/>
      <c r="G123" s="49"/>
      <c r="H123" s="113"/>
      <c r="I123" s="51"/>
      <c r="J123" s="35">
        <f t="shared" si="0"/>
        <v>0</v>
      </c>
      <c r="K123" s="56"/>
      <c r="L123" s="52"/>
      <c r="M123" s="52"/>
      <c r="N123" s="57">
        <f t="shared" si="1"/>
        <v>0</v>
      </c>
      <c r="O123" s="156"/>
      <c r="P123" s="312"/>
      <c r="Q123" s="64"/>
      <c r="R123" s="112"/>
      <c r="S123" s="41"/>
      <c r="T123" s="42"/>
      <c r="U123" s="43"/>
      <c r="V123" s="44"/>
    </row>
    <row r="124" spans="1:22" ht="17.25" x14ac:dyDescent="0.3">
      <c r="A124" s="60"/>
      <c r="B124" s="61"/>
      <c r="C124" s="95"/>
      <c r="D124" s="95"/>
      <c r="E124" s="114"/>
      <c r="F124" s="51"/>
      <c r="G124" s="49"/>
      <c r="H124" s="113"/>
      <c r="I124" s="51"/>
      <c r="J124" s="35">
        <f t="shared" si="0"/>
        <v>0</v>
      </c>
      <c r="K124" s="56"/>
      <c r="L124" s="52"/>
      <c r="M124" s="52"/>
      <c r="N124" s="57">
        <f t="shared" si="1"/>
        <v>0</v>
      </c>
      <c r="O124" s="156"/>
      <c r="P124" s="312"/>
      <c r="Q124" s="64"/>
      <c r="R124" s="112"/>
      <c r="S124" s="41"/>
      <c r="T124" s="42"/>
      <c r="U124" s="43"/>
      <c r="V124" s="44"/>
    </row>
    <row r="125" spans="1:22" ht="17.25" x14ac:dyDescent="0.3">
      <c r="A125" s="60"/>
      <c r="B125" s="61"/>
      <c r="C125" s="95"/>
      <c r="D125" s="95"/>
      <c r="E125" s="114"/>
      <c r="F125" s="51"/>
      <c r="G125" s="49"/>
      <c r="H125" s="113"/>
      <c r="I125" s="51"/>
      <c r="J125" s="35">
        <f t="shared" si="0"/>
        <v>0</v>
      </c>
      <c r="K125" s="56"/>
      <c r="L125" s="52"/>
      <c r="M125" s="52"/>
      <c r="N125" s="57">
        <f t="shared" si="1"/>
        <v>0</v>
      </c>
      <c r="O125" s="156"/>
      <c r="P125" s="312"/>
      <c r="Q125" s="64"/>
      <c r="R125" s="112"/>
      <c r="S125" s="41"/>
      <c r="T125" s="42"/>
      <c r="U125" s="43"/>
      <c r="V125" s="44"/>
    </row>
    <row r="126" spans="1:22" ht="17.25" x14ac:dyDescent="0.3">
      <c r="A126" s="60"/>
      <c r="B126" s="61"/>
      <c r="C126" s="95"/>
      <c r="D126" s="95"/>
      <c r="E126" s="114"/>
      <c r="F126" s="51"/>
      <c r="G126" s="49"/>
      <c r="H126" s="113"/>
      <c r="I126" s="51"/>
      <c r="J126" s="35">
        <f t="shared" si="0"/>
        <v>0</v>
      </c>
      <c r="K126" s="56"/>
      <c r="L126" s="52"/>
      <c r="M126" s="52"/>
      <c r="N126" s="57">
        <f t="shared" si="1"/>
        <v>0</v>
      </c>
      <c r="O126" s="156"/>
      <c r="P126" s="312"/>
      <c r="Q126" s="64"/>
      <c r="R126" s="112"/>
      <c r="S126" s="41"/>
      <c r="T126" s="42"/>
      <c r="U126" s="43"/>
      <c r="V126" s="44"/>
    </row>
    <row r="127" spans="1:22" ht="17.25" x14ac:dyDescent="0.3">
      <c r="A127" s="60"/>
      <c r="B127" s="61"/>
      <c r="C127" s="95"/>
      <c r="D127" s="95"/>
      <c r="E127" s="114"/>
      <c r="F127" s="51"/>
      <c r="G127" s="49"/>
      <c r="H127" s="113"/>
      <c r="I127" s="51"/>
      <c r="J127" s="35">
        <f t="shared" si="0"/>
        <v>0</v>
      </c>
      <c r="K127" s="56"/>
      <c r="L127" s="52"/>
      <c r="M127" s="52"/>
      <c r="N127" s="57">
        <f t="shared" si="1"/>
        <v>0</v>
      </c>
      <c r="O127" s="156"/>
      <c r="P127" s="312"/>
      <c r="Q127" s="64"/>
      <c r="R127" s="112"/>
      <c r="S127" s="41"/>
      <c r="T127" s="42"/>
      <c r="U127" s="43"/>
      <c r="V127" s="44"/>
    </row>
    <row r="128" spans="1:22" ht="17.25" x14ac:dyDescent="0.3">
      <c r="A128" s="60"/>
      <c r="B128" s="61"/>
      <c r="C128" s="95"/>
      <c r="D128" s="95"/>
      <c r="E128" s="114"/>
      <c r="F128" s="51"/>
      <c r="G128" s="49"/>
      <c r="H128" s="113"/>
      <c r="I128" s="51"/>
      <c r="J128" s="35">
        <f t="shared" si="0"/>
        <v>0</v>
      </c>
      <c r="K128" s="56"/>
      <c r="L128" s="52"/>
      <c r="M128" s="52"/>
      <c r="N128" s="57">
        <f t="shared" si="1"/>
        <v>0</v>
      </c>
      <c r="O128" s="156"/>
      <c r="P128" s="312"/>
      <c r="Q128" s="64"/>
      <c r="R128" s="112"/>
      <c r="S128" s="41"/>
      <c r="T128" s="42"/>
      <c r="U128" s="43"/>
      <c r="V128" s="44"/>
    </row>
    <row r="129" spans="1:22" ht="17.25" x14ac:dyDescent="0.3">
      <c r="A129" s="107"/>
      <c r="B129" s="61"/>
      <c r="C129" s="96"/>
      <c r="D129" s="96"/>
      <c r="E129" s="97"/>
      <c r="F129" s="51"/>
      <c r="G129" s="49"/>
      <c r="H129" s="113"/>
      <c r="I129" s="51"/>
      <c r="J129" s="35">
        <f t="shared" si="0"/>
        <v>0</v>
      </c>
      <c r="K129" s="56"/>
      <c r="L129" s="52"/>
      <c r="M129" s="52"/>
      <c r="N129" s="57">
        <f t="shared" si="1"/>
        <v>0</v>
      </c>
      <c r="O129" s="156"/>
      <c r="P129" s="312"/>
      <c r="Q129" s="64"/>
      <c r="R129" s="112"/>
      <c r="S129" s="41"/>
      <c r="T129" s="42"/>
      <c r="U129" s="43"/>
      <c r="V129" s="44"/>
    </row>
    <row r="130" spans="1:22" ht="17.25" x14ac:dyDescent="0.3">
      <c r="A130" s="115"/>
      <c r="B130" s="61"/>
      <c r="C130" s="116"/>
      <c r="D130" s="116"/>
      <c r="E130" s="117"/>
      <c r="F130" s="51"/>
      <c r="G130" s="49"/>
      <c r="H130" s="118"/>
      <c r="I130" s="51"/>
      <c r="J130" s="35">
        <f t="shared" si="0"/>
        <v>0</v>
      </c>
      <c r="K130" s="56"/>
      <c r="L130" s="52"/>
      <c r="M130" s="52"/>
      <c r="N130" s="57">
        <f t="shared" si="1"/>
        <v>0</v>
      </c>
      <c r="O130" s="156"/>
      <c r="P130" s="312"/>
      <c r="Q130" s="64"/>
      <c r="R130" s="112"/>
      <c r="S130" s="41"/>
      <c r="T130" s="42"/>
      <c r="U130" s="43"/>
      <c r="V130" s="44"/>
    </row>
    <row r="131" spans="1:22" ht="17.25" x14ac:dyDescent="0.3">
      <c r="A131" s="115"/>
      <c r="B131" s="61"/>
      <c r="C131" s="116"/>
      <c r="D131" s="116"/>
      <c r="E131" s="117"/>
      <c r="F131" s="51"/>
      <c r="G131" s="49"/>
      <c r="H131" s="118"/>
      <c r="I131" s="51"/>
      <c r="J131" s="35">
        <f t="shared" si="0"/>
        <v>0</v>
      </c>
      <c r="K131" s="56"/>
      <c r="L131" s="52"/>
      <c r="M131" s="52"/>
      <c r="N131" s="57">
        <f t="shared" si="1"/>
        <v>0</v>
      </c>
      <c r="O131" s="156"/>
      <c r="P131" s="312"/>
      <c r="Q131" s="104"/>
      <c r="R131" s="112"/>
      <c r="S131" s="41"/>
      <c r="T131" s="42"/>
      <c r="U131" s="43"/>
      <c r="V131" s="44"/>
    </row>
    <row r="132" spans="1:22" ht="17.25" x14ac:dyDescent="0.3">
      <c r="A132" s="115"/>
      <c r="B132" s="61"/>
      <c r="C132" s="116"/>
      <c r="D132" s="116"/>
      <c r="E132" s="117"/>
      <c r="F132" s="51"/>
      <c r="G132" s="49"/>
      <c r="H132" s="118"/>
      <c r="I132" s="51"/>
      <c r="J132" s="35">
        <f t="shared" si="0"/>
        <v>0</v>
      </c>
      <c r="K132" s="56"/>
      <c r="L132" s="52"/>
      <c r="M132" s="52"/>
      <c r="N132" s="57">
        <f t="shared" si="1"/>
        <v>0</v>
      </c>
      <c r="O132" s="156"/>
      <c r="P132" s="312"/>
      <c r="Q132" s="64"/>
      <c r="R132" s="112"/>
      <c r="S132" s="41"/>
      <c r="T132" s="42"/>
      <c r="U132" s="43"/>
      <c r="V132" s="44"/>
    </row>
    <row r="133" spans="1:22" ht="17.25" x14ac:dyDescent="0.3">
      <c r="A133" s="107"/>
      <c r="B133" s="61"/>
      <c r="C133" s="96"/>
      <c r="D133" s="96"/>
      <c r="E133" s="97"/>
      <c r="F133" s="51"/>
      <c r="G133" s="49"/>
      <c r="H133" s="110"/>
      <c r="I133" s="51"/>
      <c r="J133" s="35">
        <f t="shared" si="0"/>
        <v>0</v>
      </c>
      <c r="K133" s="56"/>
      <c r="L133" s="52"/>
      <c r="M133" s="52"/>
      <c r="N133" s="57">
        <f t="shared" si="1"/>
        <v>0</v>
      </c>
      <c r="O133" s="156"/>
      <c r="P133" s="59"/>
      <c r="Q133" s="64"/>
      <c r="R133" s="112"/>
      <c r="S133" s="41"/>
      <c r="T133" s="42"/>
      <c r="U133" s="43"/>
      <c r="V133" s="44"/>
    </row>
    <row r="134" spans="1:22" ht="18.75" x14ac:dyDescent="0.3">
      <c r="A134" s="107"/>
      <c r="B134" s="61"/>
      <c r="C134" s="96"/>
      <c r="D134" s="96"/>
      <c r="E134" s="97"/>
      <c r="F134" s="51"/>
      <c r="G134" s="49"/>
      <c r="H134" s="119"/>
      <c r="I134" s="51"/>
      <c r="J134" s="35">
        <f t="shared" si="0"/>
        <v>0</v>
      </c>
      <c r="K134" s="56"/>
      <c r="L134" s="52"/>
      <c r="M134" s="52"/>
      <c r="N134" s="57">
        <f t="shared" si="1"/>
        <v>0</v>
      </c>
      <c r="O134" s="156"/>
      <c r="P134" s="59"/>
      <c r="Q134" s="64"/>
      <c r="R134" s="112"/>
      <c r="S134" s="41"/>
      <c r="T134" s="42"/>
      <c r="U134" s="43"/>
      <c r="V134" s="44"/>
    </row>
    <row r="135" spans="1:22" ht="17.25" x14ac:dyDescent="0.3">
      <c r="A135" s="107"/>
      <c r="B135" s="61"/>
      <c r="C135" s="96"/>
      <c r="D135" s="96"/>
      <c r="E135" s="97"/>
      <c r="F135" s="51"/>
      <c r="G135" s="49"/>
      <c r="H135" s="120"/>
      <c r="I135" s="51"/>
      <c r="J135" s="35">
        <f t="shared" si="0"/>
        <v>0</v>
      </c>
      <c r="K135" s="56"/>
      <c r="L135" s="52"/>
      <c r="M135" s="52"/>
      <c r="N135" s="57">
        <f t="shared" si="1"/>
        <v>0</v>
      </c>
      <c r="O135" s="156"/>
      <c r="P135" s="59"/>
      <c r="Q135" s="64"/>
      <c r="R135" s="112"/>
      <c r="S135" s="41"/>
      <c r="T135" s="42"/>
      <c r="U135" s="43"/>
      <c r="V135" s="44"/>
    </row>
    <row r="136" spans="1:22" ht="17.25" x14ac:dyDescent="0.3">
      <c r="A136" s="107"/>
      <c r="B136" s="61"/>
      <c r="C136" s="96"/>
      <c r="D136" s="96"/>
      <c r="E136" s="97"/>
      <c r="F136" s="51"/>
      <c r="G136" s="49"/>
      <c r="H136" s="110"/>
      <c r="I136" s="51"/>
      <c r="J136" s="35">
        <f t="shared" si="0"/>
        <v>0</v>
      </c>
      <c r="K136" s="56"/>
      <c r="L136" s="52"/>
      <c r="M136" s="52"/>
      <c r="N136" s="57">
        <f t="shared" si="1"/>
        <v>0</v>
      </c>
      <c r="O136" s="156"/>
      <c r="P136" s="59"/>
      <c r="Q136" s="64"/>
      <c r="R136" s="112"/>
      <c r="S136" s="41"/>
      <c r="T136" s="42"/>
      <c r="U136" s="43"/>
      <c r="V136" s="44"/>
    </row>
    <row r="137" spans="1:22" ht="17.25" x14ac:dyDescent="0.3">
      <c r="A137" s="121"/>
      <c r="B137" s="61"/>
      <c r="C137" s="96"/>
      <c r="D137" s="96"/>
      <c r="E137" s="97"/>
      <c r="F137" s="51"/>
      <c r="G137" s="49"/>
      <c r="H137" s="122"/>
      <c r="I137" s="51"/>
      <c r="J137" s="35">
        <f t="shared" si="0"/>
        <v>0</v>
      </c>
      <c r="K137" s="56"/>
      <c r="L137" s="52"/>
      <c r="M137" s="52"/>
      <c r="N137" s="57">
        <f t="shared" si="1"/>
        <v>0</v>
      </c>
      <c r="O137" s="298"/>
      <c r="P137" s="314"/>
      <c r="Q137" s="123"/>
      <c r="R137" s="124"/>
      <c r="S137" s="41"/>
      <c r="T137" s="42"/>
      <c r="U137" s="43"/>
      <c r="V137" s="44"/>
    </row>
    <row r="138" spans="1:22" ht="17.25" x14ac:dyDescent="0.3">
      <c r="A138" s="66"/>
      <c r="B138" s="61"/>
      <c r="C138" s="96"/>
      <c r="D138" s="96"/>
      <c r="E138" s="97"/>
      <c r="F138" s="51"/>
      <c r="G138" s="125"/>
      <c r="H138" s="126"/>
      <c r="I138" s="51"/>
      <c r="J138" s="35">
        <f t="shared" si="0"/>
        <v>0</v>
      </c>
      <c r="K138" s="56"/>
      <c r="L138" s="52"/>
      <c r="M138" s="52"/>
      <c r="N138" s="57">
        <f t="shared" si="1"/>
        <v>0</v>
      </c>
      <c r="O138" s="299"/>
      <c r="P138" s="127"/>
      <c r="Q138" s="64"/>
      <c r="R138" s="112"/>
      <c r="S138" s="41"/>
      <c r="T138" s="42"/>
      <c r="U138" s="43"/>
      <c r="V138" s="44"/>
    </row>
    <row r="139" spans="1:22" ht="17.25" x14ac:dyDescent="0.3">
      <c r="A139" s="108"/>
      <c r="B139" s="61"/>
      <c r="C139" s="96"/>
      <c r="D139" s="96"/>
      <c r="E139" s="97"/>
      <c r="F139" s="51"/>
      <c r="G139" s="127"/>
      <c r="H139" s="122"/>
      <c r="I139" s="51"/>
      <c r="J139" s="35">
        <f t="shared" si="0"/>
        <v>0</v>
      </c>
      <c r="K139" s="56"/>
      <c r="L139" s="52"/>
      <c r="M139" s="52"/>
      <c r="N139" s="57">
        <f t="shared" si="1"/>
        <v>0</v>
      </c>
      <c r="O139" s="299"/>
      <c r="P139" s="127"/>
      <c r="Q139" s="64"/>
      <c r="R139" s="112"/>
      <c r="S139" s="41"/>
      <c r="T139" s="42"/>
      <c r="U139" s="43"/>
      <c r="V139" s="44"/>
    </row>
    <row r="140" spans="1:22" ht="17.25" x14ac:dyDescent="0.3">
      <c r="A140" s="108"/>
      <c r="B140" s="61"/>
      <c r="C140" s="96"/>
      <c r="D140" s="96"/>
      <c r="E140" s="97"/>
      <c r="F140" s="51"/>
      <c r="G140" s="127"/>
      <c r="H140" s="126"/>
      <c r="I140" s="51"/>
      <c r="J140" s="35">
        <f t="shared" si="0"/>
        <v>0</v>
      </c>
      <c r="K140" s="128"/>
      <c r="L140" s="52"/>
      <c r="M140" s="52" t="s">
        <v>18</v>
      </c>
      <c r="N140" s="57">
        <f t="shared" si="1"/>
        <v>0</v>
      </c>
      <c r="O140" s="298"/>
      <c r="P140" s="314"/>
      <c r="Q140" s="123"/>
      <c r="R140" s="124"/>
      <c r="S140" s="41"/>
      <c r="T140" s="42"/>
      <c r="U140" s="43"/>
      <c r="V140" s="44"/>
    </row>
    <row r="141" spans="1:22" ht="17.25" x14ac:dyDescent="0.3">
      <c r="A141" s="107"/>
      <c r="B141" s="61"/>
      <c r="C141" s="96"/>
      <c r="D141" s="96"/>
      <c r="E141" s="97"/>
      <c r="F141" s="51"/>
      <c r="G141" s="127"/>
      <c r="H141" s="126"/>
      <c r="I141" s="51"/>
      <c r="J141" s="35">
        <f t="shared" si="0"/>
        <v>0</v>
      </c>
      <c r="K141" s="128"/>
      <c r="L141" s="52"/>
      <c r="M141" s="52"/>
      <c r="N141" s="57">
        <f t="shared" si="1"/>
        <v>0</v>
      </c>
      <c r="O141" s="299"/>
      <c r="P141" s="127"/>
      <c r="Q141" s="64"/>
      <c r="R141" s="112"/>
      <c r="S141" s="41"/>
      <c r="T141" s="42"/>
      <c r="U141" s="43"/>
      <c r="V141" s="44"/>
    </row>
    <row r="142" spans="1:22" ht="17.25" x14ac:dyDescent="0.3">
      <c r="A142" s="115"/>
      <c r="B142" s="61"/>
      <c r="C142" s="129"/>
      <c r="D142" s="129"/>
      <c r="E142" s="130"/>
      <c r="F142" s="51"/>
      <c r="G142" s="127"/>
      <c r="H142" s="131"/>
      <c r="I142" s="51"/>
      <c r="J142" s="35">
        <f t="shared" si="0"/>
        <v>0</v>
      </c>
      <c r="K142" s="56"/>
      <c r="L142" s="52"/>
      <c r="M142" s="52"/>
      <c r="N142" s="57">
        <f t="shared" si="1"/>
        <v>0</v>
      </c>
      <c r="O142" s="300"/>
      <c r="P142" s="315"/>
      <c r="Q142" s="39"/>
      <c r="R142" s="40"/>
      <c r="S142" s="41"/>
      <c r="T142" s="42"/>
      <c r="U142" s="43"/>
      <c r="V142" s="44"/>
    </row>
    <row r="143" spans="1:22" ht="17.25" x14ac:dyDescent="0.3">
      <c r="A143" s="132"/>
      <c r="B143" s="61"/>
      <c r="C143" s="96"/>
      <c r="D143" s="96"/>
      <c r="E143" s="97"/>
      <c r="F143" s="51"/>
      <c r="G143" s="127"/>
      <c r="H143" s="110"/>
      <c r="I143" s="51"/>
      <c r="J143" s="35">
        <f t="shared" ref="J143:J206" si="4">I143-F143</f>
        <v>0</v>
      </c>
      <c r="K143" s="128"/>
      <c r="L143" s="133"/>
      <c r="M143" s="133"/>
      <c r="N143" s="57">
        <f t="shared" si="1"/>
        <v>0</v>
      </c>
      <c r="O143" s="300"/>
      <c r="P143" s="315"/>
      <c r="Q143" s="123"/>
      <c r="R143" s="124"/>
      <c r="S143" s="41"/>
      <c r="T143" s="42"/>
      <c r="U143" s="43"/>
      <c r="V143" s="44"/>
    </row>
    <row r="144" spans="1:22" ht="17.25" x14ac:dyDescent="0.3">
      <c r="A144" s="107"/>
      <c r="B144" s="61"/>
      <c r="C144" s="96"/>
      <c r="D144" s="96"/>
      <c r="E144" s="97"/>
      <c r="F144" s="51"/>
      <c r="G144" s="127"/>
      <c r="H144" s="110"/>
      <c r="I144" s="51"/>
      <c r="J144" s="35">
        <f t="shared" si="4"/>
        <v>0</v>
      </c>
      <c r="K144" s="128"/>
      <c r="L144" s="133"/>
      <c r="M144" s="133"/>
      <c r="N144" s="57">
        <f t="shared" si="1"/>
        <v>0</v>
      </c>
      <c r="O144" s="156"/>
      <c r="P144" s="312"/>
      <c r="Q144" s="123"/>
      <c r="R144" s="124"/>
      <c r="S144" s="41"/>
      <c r="T144" s="42"/>
      <c r="U144" s="43"/>
      <c r="V144" s="44"/>
    </row>
    <row r="145" spans="1:22" ht="17.25" x14ac:dyDescent="0.3">
      <c r="A145" s="108"/>
      <c r="B145" s="61"/>
      <c r="C145" s="96"/>
      <c r="D145" s="96"/>
      <c r="E145" s="97"/>
      <c r="F145" s="51"/>
      <c r="G145" s="127"/>
      <c r="H145" s="134"/>
      <c r="I145" s="51"/>
      <c r="J145" s="35">
        <f t="shared" si="4"/>
        <v>0</v>
      </c>
      <c r="K145" s="135"/>
      <c r="L145" s="133"/>
      <c r="M145" s="133"/>
      <c r="N145" s="136">
        <f t="shared" si="1"/>
        <v>0</v>
      </c>
      <c r="O145" s="299"/>
      <c r="P145" s="127"/>
      <c r="Q145" s="123"/>
      <c r="R145" s="124"/>
      <c r="S145" s="41"/>
      <c r="T145" s="42"/>
      <c r="U145" s="43"/>
      <c r="V145" s="44"/>
    </row>
    <row r="146" spans="1:22" ht="18.75" x14ac:dyDescent="0.3">
      <c r="A146" s="108"/>
      <c r="B146" s="61"/>
      <c r="C146" s="96"/>
      <c r="D146" s="96"/>
      <c r="E146" s="97"/>
      <c r="F146" s="51"/>
      <c r="G146" s="127"/>
      <c r="H146" s="110"/>
      <c r="I146" s="51"/>
      <c r="J146" s="35">
        <f t="shared" si="4"/>
        <v>0</v>
      </c>
      <c r="K146" s="137"/>
      <c r="L146" s="138"/>
      <c r="M146" s="138"/>
      <c r="N146" s="136">
        <f t="shared" si="1"/>
        <v>0</v>
      </c>
      <c r="O146" s="298"/>
      <c r="P146" s="314"/>
      <c r="Q146" s="123"/>
      <c r="R146" s="124"/>
      <c r="S146" s="41"/>
      <c r="T146" s="42"/>
      <c r="U146" s="43"/>
      <c r="V146" s="44"/>
    </row>
    <row r="147" spans="1:22" ht="17.25" x14ac:dyDescent="0.3">
      <c r="A147" s="139"/>
      <c r="B147" s="61"/>
      <c r="C147" s="96"/>
      <c r="D147" s="96"/>
      <c r="E147" s="97"/>
      <c r="F147" s="140"/>
      <c r="G147" s="127"/>
      <c r="H147" s="120"/>
      <c r="I147" s="51"/>
      <c r="J147" s="35">
        <f t="shared" si="4"/>
        <v>0</v>
      </c>
      <c r="K147" s="137"/>
      <c r="L147" s="141"/>
      <c r="M147" s="141"/>
      <c r="N147" s="136">
        <f>K147*I147</f>
        <v>0</v>
      </c>
      <c r="O147" s="299"/>
      <c r="P147" s="127"/>
      <c r="Q147" s="123"/>
      <c r="R147" s="124"/>
      <c r="S147" s="41"/>
      <c r="T147" s="42"/>
      <c r="U147" s="43"/>
      <c r="V147" s="44"/>
    </row>
    <row r="148" spans="1:22" ht="17.25" x14ac:dyDescent="0.3">
      <c r="A148" s="121"/>
      <c r="B148" s="61"/>
      <c r="C148" s="96"/>
      <c r="D148" s="96"/>
      <c r="E148" s="97"/>
      <c r="F148" s="51"/>
      <c r="G148" s="127"/>
      <c r="H148" s="110"/>
      <c r="I148" s="51"/>
      <c r="J148" s="35">
        <f t="shared" si="4"/>
        <v>0</v>
      </c>
      <c r="K148" s="137"/>
      <c r="L148" s="133"/>
      <c r="M148" s="133"/>
      <c r="N148" s="136">
        <f t="shared" ref="N148:N232" si="5">K148*I148</f>
        <v>0</v>
      </c>
      <c r="O148" s="298"/>
      <c r="P148" s="314"/>
      <c r="Q148" s="123"/>
      <c r="R148" s="124"/>
      <c r="S148" s="41"/>
      <c r="T148" s="42"/>
      <c r="U148" s="43"/>
      <c r="V148" s="44"/>
    </row>
    <row r="149" spans="1:22" ht="18.75" x14ac:dyDescent="0.3">
      <c r="A149" s="108"/>
      <c r="B149" s="61"/>
      <c r="C149" s="96"/>
      <c r="D149" s="96"/>
      <c r="E149" s="97"/>
      <c r="F149" s="51"/>
      <c r="G149" s="127"/>
      <c r="H149" s="142"/>
      <c r="I149" s="51"/>
      <c r="J149" s="35">
        <f t="shared" si="4"/>
        <v>0</v>
      </c>
      <c r="K149" s="56"/>
      <c r="L149" s="133"/>
      <c r="M149" s="133"/>
      <c r="N149" s="57">
        <f t="shared" si="5"/>
        <v>0</v>
      </c>
      <c r="O149" s="298"/>
      <c r="P149" s="314"/>
      <c r="Q149" s="123"/>
      <c r="R149" s="124"/>
      <c r="S149" s="41"/>
      <c r="T149" s="42"/>
      <c r="U149" s="43"/>
      <c r="V149" s="44"/>
    </row>
    <row r="150" spans="1:22" ht="17.25" x14ac:dyDescent="0.3">
      <c r="A150" s="108"/>
      <c r="B150" s="61"/>
      <c r="C150" s="96"/>
      <c r="D150" s="96"/>
      <c r="E150" s="97"/>
      <c r="F150" s="51"/>
      <c r="G150" s="127"/>
      <c r="H150" s="122"/>
      <c r="I150" s="51"/>
      <c r="J150" s="35">
        <f t="shared" si="4"/>
        <v>0</v>
      </c>
      <c r="K150" s="137"/>
      <c r="L150" s="133"/>
      <c r="M150" s="133"/>
      <c r="N150" s="136">
        <f t="shared" si="5"/>
        <v>0</v>
      </c>
      <c r="O150" s="298"/>
      <c r="P150" s="314"/>
      <c r="Q150" s="123"/>
      <c r="R150" s="124"/>
      <c r="S150" s="41"/>
      <c r="T150" s="42"/>
      <c r="U150" s="43"/>
      <c r="V150" s="44"/>
    </row>
    <row r="151" spans="1:22" ht="17.25" x14ac:dyDescent="0.3">
      <c r="A151" s="108"/>
      <c r="B151" s="61"/>
      <c r="C151" s="96"/>
      <c r="D151" s="96"/>
      <c r="E151" s="97"/>
      <c r="F151" s="51"/>
      <c r="G151" s="127"/>
      <c r="H151" s="143"/>
      <c r="I151" s="51"/>
      <c r="J151" s="35">
        <f t="shared" si="4"/>
        <v>0</v>
      </c>
      <c r="K151" s="137"/>
      <c r="L151" s="133"/>
      <c r="M151" s="133"/>
      <c r="N151" s="136">
        <f t="shared" si="5"/>
        <v>0</v>
      </c>
      <c r="O151" s="298"/>
      <c r="P151" s="314"/>
      <c r="Q151" s="123"/>
      <c r="R151" s="124"/>
      <c r="S151" s="41"/>
      <c r="T151" s="42"/>
      <c r="U151" s="43"/>
      <c r="V151" s="44"/>
    </row>
    <row r="152" spans="1:22" ht="17.25" x14ac:dyDescent="0.3">
      <c r="A152" s="108"/>
      <c r="B152" s="61"/>
      <c r="C152" s="96"/>
      <c r="D152" s="96"/>
      <c r="E152" s="97"/>
      <c r="F152" s="51"/>
      <c r="G152" s="127"/>
      <c r="H152" s="144"/>
      <c r="I152" s="51"/>
      <c r="J152" s="35">
        <f t="shared" si="4"/>
        <v>0</v>
      </c>
      <c r="K152" s="137"/>
      <c r="L152" s="145"/>
      <c r="M152" s="145"/>
      <c r="N152" s="136">
        <f t="shared" si="5"/>
        <v>0</v>
      </c>
      <c r="O152" s="298"/>
      <c r="P152" s="314"/>
      <c r="Q152" s="123"/>
      <c r="R152" s="124"/>
      <c r="S152" s="41"/>
      <c r="T152" s="42"/>
      <c r="U152" s="43"/>
      <c r="V152" s="44"/>
    </row>
    <row r="153" spans="1:22" ht="17.25" x14ac:dyDescent="0.3">
      <c r="A153" s="108"/>
      <c r="B153" s="61"/>
      <c r="C153" s="96"/>
      <c r="D153" s="96"/>
      <c r="E153" s="97"/>
      <c r="F153" s="51"/>
      <c r="G153" s="127"/>
      <c r="H153" s="143"/>
      <c r="I153" s="51"/>
      <c r="J153" s="35">
        <f t="shared" si="4"/>
        <v>0</v>
      </c>
      <c r="K153" s="137"/>
      <c r="L153" s="145"/>
      <c r="M153" s="145"/>
      <c r="N153" s="136">
        <f t="shared" si="5"/>
        <v>0</v>
      </c>
      <c r="O153" s="298"/>
      <c r="P153" s="314"/>
      <c r="Q153" s="123"/>
      <c r="R153" s="124"/>
      <c r="S153" s="41"/>
      <c r="T153" s="42"/>
      <c r="U153" s="43"/>
      <c r="V153" s="44"/>
    </row>
    <row r="154" spans="1:22" ht="17.25" x14ac:dyDescent="0.3">
      <c r="A154" s="108"/>
      <c r="B154" s="61"/>
      <c r="C154" s="96"/>
      <c r="D154" s="96"/>
      <c r="E154" s="97"/>
      <c r="F154" s="51"/>
      <c r="G154" s="127"/>
      <c r="H154" s="143"/>
      <c r="I154" s="51"/>
      <c r="J154" s="35">
        <f t="shared" si="4"/>
        <v>0</v>
      </c>
      <c r="K154" s="137"/>
      <c r="L154" s="145"/>
      <c r="M154" s="145"/>
      <c r="N154" s="136">
        <f t="shared" si="5"/>
        <v>0</v>
      </c>
      <c r="O154" s="298"/>
      <c r="P154" s="314"/>
      <c r="Q154" s="123"/>
      <c r="R154" s="124"/>
      <c r="S154" s="41"/>
      <c r="T154" s="42"/>
      <c r="U154" s="43"/>
      <c r="V154" s="44"/>
    </row>
    <row r="155" spans="1:22" ht="17.25" x14ac:dyDescent="0.3">
      <c r="A155" s="108"/>
      <c r="B155" s="61"/>
      <c r="C155" s="96"/>
      <c r="D155" s="96"/>
      <c r="E155" s="97"/>
      <c r="F155" s="51"/>
      <c r="G155" s="127"/>
      <c r="H155" s="143"/>
      <c r="I155" s="51"/>
      <c r="J155" s="35">
        <f t="shared" si="4"/>
        <v>0</v>
      </c>
      <c r="K155" s="56"/>
      <c r="L155" s="52"/>
      <c r="M155" s="52"/>
      <c r="N155" s="57">
        <f t="shared" si="5"/>
        <v>0</v>
      </c>
      <c r="O155" s="298"/>
      <c r="P155" s="314"/>
      <c r="Q155" s="123"/>
      <c r="R155" s="124"/>
      <c r="S155" s="41"/>
      <c r="T155" s="42"/>
      <c r="U155" s="43"/>
      <c r="V155" s="44"/>
    </row>
    <row r="156" spans="1:22" ht="17.25" x14ac:dyDescent="0.3">
      <c r="A156" s="108"/>
      <c r="B156" s="61"/>
      <c r="C156" s="146"/>
      <c r="D156" s="146"/>
      <c r="E156" s="147"/>
      <c r="F156" s="51"/>
      <c r="G156" s="127"/>
      <c r="H156" s="143"/>
      <c r="I156" s="51"/>
      <c r="J156" s="35">
        <f t="shared" si="4"/>
        <v>0</v>
      </c>
      <c r="K156" s="56"/>
      <c r="L156" s="52"/>
      <c r="M156" s="52"/>
      <c r="N156" s="57">
        <f t="shared" si="5"/>
        <v>0</v>
      </c>
      <c r="O156" s="299"/>
      <c r="P156" s="316"/>
      <c r="Q156" s="39"/>
      <c r="R156" s="40"/>
      <c r="S156" s="41"/>
      <c r="T156" s="42"/>
      <c r="U156" s="43"/>
      <c r="V156" s="44"/>
    </row>
    <row r="157" spans="1:22" ht="17.25" x14ac:dyDescent="0.3">
      <c r="A157" s="108"/>
      <c r="B157" s="61"/>
      <c r="C157" s="146"/>
      <c r="D157" s="146"/>
      <c r="E157" s="147"/>
      <c r="F157" s="51"/>
      <c r="G157" s="127"/>
      <c r="H157" s="143"/>
      <c r="I157" s="51"/>
      <c r="J157" s="35">
        <f t="shared" si="4"/>
        <v>0</v>
      </c>
      <c r="K157" s="56"/>
      <c r="L157" s="52"/>
      <c r="M157" s="52"/>
      <c r="N157" s="57">
        <f t="shared" si="5"/>
        <v>0</v>
      </c>
      <c r="O157" s="299"/>
      <c r="P157" s="316"/>
      <c r="Q157" s="39"/>
      <c r="R157" s="40"/>
      <c r="S157" s="41"/>
      <c r="T157" s="42"/>
      <c r="U157" s="43"/>
      <c r="V157" s="44"/>
    </row>
    <row r="158" spans="1:22" ht="17.25" x14ac:dyDescent="0.3">
      <c r="A158" s="60"/>
      <c r="B158" s="61"/>
      <c r="C158" s="129"/>
      <c r="D158" s="129"/>
      <c r="E158" s="130"/>
      <c r="F158" s="51"/>
      <c r="G158" s="127"/>
      <c r="H158" s="131"/>
      <c r="I158" s="51"/>
      <c r="J158" s="35">
        <f t="shared" si="4"/>
        <v>0</v>
      </c>
      <c r="K158" s="56"/>
      <c r="L158" s="52"/>
      <c r="M158" s="52"/>
      <c r="N158" s="57">
        <f t="shared" si="5"/>
        <v>0</v>
      </c>
      <c r="O158" s="156"/>
      <c r="P158" s="312"/>
      <c r="Q158" s="39"/>
      <c r="R158" s="40"/>
      <c r="S158" s="41"/>
      <c r="T158" s="42"/>
      <c r="U158" s="43"/>
      <c r="V158" s="44"/>
    </row>
    <row r="159" spans="1:22" ht="17.25" x14ac:dyDescent="0.3">
      <c r="A159" s="108"/>
      <c r="B159" s="61"/>
      <c r="C159" s="148"/>
      <c r="D159" s="148"/>
      <c r="E159" s="130"/>
      <c r="F159" s="51"/>
      <c r="G159" s="127"/>
      <c r="H159" s="50"/>
      <c r="I159" s="51"/>
      <c r="J159" s="35">
        <f t="shared" si="4"/>
        <v>0</v>
      </c>
      <c r="K159" s="56"/>
      <c r="L159" s="52"/>
      <c r="M159" s="52"/>
      <c r="N159" s="57">
        <f t="shared" si="5"/>
        <v>0</v>
      </c>
      <c r="O159" s="156"/>
      <c r="P159" s="312"/>
      <c r="Q159" s="39"/>
      <c r="R159" s="40"/>
      <c r="S159" s="41"/>
      <c r="T159" s="42"/>
      <c r="U159" s="43"/>
      <c r="V159" s="44"/>
    </row>
    <row r="160" spans="1:22" ht="17.25" x14ac:dyDescent="0.3">
      <c r="A160" s="115"/>
      <c r="B160" s="61"/>
      <c r="C160" s="129"/>
      <c r="D160" s="129"/>
      <c r="E160" s="130"/>
      <c r="F160" s="51"/>
      <c r="G160" s="127"/>
      <c r="H160" s="131"/>
      <c r="I160" s="51"/>
      <c r="J160" s="35">
        <f t="shared" si="4"/>
        <v>0</v>
      </c>
      <c r="K160" s="56"/>
      <c r="L160" s="52"/>
      <c r="M160" s="52"/>
      <c r="N160" s="57">
        <f t="shared" si="5"/>
        <v>0</v>
      </c>
      <c r="O160" s="156"/>
      <c r="P160" s="312"/>
      <c r="Q160" s="39"/>
      <c r="R160" s="40"/>
      <c r="S160" s="41"/>
      <c r="T160" s="42"/>
      <c r="U160" s="43"/>
      <c r="V160" s="44"/>
    </row>
    <row r="161" spans="1:22" ht="18.75" x14ac:dyDescent="0.3">
      <c r="A161" s="149"/>
      <c r="B161" s="150"/>
      <c r="C161" s="95"/>
      <c r="D161" s="95"/>
      <c r="E161" s="114"/>
      <c r="F161" s="51"/>
      <c r="G161" s="127"/>
      <c r="H161" s="131"/>
      <c r="I161" s="51"/>
      <c r="J161" s="35">
        <f t="shared" si="4"/>
        <v>0</v>
      </c>
      <c r="K161" s="56"/>
      <c r="L161" s="52"/>
      <c r="M161" s="52"/>
      <c r="N161" s="57">
        <f t="shared" si="5"/>
        <v>0</v>
      </c>
      <c r="O161" s="300"/>
      <c r="P161" s="315"/>
      <c r="Q161" s="39"/>
      <c r="R161" s="40"/>
      <c r="S161" s="41"/>
      <c r="T161" s="42"/>
      <c r="U161" s="43"/>
      <c r="V161" s="44"/>
    </row>
    <row r="162" spans="1:22" ht="17.25" x14ac:dyDescent="0.3">
      <c r="A162" s="115"/>
      <c r="B162" s="61"/>
      <c r="C162" s="151"/>
      <c r="D162" s="151"/>
      <c r="E162" s="152"/>
      <c r="F162" s="51"/>
      <c r="G162" s="127"/>
      <c r="H162" s="131"/>
      <c r="I162" s="51"/>
      <c r="J162" s="35">
        <f t="shared" si="4"/>
        <v>0</v>
      </c>
      <c r="K162" s="56"/>
      <c r="L162" s="52"/>
      <c r="M162" s="52"/>
      <c r="N162" s="57">
        <f t="shared" si="5"/>
        <v>0</v>
      </c>
      <c r="O162" s="156"/>
      <c r="P162" s="312"/>
      <c r="Q162" s="39"/>
      <c r="R162" s="40"/>
      <c r="S162" s="41"/>
      <c r="T162" s="42"/>
      <c r="U162" s="43"/>
      <c r="V162" s="44"/>
    </row>
    <row r="163" spans="1:22" ht="17.25" x14ac:dyDescent="0.3">
      <c r="A163" s="115"/>
      <c r="B163" s="61"/>
      <c r="C163" s="151"/>
      <c r="D163" s="151"/>
      <c r="E163" s="152"/>
      <c r="F163" s="51"/>
      <c r="G163" s="127"/>
      <c r="H163" s="131"/>
      <c r="I163" s="51"/>
      <c r="J163" s="35">
        <f t="shared" si="4"/>
        <v>0</v>
      </c>
      <c r="K163" s="56"/>
      <c r="L163" s="52"/>
      <c r="M163" s="52"/>
      <c r="N163" s="57">
        <f t="shared" si="5"/>
        <v>0</v>
      </c>
      <c r="O163" s="156"/>
      <c r="P163" s="312"/>
      <c r="Q163" s="39"/>
      <c r="R163" s="40"/>
      <c r="S163" s="41"/>
      <c r="T163" s="42"/>
      <c r="U163" s="43"/>
      <c r="V163" s="44"/>
    </row>
    <row r="164" spans="1:22" ht="17.25" x14ac:dyDescent="0.3">
      <c r="A164" s="153"/>
      <c r="B164" s="61"/>
      <c r="C164" s="154"/>
      <c r="D164" s="154"/>
      <c r="E164" s="155"/>
      <c r="F164" s="51"/>
      <c r="G164" s="127"/>
      <c r="H164" s="131"/>
      <c r="I164" s="51"/>
      <c r="J164" s="35">
        <f t="shared" si="4"/>
        <v>0</v>
      </c>
      <c r="K164" s="56"/>
      <c r="L164" s="52"/>
      <c r="M164" s="52"/>
      <c r="N164" s="57">
        <f t="shared" si="5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ht="17.25" x14ac:dyDescent="0.3">
      <c r="A165" s="115"/>
      <c r="B165" s="61"/>
      <c r="C165" s="157"/>
      <c r="D165" s="157"/>
      <c r="E165" s="158"/>
      <c r="F165" s="51"/>
      <c r="G165" s="63"/>
      <c r="H165" s="131"/>
      <c r="I165" s="51"/>
      <c r="J165" s="35">
        <f t="shared" si="4"/>
        <v>0</v>
      </c>
      <c r="K165" s="56"/>
      <c r="L165" s="52"/>
      <c r="M165" s="52"/>
      <c r="N165" s="57">
        <f t="shared" si="5"/>
        <v>0</v>
      </c>
      <c r="O165" s="301"/>
      <c r="P165" s="317"/>
      <c r="Q165" s="39"/>
      <c r="R165" s="40"/>
      <c r="S165" s="41"/>
      <c r="T165" s="42"/>
      <c r="U165" s="43"/>
      <c r="V165" s="44"/>
    </row>
    <row r="166" spans="1:22" ht="17.25" x14ac:dyDescent="0.3">
      <c r="A166" s="115"/>
      <c r="B166" s="61"/>
      <c r="C166" s="157"/>
      <c r="D166" s="157"/>
      <c r="E166" s="158"/>
      <c r="F166" s="51"/>
      <c r="G166" s="49"/>
      <c r="H166" s="131"/>
      <c r="I166" s="51"/>
      <c r="J166" s="35">
        <f t="shared" si="4"/>
        <v>0</v>
      </c>
      <c r="K166" s="56"/>
      <c r="L166" s="52"/>
      <c r="M166" s="52"/>
      <c r="N166" s="57">
        <f t="shared" si="5"/>
        <v>0</v>
      </c>
      <c r="O166" s="301"/>
      <c r="P166" s="317"/>
      <c r="Q166" s="39"/>
      <c r="R166" s="40"/>
      <c r="S166" s="41"/>
      <c r="T166" s="42"/>
      <c r="U166" s="43"/>
      <c r="V166" s="44"/>
    </row>
    <row r="167" spans="1:22" x14ac:dyDescent="0.25">
      <c r="A167" s="115"/>
      <c r="B167" s="107"/>
      <c r="C167" s="159"/>
      <c r="D167" s="159"/>
      <c r="E167" s="160"/>
      <c r="F167" s="161"/>
      <c r="G167" s="127"/>
      <c r="H167" s="162"/>
      <c r="I167" s="161"/>
      <c r="J167" s="35">
        <f t="shared" si="4"/>
        <v>0</v>
      </c>
      <c r="N167" s="57">
        <f t="shared" si="5"/>
        <v>0</v>
      </c>
      <c r="O167" s="302"/>
      <c r="P167" s="316"/>
      <c r="Q167" s="163"/>
      <c r="R167" s="164"/>
      <c r="S167" s="165"/>
      <c r="T167" s="166"/>
      <c r="U167" s="167"/>
      <c r="V167" s="168"/>
    </row>
    <row r="168" spans="1:22" ht="17.25" x14ac:dyDescent="0.3">
      <c r="A168" s="115"/>
      <c r="B168" s="61"/>
      <c r="C168" s="154"/>
      <c r="D168" s="154"/>
      <c r="E168" s="155"/>
      <c r="F168" s="161"/>
      <c r="G168" s="127"/>
      <c r="H168" s="162"/>
      <c r="I168" s="161"/>
      <c r="J168" s="35">
        <f t="shared" si="4"/>
        <v>0</v>
      </c>
      <c r="N168" s="57">
        <f t="shared" si="5"/>
        <v>0</v>
      </c>
      <c r="O168" s="302"/>
      <c r="P168" s="316"/>
      <c r="Q168" s="163"/>
      <c r="R168" s="164"/>
      <c r="S168" s="165"/>
      <c r="T168" s="166"/>
      <c r="U168" s="167"/>
      <c r="V168" s="168"/>
    </row>
    <row r="169" spans="1:22" ht="17.25" x14ac:dyDescent="0.3">
      <c r="A169" s="115"/>
      <c r="B169" s="61"/>
      <c r="C169" s="154"/>
      <c r="D169" s="154"/>
      <c r="E169" s="155"/>
      <c r="F169" s="51"/>
      <c r="G169" s="127"/>
      <c r="H169" s="131"/>
      <c r="I169" s="51"/>
      <c r="J169" s="35">
        <f t="shared" si="4"/>
        <v>0</v>
      </c>
      <c r="K169" s="56"/>
      <c r="L169" s="52"/>
      <c r="M169" s="52"/>
      <c r="N169" s="57">
        <f t="shared" si="5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7.25" x14ac:dyDescent="0.3">
      <c r="A170" s="115"/>
      <c r="B170" s="61"/>
      <c r="C170" s="154"/>
      <c r="D170" s="154"/>
      <c r="E170" s="155"/>
      <c r="F170" s="51"/>
      <c r="G170" s="127"/>
      <c r="H170" s="131"/>
      <c r="I170" s="51"/>
      <c r="J170" s="35">
        <f t="shared" si="4"/>
        <v>0</v>
      </c>
      <c r="K170" s="56"/>
      <c r="L170" s="52"/>
      <c r="M170" s="52"/>
      <c r="N170" s="57">
        <f t="shared" si="5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ht="17.25" x14ac:dyDescent="0.3">
      <c r="A171" s="115"/>
      <c r="B171" s="61"/>
      <c r="C171" s="169"/>
      <c r="D171" s="169"/>
      <c r="E171" s="114"/>
      <c r="F171" s="51"/>
      <c r="G171" s="63"/>
      <c r="H171" s="131"/>
      <c r="I171" s="51"/>
      <c r="J171" s="35">
        <f t="shared" si="4"/>
        <v>0</v>
      </c>
      <c r="K171" s="56"/>
      <c r="L171" s="52"/>
      <c r="M171" s="52"/>
      <c r="N171" s="57">
        <f t="shared" si="5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3">
      <c r="A172" s="115"/>
      <c r="B172" s="61"/>
      <c r="C172" s="169"/>
      <c r="D172" s="169"/>
      <c r="E172" s="114"/>
      <c r="F172" s="51"/>
      <c r="G172" s="63"/>
      <c r="H172" s="131"/>
      <c r="I172" s="51"/>
      <c r="J172" s="35">
        <f t="shared" si="4"/>
        <v>0</v>
      </c>
      <c r="K172" s="56"/>
      <c r="L172" s="52"/>
      <c r="M172" s="52"/>
      <c r="N172" s="57">
        <f t="shared" si="5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x14ac:dyDescent="0.3">
      <c r="A173" s="115"/>
      <c r="B173" s="61"/>
      <c r="C173" s="169"/>
      <c r="D173" s="169"/>
      <c r="E173" s="114"/>
      <c r="F173" s="51"/>
      <c r="G173" s="63"/>
      <c r="H173" s="131"/>
      <c r="I173" s="51"/>
      <c r="J173" s="35">
        <f t="shared" si="4"/>
        <v>0</v>
      </c>
      <c r="K173" s="56"/>
      <c r="L173" s="52"/>
      <c r="M173" s="52"/>
      <c r="N173" s="57">
        <f t="shared" si="5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ht="17.25" x14ac:dyDescent="0.25">
      <c r="A174" s="115"/>
      <c r="B174" s="107"/>
      <c r="C174" s="170"/>
      <c r="D174" s="170"/>
      <c r="E174" s="109"/>
      <c r="F174" s="51"/>
      <c r="G174" s="63"/>
      <c r="H174" s="131"/>
      <c r="I174" s="51"/>
      <c r="J174" s="35">
        <f t="shared" si="4"/>
        <v>0</v>
      </c>
      <c r="K174" s="56"/>
      <c r="L174" s="52"/>
      <c r="M174" s="52"/>
      <c r="N174" s="57">
        <f t="shared" si="5"/>
        <v>0</v>
      </c>
      <c r="O174" s="156"/>
      <c r="P174" s="312"/>
      <c r="Q174" s="39"/>
      <c r="R174" s="40"/>
      <c r="S174" s="41"/>
      <c r="T174" s="42"/>
      <c r="U174" s="43"/>
      <c r="V174" s="44"/>
    </row>
    <row r="175" spans="1:22" ht="17.25" x14ac:dyDescent="0.3">
      <c r="A175" s="115"/>
      <c r="B175" s="61"/>
      <c r="C175" s="169"/>
      <c r="D175" s="169"/>
      <c r="E175" s="114"/>
      <c r="F175" s="51"/>
      <c r="G175" s="63"/>
      <c r="H175" s="131"/>
      <c r="I175" s="51"/>
      <c r="J175" s="35">
        <f t="shared" si="4"/>
        <v>0</v>
      </c>
      <c r="K175" s="56"/>
      <c r="L175" s="52"/>
      <c r="M175" s="52"/>
      <c r="N175" s="57">
        <f t="shared" si="5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ht="17.25" x14ac:dyDescent="0.3">
      <c r="A176" s="115"/>
      <c r="B176" s="61"/>
      <c r="C176" s="148"/>
      <c r="D176" s="148"/>
      <c r="E176" s="130"/>
      <c r="F176" s="51"/>
      <c r="G176" s="127"/>
      <c r="H176" s="131"/>
      <c r="I176" s="51"/>
      <c r="J176" s="35">
        <f t="shared" si="4"/>
        <v>0</v>
      </c>
      <c r="K176" s="56"/>
      <c r="L176" s="52"/>
      <c r="M176" s="52"/>
      <c r="N176" s="57">
        <f t="shared" si="5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x14ac:dyDescent="0.3">
      <c r="A177" s="115"/>
      <c r="B177" s="61"/>
      <c r="C177" s="148"/>
      <c r="D177" s="148"/>
      <c r="E177" s="130"/>
      <c r="F177" s="51"/>
      <c r="G177" s="127"/>
      <c r="H177" s="131"/>
      <c r="I177" s="51"/>
      <c r="J177" s="35">
        <f t="shared" si="4"/>
        <v>0</v>
      </c>
      <c r="K177" s="56"/>
      <c r="L177" s="52"/>
      <c r="M177" s="52"/>
      <c r="N177" s="57">
        <f t="shared" si="5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x14ac:dyDescent="0.3">
      <c r="A178" s="115"/>
      <c r="B178" s="61"/>
      <c r="C178" s="148"/>
      <c r="D178" s="148"/>
      <c r="E178" s="130"/>
      <c r="F178" s="51"/>
      <c r="G178" s="127"/>
      <c r="H178" s="131"/>
      <c r="I178" s="51"/>
      <c r="J178" s="35">
        <f t="shared" si="4"/>
        <v>0</v>
      </c>
      <c r="K178" s="56"/>
      <c r="L178" s="52"/>
      <c r="M178" s="52"/>
      <c r="N178" s="57">
        <f t="shared" si="5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3">
      <c r="A179" s="115"/>
      <c r="B179" s="61"/>
      <c r="C179" s="148"/>
      <c r="D179" s="148"/>
      <c r="E179" s="130"/>
      <c r="F179" s="51"/>
      <c r="G179" s="127"/>
      <c r="H179" s="131"/>
      <c r="I179" s="51"/>
      <c r="J179" s="35">
        <f t="shared" si="4"/>
        <v>0</v>
      </c>
      <c r="K179" s="56"/>
      <c r="L179" s="52"/>
      <c r="M179" s="52"/>
      <c r="N179" s="57">
        <f t="shared" si="5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25">
      <c r="A180" s="153"/>
      <c r="B180" s="107"/>
      <c r="C180" s="154"/>
      <c r="D180" s="154"/>
      <c r="E180" s="155"/>
      <c r="F180" s="51"/>
      <c r="G180" s="127"/>
      <c r="H180" s="131"/>
      <c r="I180" s="51"/>
      <c r="J180" s="35">
        <f t="shared" si="4"/>
        <v>0</v>
      </c>
      <c r="K180" s="56"/>
      <c r="L180" s="52"/>
      <c r="M180" s="52"/>
      <c r="N180" s="57">
        <f t="shared" si="5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3">
      <c r="A181" s="171"/>
      <c r="B181" s="61"/>
      <c r="C181" s="157"/>
      <c r="D181" s="157"/>
      <c r="E181" s="158"/>
      <c r="F181" s="51"/>
      <c r="G181" s="49"/>
      <c r="H181" s="131"/>
      <c r="I181" s="51"/>
      <c r="J181" s="35">
        <f t="shared" si="4"/>
        <v>0</v>
      </c>
      <c r="K181" s="56"/>
      <c r="L181" s="52"/>
      <c r="M181" s="52"/>
      <c r="N181" s="57">
        <f>K181*I181</f>
        <v>0</v>
      </c>
      <c r="O181" s="301"/>
      <c r="P181" s="317"/>
      <c r="Q181" s="39"/>
      <c r="R181" s="40"/>
      <c r="S181" s="41"/>
      <c r="T181" s="42"/>
      <c r="U181" s="43"/>
      <c r="V181" s="44"/>
    </row>
    <row r="182" spans="1:22" ht="17.25" x14ac:dyDescent="0.25">
      <c r="A182" s="115"/>
      <c r="B182" s="107"/>
      <c r="C182" s="172"/>
      <c r="D182" s="172"/>
      <c r="E182" s="173"/>
      <c r="F182" s="51"/>
      <c r="G182" s="127"/>
      <c r="H182" s="131"/>
      <c r="I182" s="51"/>
      <c r="J182" s="35">
        <f t="shared" si="4"/>
        <v>0</v>
      </c>
      <c r="K182" s="56"/>
      <c r="L182" s="52"/>
      <c r="M182" s="52"/>
      <c r="N182" s="57">
        <f t="shared" si="5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25">
      <c r="A183" s="115"/>
      <c r="B183" s="107"/>
      <c r="C183" s="172"/>
      <c r="D183" s="172"/>
      <c r="E183" s="173"/>
      <c r="F183" s="51"/>
      <c r="G183" s="127"/>
      <c r="H183" s="131"/>
      <c r="I183" s="51"/>
      <c r="J183" s="35">
        <f t="shared" si="4"/>
        <v>0</v>
      </c>
      <c r="K183" s="56"/>
      <c r="L183" s="52"/>
      <c r="M183" s="52"/>
      <c r="N183" s="57">
        <f t="shared" si="5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x14ac:dyDescent="0.25">
      <c r="A184" s="115"/>
      <c r="B184" s="107"/>
      <c r="C184" s="172"/>
      <c r="D184" s="172"/>
      <c r="E184" s="173"/>
      <c r="F184" s="51"/>
      <c r="G184" s="127"/>
      <c r="H184" s="174"/>
      <c r="I184" s="51"/>
      <c r="J184" s="35">
        <f t="shared" si="4"/>
        <v>0</v>
      </c>
      <c r="K184" s="56"/>
      <c r="L184" s="52"/>
      <c r="M184" s="52"/>
      <c r="N184" s="57">
        <f t="shared" si="5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25">
      <c r="A185" s="115"/>
      <c r="B185" s="107"/>
      <c r="C185" s="172"/>
      <c r="D185" s="172"/>
      <c r="E185" s="173"/>
      <c r="F185" s="175"/>
      <c r="G185" s="63"/>
      <c r="H185" s="174"/>
      <c r="I185" s="51"/>
      <c r="J185" s="35">
        <f t="shared" si="4"/>
        <v>0</v>
      </c>
      <c r="K185" s="56"/>
      <c r="L185" s="52"/>
      <c r="M185" s="52"/>
      <c r="N185" s="57">
        <f t="shared" si="5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x14ac:dyDescent="0.25">
      <c r="A186" s="115"/>
      <c r="B186" s="107"/>
      <c r="C186" s="172"/>
      <c r="D186" s="172"/>
      <c r="E186" s="173"/>
      <c r="F186" s="175"/>
      <c r="G186" s="63"/>
      <c r="H186" s="131"/>
      <c r="I186" s="51"/>
      <c r="J186" s="35">
        <f t="shared" si="4"/>
        <v>0</v>
      </c>
      <c r="K186" s="56"/>
      <c r="L186" s="52"/>
      <c r="M186" s="52"/>
      <c r="N186" s="57">
        <f t="shared" si="5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25">
      <c r="A187" s="115"/>
      <c r="B187" s="107"/>
      <c r="C187" s="172"/>
      <c r="D187" s="172"/>
      <c r="E187" s="173"/>
      <c r="F187" s="175"/>
      <c r="G187" s="63"/>
      <c r="H187" s="131"/>
      <c r="I187" s="51"/>
      <c r="J187" s="35">
        <f t="shared" si="4"/>
        <v>0</v>
      </c>
      <c r="K187" s="56"/>
      <c r="L187" s="52"/>
      <c r="M187" s="52"/>
      <c r="N187" s="57">
        <f t="shared" si="5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25">
      <c r="A188" s="115"/>
      <c r="B188" s="107"/>
      <c r="C188" s="172"/>
      <c r="D188" s="172"/>
      <c r="E188" s="173"/>
      <c r="F188" s="175"/>
      <c r="G188" s="63"/>
      <c r="H188" s="131"/>
      <c r="I188" s="51"/>
      <c r="J188" s="35">
        <f t="shared" si="4"/>
        <v>0</v>
      </c>
      <c r="K188" s="56"/>
      <c r="L188" s="52"/>
      <c r="M188" s="52"/>
      <c r="N188" s="57">
        <f t="shared" si="5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x14ac:dyDescent="0.25">
      <c r="A189" s="115"/>
      <c r="B189" s="107"/>
      <c r="C189" s="172"/>
      <c r="D189" s="172"/>
      <c r="E189" s="173"/>
      <c r="F189" s="175"/>
      <c r="G189" s="63"/>
      <c r="H189" s="131"/>
      <c r="I189" s="51"/>
      <c r="J189" s="35">
        <f t="shared" si="4"/>
        <v>0</v>
      </c>
      <c r="K189" s="56"/>
      <c r="L189" s="52"/>
      <c r="M189" s="52"/>
      <c r="N189" s="57">
        <f t="shared" si="5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25">
      <c r="A190" s="115"/>
      <c r="B190" s="107"/>
      <c r="C190" s="172"/>
      <c r="D190" s="172"/>
      <c r="E190" s="173"/>
      <c r="F190" s="175"/>
      <c r="G190" s="63"/>
      <c r="H190" s="131"/>
      <c r="I190" s="51"/>
      <c r="J190" s="35">
        <f t="shared" si="4"/>
        <v>0</v>
      </c>
      <c r="K190" s="56"/>
      <c r="L190" s="52"/>
      <c r="M190" s="52"/>
      <c r="N190" s="57">
        <f t="shared" si="5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x14ac:dyDescent="0.25">
      <c r="A191" s="115"/>
      <c r="B191" s="107"/>
      <c r="C191" s="172"/>
      <c r="D191" s="172"/>
      <c r="E191" s="173"/>
      <c r="F191" s="175"/>
      <c r="G191" s="63"/>
      <c r="H191" s="131"/>
      <c r="I191" s="51"/>
      <c r="J191" s="35">
        <f t="shared" si="4"/>
        <v>0</v>
      </c>
      <c r="K191" s="56"/>
      <c r="L191" s="52"/>
      <c r="M191" s="52"/>
      <c r="N191" s="57">
        <f t="shared" si="5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72"/>
      <c r="D192" s="172"/>
      <c r="E192" s="173"/>
      <c r="F192" s="51"/>
      <c r="G192" s="63"/>
      <c r="H192" s="131"/>
      <c r="I192" s="51"/>
      <c r="J192" s="35">
        <f t="shared" si="4"/>
        <v>0</v>
      </c>
      <c r="K192" s="56"/>
      <c r="L192" s="52"/>
      <c r="M192" s="52"/>
      <c r="N192" s="57">
        <f t="shared" si="5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x14ac:dyDescent="0.25">
      <c r="A193" s="115"/>
      <c r="B193" s="107"/>
      <c r="C193" s="148"/>
      <c r="D193" s="148"/>
      <c r="E193" s="130"/>
      <c r="F193" s="51"/>
      <c r="G193" s="127"/>
      <c r="H193" s="131"/>
      <c r="I193" s="51"/>
      <c r="J193" s="35">
        <f t="shared" si="4"/>
        <v>0</v>
      </c>
      <c r="K193" s="56"/>
      <c r="L193" s="52"/>
      <c r="M193" s="52"/>
      <c r="N193" s="57">
        <f t="shared" si="5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x14ac:dyDescent="0.25">
      <c r="A194" s="115"/>
      <c r="B194" s="107"/>
      <c r="C194" s="148"/>
      <c r="D194" s="148"/>
      <c r="E194" s="130"/>
      <c r="F194" s="51"/>
      <c r="G194" s="127"/>
      <c r="H194" s="131"/>
      <c r="I194" s="51"/>
      <c r="J194" s="35">
        <f t="shared" si="4"/>
        <v>0</v>
      </c>
      <c r="K194" s="56"/>
      <c r="L194" s="52"/>
      <c r="M194" s="52"/>
      <c r="N194" s="57">
        <f t="shared" si="5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15"/>
      <c r="B195" s="107"/>
      <c r="C195" s="148"/>
      <c r="D195" s="148"/>
      <c r="E195" s="130"/>
      <c r="F195" s="51"/>
      <c r="G195" s="127"/>
      <c r="H195" s="131"/>
      <c r="I195" s="51"/>
      <c r="J195" s="35">
        <f t="shared" si="4"/>
        <v>0</v>
      </c>
      <c r="K195" s="56"/>
      <c r="L195" s="52"/>
      <c r="M195" s="52"/>
      <c r="N195" s="57">
        <f t="shared" si="5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15"/>
      <c r="B196" s="107"/>
      <c r="C196" s="148"/>
      <c r="D196" s="148"/>
      <c r="E196" s="130"/>
      <c r="F196" s="51"/>
      <c r="G196" s="127"/>
      <c r="H196" s="131"/>
      <c r="I196" s="51"/>
      <c r="J196" s="35">
        <f t="shared" si="4"/>
        <v>0</v>
      </c>
      <c r="K196" s="56"/>
      <c r="L196" s="52"/>
      <c r="M196" s="52"/>
      <c r="N196" s="57">
        <f t="shared" si="5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15"/>
      <c r="B197" s="107"/>
      <c r="C197" s="148"/>
      <c r="D197" s="148"/>
      <c r="E197" s="130"/>
      <c r="F197" s="51"/>
      <c r="G197" s="127"/>
      <c r="H197" s="131"/>
      <c r="I197" s="51"/>
      <c r="J197" s="35">
        <f t="shared" si="4"/>
        <v>0</v>
      </c>
      <c r="K197" s="56"/>
      <c r="L197" s="52"/>
      <c r="M197" s="52"/>
      <c r="N197" s="57">
        <f t="shared" si="5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15"/>
      <c r="B198" s="107"/>
      <c r="C198" s="148"/>
      <c r="D198" s="148"/>
      <c r="E198" s="130"/>
      <c r="F198" s="51"/>
      <c r="G198" s="127"/>
      <c r="H198" s="131"/>
      <c r="I198" s="51"/>
      <c r="J198" s="35">
        <f t="shared" si="4"/>
        <v>0</v>
      </c>
      <c r="K198" s="56"/>
      <c r="L198" s="52"/>
      <c r="M198" s="52"/>
      <c r="N198" s="57">
        <f t="shared" si="5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15"/>
      <c r="B199" s="107"/>
      <c r="C199" s="148"/>
      <c r="D199" s="148"/>
      <c r="E199" s="130"/>
      <c r="F199" s="51"/>
      <c r="G199" s="127"/>
      <c r="H199" s="131"/>
      <c r="I199" s="51"/>
      <c r="J199" s="35">
        <f t="shared" si="4"/>
        <v>0</v>
      </c>
      <c r="K199" s="56"/>
      <c r="L199" s="52"/>
      <c r="M199" s="52"/>
      <c r="N199" s="57">
        <f t="shared" si="5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48"/>
      <c r="D200" s="148"/>
      <c r="E200" s="130"/>
      <c r="F200" s="51"/>
      <c r="G200" s="127"/>
      <c r="H200" s="131"/>
      <c r="I200" s="51"/>
      <c r="J200" s="35">
        <f t="shared" si="4"/>
        <v>0</v>
      </c>
      <c r="K200" s="56"/>
      <c r="L200" s="52"/>
      <c r="M200" s="52"/>
      <c r="N200" s="57">
        <f t="shared" si="5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x14ac:dyDescent="0.25">
      <c r="A201" s="107"/>
      <c r="B201" s="159"/>
      <c r="C201" s="148"/>
      <c r="D201" s="148"/>
      <c r="E201" s="130"/>
      <c r="F201" s="51"/>
      <c r="G201" s="49"/>
      <c r="H201" s="50"/>
      <c r="I201" s="51"/>
      <c r="J201" s="35">
        <f t="shared" si="4"/>
        <v>0</v>
      </c>
      <c r="K201" s="56"/>
      <c r="L201" s="52"/>
      <c r="M201" s="52"/>
      <c r="N201" s="57">
        <f t="shared" si="5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71"/>
      <c r="B202" s="107"/>
      <c r="C202" s="148"/>
      <c r="D202" s="148"/>
      <c r="E202" s="130"/>
      <c r="F202" s="51"/>
      <c r="G202" s="127"/>
      <c r="H202" s="131"/>
      <c r="I202" s="51"/>
      <c r="J202" s="35">
        <f t="shared" si="4"/>
        <v>0</v>
      </c>
      <c r="K202" s="56"/>
      <c r="L202" s="52"/>
      <c r="M202" s="52"/>
      <c r="N202" s="57">
        <f t="shared" si="5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t="17.25" x14ac:dyDescent="0.25">
      <c r="A203" s="171"/>
      <c r="B203" s="107"/>
      <c r="C203" s="148"/>
      <c r="D203" s="148"/>
      <c r="E203" s="130"/>
      <c r="F203" s="51"/>
      <c r="G203" s="127"/>
      <c r="H203" s="131"/>
      <c r="I203" s="51"/>
      <c r="J203" s="35">
        <f t="shared" si="4"/>
        <v>0</v>
      </c>
      <c r="K203" s="56"/>
      <c r="L203" s="52"/>
      <c r="M203" s="52"/>
      <c r="N203" s="57">
        <f t="shared" si="5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71"/>
      <c r="B204" s="107"/>
      <c r="C204" s="148"/>
      <c r="D204" s="148"/>
      <c r="E204" s="130"/>
      <c r="F204" s="51"/>
      <c r="G204" s="127"/>
      <c r="H204" s="131"/>
      <c r="I204" s="51"/>
      <c r="J204" s="35">
        <f t="shared" si="4"/>
        <v>0</v>
      </c>
      <c r="K204" s="56"/>
      <c r="L204" s="52"/>
      <c r="M204" s="52"/>
      <c r="N204" s="57">
        <f t="shared" si="5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71"/>
      <c r="B205" s="107"/>
      <c r="C205" s="148"/>
      <c r="D205" s="148"/>
      <c r="E205" s="130"/>
      <c r="F205" s="51"/>
      <c r="G205" s="127"/>
      <c r="H205" s="131"/>
      <c r="I205" s="51"/>
      <c r="J205" s="35">
        <f t="shared" si="4"/>
        <v>0</v>
      </c>
      <c r="K205" s="56"/>
      <c r="L205" s="52"/>
      <c r="M205" s="52"/>
      <c r="N205" s="57">
        <f t="shared" si="5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76"/>
      <c r="B206" s="107"/>
      <c r="C206" s="148"/>
      <c r="D206" s="148"/>
      <c r="E206" s="130"/>
      <c r="F206" s="51"/>
      <c r="G206" s="127"/>
      <c r="H206" s="131"/>
      <c r="I206" s="51"/>
      <c r="J206" s="35">
        <f t="shared" si="4"/>
        <v>0</v>
      </c>
      <c r="K206" s="56"/>
      <c r="L206" s="52"/>
      <c r="M206" s="52"/>
      <c r="N206" s="57">
        <f t="shared" si="5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15"/>
      <c r="B207" s="107"/>
      <c r="C207" s="148"/>
      <c r="D207" s="148"/>
      <c r="E207" s="130"/>
      <c r="F207" s="51"/>
      <c r="G207" s="127"/>
      <c r="H207" s="131"/>
      <c r="I207" s="51"/>
      <c r="J207" s="35">
        <f t="shared" ref="J207:J250" si="6">I207-F207</f>
        <v>0</v>
      </c>
      <c r="K207" s="56"/>
      <c r="L207" s="52"/>
      <c r="M207" s="52"/>
      <c r="N207" s="57">
        <f t="shared" si="5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ht="17.25" x14ac:dyDescent="0.25">
      <c r="A208" s="115"/>
      <c r="B208" s="107"/>
      <c r="C208" s="148"/>
      <c r="D208" s="148"/>
      <c r="E208" s="130"/>
      <c r="F208" s="51"/>
      <c r="G208" s="127"/>
      <c r="H208" s="131"/>
      <c r="I208" s="51"/>
      <c r="J208" s="35">
        <f t="shared" si="6"/>
        <v>0</v>
      </c>
      <c r="K208" s="56"/>
      <c r="L208" s="52"/>
      <c r="M208" s="52"/>
      <c r="N208" s="57">
        <f t="shared" si="5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15"/>
      <c r="B209" s="107"/>
      <c r="C209" s="148"/>
      <c r="D209" s="148"/>
      <c r="E209" s="130"/>
      <c r="F209" s="51"/>
      <c r="G209" s="127"/>
      <c r="H209" s="131"/>
      <c r="I209" s="51"/>
      <c r="J209" s="35">
        <f t="shared" si="6"/>
        <v>0</v>
      </c>
      <c r="K209" s="56"/>
      <c r="L209" s="52"/>
      <c r="M209" s="52"/>
      <c r="N209" s="57">
        <f t="shared" si="5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ht="17.25" x14ac:dyDescent="0.25">
      <c r="A210" s="115"/>
      <c r="B210" s="107"/>
      <c r="C210" s="148"/>
      <c r="D210" s="148"/>
      <c r="E210" s="130"/>
      <c r="F210" s="51"/>
      <c r="G210" s="127"/>
      <c r="H210" s="131"/>
      <c r="I210" s="51"/>
      <c r="J210" s="35">
        <f t="shared" si="6"/>
        <v>0</v>
      </c>
      <c r="K210" s="56"/>
      <c r="L210" s="52"/>
      <c r="M210" s="52"/>
      <c r="N210" s="57">
        <f t="shared" si="5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15"/>
      <c r="B211" s="107"/>
      <c r="C211" s="148"/>
      <c r="D211" s="148"/>
      <c r="E211" s="130"/>
      <c r="F211" s="51"/>
      <c r="G211" s="127"/>
      <c r="H211" s="131"/>
      <c r="I211" s="51"/>
      <c r="J211" s="35">
        <f t="shared" si="6"/>
        <v>0</v>
      </c>
      <c r="K211" s="56"/>
      <c r="L211" s="52"/>
      <c r="M211" s="52"/>
      <c r="N211" s="57">
        <f t="shared" si="5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15"/>
      <c r="B212" s="107"/>
      <c r="C212" s="148"/>
      <c r="D212" s="148"/>
      <c r="E212" s="130"/>
      <c r="F212" s="51"/>
      <c r="G212" s="127"/>
      <c r="H212" s="131"/>
      <c r="I212" s="51"/>
      <c r="J212" s="35">
        <f t="shared" si="6"/>
        <v>0</v>
      </c>
      <c r="K212" s="56"/>
      <c r="L212" s="52"/>
      <c r="M212" s="52"/>
      <c r="N212" s="57">
        <f t="shared" si="5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ht="17.25" x14ac:dyDescent="0.25">
      <c r="A213" s="115"/>
      <c r="B213" s="107"/>
      <c r="C213" s="148"/>
      <c r="D213" s="148"/>
      <c r="E213" s="130"/>
      <c r="F213" s="51"/>
      <c r="G213" s="127"/>
      <c r="H213" s="131"/>
      <c r="I213" s="51"/>
      <c r="J213" s="35">
        <f t="shared" si="6"/>
        <v>0</v>
      </c>
      <c r="K213" s="56"/>
      <c r="L213" s="52"/>
      <c r="M213" s="52"/>
      <c r="N213" s="57">
        <f t="shared" si="5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15"/>
      <c r="B214" s="107"/>
      <c r="C214" s="148"/>
      <c r="D214" s="148"/>
      <c r="E214" s="130"/>
      <c r="F214" s="51"/>
      <c r="G214" s="127"/>
      <c r="H214" s="131"/>
      <c r="I214" s="51"/>
      <c r="J214" s="35">
        <f t="shared" si="6"/>
        <v>0</v>
      </c>
      <c r="K214" s="56"/>
      <c r="L214" s="52"/>
      <c r="M214" s="52"/>
      <c r="N214" s="57">
        <f t="shared" si="5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15"/>
      <c r="B215" s="107"/>
      <c r="C215" s="148"/>
      <c r="D215" s="148"/>
      <c r="E215" s="130"/>
      <c r="F215" s="51"/>
      <c r="G215" s="127"/>
      <c r="H215" s="131"/>
      <c r="I215" s="51"/>
      <c r="J215" s="35">
        <f t="shared" si="6"/>
        <v>0</v>
      </c>
      <c r="K215" s="56"/>
      <c r="L215" s="52"/>
      <c r="M215" s="52"/>
      <c r="N215" s="57">
        <f t="shared" si="5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15"/>
      <c r="B216" s="107"/>
      <c r="C216" s="177"/>
      <c r="D216" s="177"/>
      <c r="E216" s="97"/>
      <c r="F216" s="51"/>
      <c r="G216" s="127"/>
      <c r="H216" s="131"/>
      <c r="I216" s="51"/>
      <c r="J216" s="35">
        <f t="shared" si="6"/>
        <v>0</v>
      </c>
      <c r="K216" s="56"/>
      <c r="L216" s="52"/>
      <c r="M216" s="52"/>
      <c r="N216" s="57">
        <f t="shared" si="5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ht="17.25" x14ac:dyDescent="0.25">
      <c r="A217" s="115"/>
      <c r="B217" s="107"/>
      <c r="C217" s="148"/>
      <c r="D217" s="148"/>
      <c r="E217" s="130"/>
      <c r="F217" s="51"/>
      <c r="G217" s="127"/>
      <c r="H217" s="131"/>
      <c r="I217" s="51"/>
      <c r="J217" s="35">
        <f t="shared" si="6"/>
        <v>0</v>
      </c>
      <c r="K217" s="56"/>
      <c r="L217" s="52"/>
      <c r="M217" s="52"/>
      <c r="N217" s="57">
        <f t="shared" si="5"/>
        <v>0</v>
      </c>
      <c r="O217" s="156"/>
      <c r="P217" s="312"/>
      <c r="Q217" s="39"/>
      <c r="R217" s="40"/>
      <c r="S217" s="41"/>
      <c r="T217" s="42"/>
      <c r="U217" s="43"/>
      <c r="V217" s="44"/>
    </row>
    <row r="218" spans="1:22" ht="17.25" x14ac:dyDescent="0.25">
      <c r="A218" s="115"/>
      <c r="B218" s="107"/>
      <c r="C218" s="169"/>
      <c r="D218" s="169"/>
      <c r="E218" s="114"/>
      <c r="F218" s="51"/>
      <c r="G218" s="127"/>
      <c r="H218" s="131"/>
      <c r="I218" s="51"/>
      <c r="J218" s="35">
        <f t="shared" si="6"/>
        <v>0</v>
      </c>
      <c r="K218" s="56"/>
      <c r="L218" s="52"/>
      <c r="M218" s="52"/>
      <c r="N218" s="57">
        <f t="shared" si="5"/>
        <v>0</v>
      </c>
      <c r="O218" s="156"/>
      <c r="P218" s="312"/>
      <c r="Q218" s="39"/>
      <c r="R218" s="40"/>
      <c r="S218" s="41"/>
      <c r="T218" s="42"/>
      <c r="U218" s="43"/>
      <c r="V218" s="44"/>
    </row>
    <row r="219" spans="1:22" ht="17.25" x14ac:dyDescent="0.25">
      <c r="A219" s="115"/>
      <c r="B219" s="107"/>
      <c r="C219" s="170"/>
      <c r="D219" s="170"/>
      <c r="E219" s="109"/>
      <c r="F219" s="51"/>
      <c r="G219" s="127"/>
      <c r="H219" s="131"/>
      <c r="I219" s="51"/>
      <c r="J219" s="35">
        <f t="shared" si="6"/>
        <v>0</v>
      </c>
      <c r="K219" s="56"/>
      <c r="L219" s="52"/>
      <c r="M219" s="52"/>
      <c r="N219" s="57">
        <f t="shared" si="5"/>
        <v>0</v>
      </c>
      <c r="O219" s="156"/>
      <c r="P219" s="312"/>
      <c r="Q219" s="39"/>
      <c r="R219" s="40"/>
      <c r="S219" s="41"/>
      <c r="T219" s="42"/>
      <c r="U219" s="43"/>
      <c r="V219" s="44"/>
    </row>
    <row r="220" spans="1:22" ht="17.25" x14ac:dyDescent="0.25">
      <c r="A220" s="115"/>
      <c r="B220" s="107"/>
      <c r="C220" s="170"/>
      <c r="D220" s="170"/>
      <c r="E220" s="109"/>
      <c r="F220" s="51"/>
      <c r="G220" s="127"/>
      <c r="H220" s="131"/>
      <c r="I220" s="51"/>
      <c r="J220" s="35">
        <f t="shared" si="6"/>
        <v>0</v>
      </c>
      <c r="K220" s="56"/>
      <c r="L220" s="52"/>
      <c r="M220" s="52"/>
      <c r="N220" s="57">
        <f t="shared" si="5"/>
        <v>0</v>
      </c>
      <c r="O220" s="156"/>
      <c r="P220" s="312"/>
      <c r="Q220" s="39"/>
      <c r="R220" s="40"/>
      <c r="S220" s="41"/>
      <c r="T220" s="42"/>
      <c r="U220" s="43"/>
      <c r="V220" s="44"/>
    </row>
    <row r="221" spans="1:22" ht="17.25" x14ac:dyDescent="0.25">
      <c r="A221" s="115"/>
      <c r="B221" s="107"/>
      <c r="C221" s="169"/>
      <c r="D221" s="169"/>
      <c r="E221" s="114"/>
      <c r="F221" s="51"/>
      <c r="G221" s="127"/>
      <c r="H221" s="131"/>
      <c r="I221" s="51"/>
      <c r="J221" s="35">
        <f t="shared" si="6"/>
        <v>0</v>
      </c>
      <c r="K221" s="56"/>
      <c r="L221" s="52"/>
      <c r="M221" s="52"/>
      <c r="N221" s="57">
        <f t="shared" si="5"/>
        <v>0</v>
      </c>
      <c r="O221" s="156"/>
      <c r="P221" s="312"/>
      <c r="Q221" s="39"/>
      <c r="R221" s="40"/>
      <c r="S221" s="41"/>
      <c r="T221" s="42"/>
      <c r="U221" s="43"/>
      <c r="V221" s="44"/>
    </row>
    <row r="222" spans="1:22" ht="17.25" x14ac:dyDescent="0.25">
      <c r="A222" s="115"/>
      <c r="B222" s="107"/>
      <c r="C222" s="154"/>
      <c r="D222" s="154"/>
      <c r="E222" s="155"/>
      <c r="F222" s="51"/>
      <c r="G222" s="127"/>
      <c r="H222" s="131"/>
      <c r="I222" s="51"/>
      <c r="J222" s="35">
        <f t="shared" si="6"/>
        <v>0</v>
      </c>
      <c r="K222" s="56"/>
      <c r="L222" s="52"/>
      <c r="M222" s="52"/>
      <c r="N222" s="57">
        <f t="shared" si="5"/>
        <v>0</v>
      </c>
      <c r="O222" s="156"/>
      <c r="P222" s="312"/>
      <c r="Q222" s="39"/>
      <c r="R222" s="40"/>
      <c r="S222" s="41"/>
      <c r="T222" s="42"/>
      <c r="U222" s="43"/>
      <c r="V222" s="44"/>
    </row>
    <row r="223" spans="1:22" ht="17.25" x14ac:dyDescent="0.25">
      <c r="A223" s="115"/>
      <c r="B223" s="107"/>
      <c r="C223" s="96"/>
      <c r="D223" s="96"/>
      <c r="E223" s="97"/>
      <c r="F223" s="51"/>
      <c r="G223" s="127"/>
      <c r="H223" s="131"/>
      <c r="I223" s="51"/>
      <c r="J223" s="35">
        <f t="shared" si="6"/>
        <v>0</v>
      </c>
      <c r="K223" s="56"/>
      <c r="L223" s="52"/>
      <c r="M223" s="52"/>
      <c r="N223" s="57">
        <f t="shared" si="5"/>
        <v>0</v>
      </c>
      <c r="O223" s="156"/>
      <c r="P223" s="312"/>
      <c r="Q223" s="39"/>
      <c r="R223" s="40"/>
      <c r="S223" s="41"/>
      <c r="T223" s="42"/>
      <c r="U223" s="43"/>
      <c r="V223" s="44"/>
    </row>
    <row r="224" spans="1:22" ht="17.25" x14ac:dyDescent="0.25">
      <c r="A224" s="108"/>
      <c r="B224" s="107"/>
      <c r="C224" s="129"/>
      <c r="D224" s="129"/>
      <c r="E224" s="130"/>
      <c r="F224" s="51"/>
      <c r="G224" s="127"/>
      <c r="H224" s="131"/>
      <c r="I224" s="51"/>
      <c r="J224" s="35">
        <f t="shared" si="6"/>
        <v>0</v>
      </c>
      <c r="K224" s="56"/>
      <c r="L224" s="52"/>
      <c r="M224" s="52"/>
      <c r="N224" s="57">
        <f t="shared" si="5"/>
        <v>0</v>
      </c>
      <c r="O224" s="156"/>
      <c r="P224" s="312"/>
      <c r="Q224" s="39"/>
      <c r="R224" s="40"/>
      <c r="S224" s="41"/>
      <c r="T224" s="42"/>
      <c r="U224" s="43"/>
      <c r="V224" s="44"/>
    </row>
    <row r="225" spans="1:22" ht="17.25" x14ac:dyDescent="0.25">
      <c r="A225" s="115"/>
      <c r="B225" s="107"/>
      <c r="C225" s="129"/>
      <c r="D225" s="129"/>
      <c r="E225" s="130"/>
      <c r="F225" s="51"/>
      <c r="G225" s="127"/>
      <c r="H225" s="131"/>
      <c r="I225" s="51"/>
      <c r="J225" s="35">
        <f t="shared" si="6"/>
        <v>0</v>
      </c>
      <c r="K225" s="56"/>
      <c r="L225" s="52"/>
      <c r="M225" s="52"/>
      <c r="N225" s="57">
        <f t="shared" si="5"/>
        <v>0</v>
      </c>
      <c r="O225" s="156"/>
      <c r="P225" s="312"/>
      <c r="Q225" s="39"/>
      <c r="R225" s="40"/>
      <c r="S225" s="41"/>
      <c r="T225" s="42"/>
      <c r="U225" s="43"/>
      <c r="V225" s="44"/>
    </row>
    <row r="226" spans="1:22" ht="17.25" x14ac:dyDescent="0.25">
      <c r="A226" s="115"/>
      <c r="B226" s="107"/>
      <c r="C226" s="129"/>
      <c r="D226" s="129"/>
      <c r="E226" s="130"/>
      <c r="F226" s="51"/>
      <c r="G226" s="127"/>
      <c r="H226" s="131"/>
      <c r="I226" s="51"/>
      <c r="J226" s="35">
        <f t="shared" si="6"/>
        <v>0</v>
      </c>
      <c r="K226" s="56"/>
      <c r="L226" s="52"/>
      <c r="M226" s="52"/>
      <c r="N226" s="57">
        <f t="shared" si="5"/>
        <v>0</v>
      </c>
      <c r="O226" s="156"/>
      <c r="P226" s="312"/>
      <c r="Q226" s="39"/>
      <c r="R226" s="40"/>
      <c r="S226" s="41"/>
      <c r="T226" s="42"/>
      <c r="U226" s="43"/>
      <c r="V226" s="44"/>
    </row>
    <row r="227" spans="1:22" ht="17.25" x14ac:dyDescent="0.25">
      <c r="A227" s="178"/>
      <c r="B227" s="179"/>
      <c r="C227" s="129"/>
      <c r="D227" s="129"/>
      <c r="E227" s="130"/>
      <c r="F227" s="51"/>
      <c r="G227" s="127"/>
      <c r="H227" s="131"/>
      <c r="I227" s="51"/>
      <c r="J227" s="35">
        <f t="shared" si="6"/>
        <v>0</v>
      </c>
      <c r="K227" s="56"/>
      <c r="L227" s="52"/>
      <c r="M227" s="52"/>
      <c r="N227" s="57">
        <f t="shared" si="5"/>
        <v>0</v>
      </c>
      <c r="O227" s="156"/>
      <c r="P227" s="312"/>
      <c r="Q227" s="39"/>
      <c r="R227" s="40"/>
      <c r="S227" s="41"/>
      <c r="T227" s="42"/>
      <c r="U227" s="43"/>
      <c r="V227" s="44"/>
    </row>
    <row r="228" spans="1:22" x14ac:dyDescent="0.25">
      <c r="A228" s="108"/>
      <c r="B228" s="179"/>
      <c r="C228" s="129"/>
      <c r="D228" s="129"/>
      <c r="E228" s="130"/>
      <c r="F228" s="51"/>
      <c r="G228" s="127"/>
      <c r="H228" s="50"/>
      <c r="I228" s="51"/>
      <c r="J228" s="35">
        <f t="shared" si="6"/>
        <v>0</v>
      </c>
      <c r="K228" s="56"/>
      <c r="L228" s="52"/>
      <c r="M228" s="52"/>
      <c r="N228" s="57">
        <f t="shared" si="5"/>
        <v>0</v>
      </c>
      <c r="O228" s="156"/>
      <c r="P228" s="312"/>
      <c r="Q228" s="39"/>
      <c r="R228" s="40"/>
      <c r="S228" s="41"/>
      <c r="T228" s="42"/>
      <c r="U228" s="43"/>
      <c r="V228" s="44"/>
    </row>
    <row r="229" spans="1:22" ht="17.25" x14ac:dyDescent="0.25">
      <c r="A229" s="108"/>
      <c r="B229" s="179"/>
      <c r="C229" s="129"/>
      <c r="D229" s="129"/>
      <c r="E229" s="130"/>
      <c r="F229" s="51"/>
      <c r="G229" s="127"/>
      <c r="H229" s="131"/>
      <c r="I229" s="51"/>
      <c r="J229" s="35">
        <f t="shared" si="6"/>
        <v>0</v>
      </c>
      <c r="K229" s="56"/>
      <c r="L229" s="52"/>
      <c r="M229" s="52"/>
      <c r="N229" s="57">
        <f t="shared" si="5"/>
        <v>0</v>
      </c>
      <c r="O229" s="156"/>
      <c r="P229" s="312"/>
      <c r="Q229" s="39"/>
      <c r="R229" s="40"/>
      <c r="S229" s="41"/>
      <c r="T229" s="42"/>
      <c r="U229" s="43"/>
      <c r="V229" s="44"/>
    </row>
    <row r="230" spans="1:22" ht="17.25" x14ac:dyDescent="0.25">
      <c r="A230" s="115"/>
      <c r="B230" s="179"/>
      <c r="C230" s="95"/>
      <c r="D230" s="95"/>
      <c r="E230" s="114"/>
      <c r="F230" s="51"/>
      <c r="G230" s="127"/>
      <c r="H230" s="131"/>
      <c r="I230" s="51"/>
      <c r="J230" s="35">
        <f t="shared" si="6"/>
        <v>0</v>
      </c>
      <c r="K230" s="56"/>
      <c r="L230" s="52"/>
      <c r="M230" s="52"/>
      <c r="N230" s="57">
        <f t="shared" si="5"/>
        <v>0</v>
      </c>
      <c r="O230" s="156"/>
      <c r="P230" s="312"/>
      <c r="Q230" s="39"/>
      <c r="R230" s="40"/>
      <c r="S230" s="41"/>
      <c r="T230" s="42"/>
      <c r="U230" s="43"/>
      <c r="V230" s="44"/>
    </row>
    <row r="231" spans="1:22" ht="17.25" x14ac:dyDescent="0.25">
      <c r="A231" s="115"/>
      <c r="B231" s="179"/>
      <c r="C231" s="95"/>
      <c r="D231" s="95"/>
      <c r="E231" s="114"/>
      <c r="F231" s="51"/>
      <c r="G231" s="127"/>
      <c r="H231" s="131"/>
      <c r="I231" s="51"/>
      <c r="J231" s="35">
        <f t="shared" si="6"/>
        <v>0</v>
      </c>
      <c r="K231" s="56"/>
      <c r="L231" s="52"/>
      <c r="M231" s="52"/>
      <c r="N231" s="57">
        <f t="shared" si="5"/>
        <v>0</v>
      </c>
      <c r="O231" s="156"/>
      <c r="P231" s="312"/>
      <c r="Q231" s="39"/>
      <c r="R231" s="40"/>
      <c r="S231" s="41"/>
      <c r="T231" s="42"/>
      <c r="U231" s="43"/>
      <c r="V231" s="44"/>
    </row>
    <row r="232" spans="1:22" x14ac:dyDescent="0.25">
      <c r="A232" s="108"/>
      <c r="B232" s="179"/>
      <c r="C232" s="146"/>
      <c r="D232" s="146"/>
      <c r="E232" s="147"/>
      <c r="F232" s="51"/>
      <c r="G232" s="127"/>
      <c r="H232" s="143"/>
      <c r="I232" s="51"/>
      <c r="J232" s="35">
        <f t="shared" si="6"/>
        <v>0</v>
      </c>
      <c r="K232" s="56"/>
      <c r="L232" s="52"/>
      <c r="M232" s="52"/>
      <c r="N232" s="57">
        <f t="shared" si="5"/>
        <v>0</v>
      </c>
      <c r="O232" s="299"/>
      <c r="P232" s="316"/>
      <c r="Q232" s="39"/>
      <c r="R232" s="40"/>
      <c r="S232" s="41"/>
      <c r="T232" s="42"/>
      <c r="U232" s="43"/>
      <c r="V232" s="44"/>
    </row>
    <row r="233" spans="1:22" x14ac:dyDescent="0.25">
      <c r="A233" s="108"/>
      <c r="B233" s="179"/>
      <c r="C233" s="181"/>
      <c r="D233" s="181"/>
      <c r="E233" s="158"/>
      <c r="F233" s="51"/>
      <c r="G233" s="127"/>
      <c r="H233" s="143"/>
      <c r="I233" s="51"/>
      <c r="J233" s="35">
        <f t="shared" si="6"/>
        <v>0</v>
      </c>
      <c r="K233" s="56"/>
      <c r="L233" s="182"/>
      <c r="M233" s="183"/>
      <c r="N233" s="57">
        <f t="shared" ref="N233:N242" si="7">K233*I233-M233</f>
        <v>0</v>
      </c>
      <c r="O233" s="299"/>
      <c r="P233" s="316"/>
      <c r="Q233" s="39"/>
      <c r="R233" s="40"/>
      <c r="S233" s="41"/>
      <c r="T233" s="42"/>
      <c r="U233" s="43"/>
      <c r="V233" s="44"/>
    </row>
    <row r="234" spans="1:22" x14ac:dyDescent="0.25">
      <c r="A234" s="108"/>
      <c r="B234" s="184"/>
      <c r="C234" s="116"/>
      <c r="D234" s="116"/>
      <c r="E234" s="117"/>
      <c r="F234" s="116"/>
      <c r="G234" s="870"/>
      <c r="H234" s="860"/>
      <c r="I234" s="48"/>
      <c r="J234" s="35">
        <f t="shared" si="6"/>
        <v>0</v>
      </c>
      <c r="K234" s="56"/>
      <c r="L234" s="182"/>
      <c r="M234" s="183"/>
      <c r="N234" s="57">
        <f t="shared" si="7"/>
        <v>0</v>
      </c>
      <c r="O234" s="299"/>
      <c r="P234" s="316"/>
      <c r="Q234" s="39"/>
      <c r="R234" s="40"/>
      <c r="S234" s="41"/>
      <c r="T234" s="42"/>
      <c r="U234" s="43"/>
      <c r="V234" s="44"/>
    </row>
    <row r="235" spans="1:22" x14ac:dyDescent="0.25">
      <c r="A235" s="108"/>
      <c r="B235" s="184"/>
      <c r="C235" s="116"/>
      <c r="D235" s="116"/>
      <c r="E235" s="117"/>
      <c r="F235" s="116"/>
      <c r="G235" s="870"/>
      <c r="H235" s="860"/>
      <c r="I235" s="48"/>
      <c r="J235" s="35">
        <f t="shared" si="6"/>
        <v>0</v>
      </c>
      <c r="K235" s="56"/>
      <c r="L235" s="182"/>
      <c r="M235" s="183"/>
      <c r="N235" s="57">
        <f t="shared" si="7"/>
        <v>0</v>
      </c>
      <c r="O235" s="299"/>
      <c r="P235" s="316"/>
      <c r="Q235" s="39"/>
      <c r="R235" s="40"/>
      <c r="S235" s="41"/>
      <c r="T235" s="42"/>
      <c r="U235" s="43"/>
      <c r="V235" s="44"/>
    </row>
    <row r="236" spans="1:22" x14ac:dyDescent="0.25">
      <c r="A236" s="108"/>
      <c r="B236" s="185"/>
      <c r="C236" s="116"/>
      <c r="D236" s="116"/>
      <c r="E236" s="117"/>
      <c r="F236" s="116"/>
      <c r="G236" s="870"/>
      <c r="H236" s="860"/>
      <c r="I236" s="48"/>
      <c r="J236" s="35">
        <f t="shared" si="6"/>
        <v>0</v>
      </c>
      <c r="K236" s="56"/>
      <c r="L236" s="182"/>
      <c r="M236" s="183"/>
      <c r="N236" s="57">
        <f t="shared" si="7"/>
        <v>0</v>
      </c>
      <c r="O236" s="156"/>
      <c r="P236" s="59"/>
      <c r="Q236" s="39"/>
      <c r="R236" s="40"/>
      <c r="S236" s="41"/>
      <c r="T236" s="42"/>
      <c r="U236" s="43"/>
      <c r="V236" s="44"/>
    </row>
    <row r="237" spans="1:22" x14ac:dyDescent="0.25">
      <c r="A237" s="108"/>
      <c r="B237" s="185"/>
      <c r="C237" s="116"/>
      <c r="D237" s="116"/>
      <c r="E237" s="117"/>
      <c r="F237" s="116"/>
      <c r="G237" s="870"/>
      <c r="H237" s="860"/>
      <c r="I237" s="48"/>
      <c r="J237" s="35">
        <f t="shared" si="6"/>
        <v>0</v>
      </c>
      <c r="K237" s="56"/>
      <c r="L237" s="182"/>
      <c r="M237" s="183"/>
      <c r="N237" s="57">
        <f t="shared" si="7"/>
        <v>0</v>
      </c>
      <c r="O237" s="156"/>
      <c r="P237" s="59"/>
      <c r="Q237" s="39"/>
      <c r="R237" s="40"/>
      <c r="S237" s="41"/>
      <c r="T237" s="42"/>
      <c r="U237" s="43"/>
      <c r="V237" s="44"/>
    </row>
    <row r="238" spans="1:22" x14ac:dyDescent="0.25">
      <c r="A238" s="108"/>
      <c r="B238" s="185"/>
      <c r="C238" s="116"/>
      <c r="D238" s="116"/>
      <c r="E238" s="117"/>
      <c r="F238" s="116"/>
      <c r="G238" s="870"/>
      <c r="H238" s="860"/>
      <c r="I238" s="48"/>
      <c r="J238" s="35">
        <f t="shared" si="6"/>
        <v>0</v>
      </c>
      <c r="K238" s="56"/>
      <c r="L238" s="182"/>
      <c r="M238" s="183"/>
      <c r="N238" s="57">
        <f t="shared" si="7"/>
        <v>0</v>
      </c>
      <c r="O238" s="156"/>
      <c r="P238" s="59"/>
      <c r="Q238" s="39"/>
      <c r="R238" s="40"/>
      <c r="S238" s="41"/>
      <c r="T238" s="42"/>
      <c r="U238" s="43"/>
      <c r="V238" s="44"/>
    </row>
    <row r="239" spans="1:22" ht="18.75" x14ac:dyDescent="0.3">
      <c r="A239" s="108"/>
      <c r="B239" s="107"/>
      <c r="C239" s="186"/>
      <c r="D239" s="187"/>
      <c r="E239" s="188"/>
      <c r="F239" s="34"/>
      <c r="G239" s="189"/>
      <c r="H239" s="190"/>
      <c r="I239" s="51"/>
      <c r="J239" s="35">
        <f t="shared" si="6"/>
        <v>0</v>
      </c>
      <c r="K239" s="56"/>
      <c r="L239" s="182"/>
      <c r="M239" s="191"/>
      <c r="N239" s="57">
        <f t="shared" si="7"/>
        <v>0</v>
      </c>
      <c r="O239" s="299"/>
      <c r="P239" s="316"/>
      <c r="Q239" s="39"/>
      <c r="R239" s="40"/>
      <c r="S239" s="41"/>
      <c r="T239" s="42"/>
      <c r="U239" s="43"/>
      <c r="V239" s="44"/>
    </row>
    <row r="240" spans="1:22" ht="18.75" x14ac:dyDescent="0.3">
      <c r="A240" s="108"/>
      <c r="B240" s="107"/>
      <c r="C240" s="186"/>
      <c r="D240" s="186"/>
      <c r="E240" s="192"/>
      <c r="F240" s="51"/>
      <c r="G240" s="127"/>
      <c r="H240" s="143"/>
      <c r="I240" s="51"/>
      <c r="J240" s="35">
        <f t="shared" si="6"/>
        <v>0</v>
      </c>
      <c r="K240" s="56"/>
      <c r="L240" s="182"/>
      <c r="M240" s="191"/>
      <c r="N240" s="57">
        <f t="shared" si="7"/>
        <v>0</v>
      </c>
      <c r="O240" s="299"/>
      <c r="P240" s="316"/>
      <c r="Q240" s="39"/>
      <c r="R240" s="40"/>
      <c r="S240" s="41"/>
      <c r="T240" s="42"/>
      <c r="U240" s="43"/>
      <c r="V240" s="44"/>
    </row>
    <row r="241" spans="1:22" ht="18.75" x14ac:dyDescent="0.3">
      <c r="A241" s="108"/>
      <c r="B241" s="107"/>
      <c r="C241" s="186"/>
      <c r="D241" s="186"/>
      <c r="E241" s="192"/>
      <c r="F241" s="51"/>
      <c r="G241" s="127"/>
      <c r="H241" s="143"/>
      <c r="I241" s="51"/>
      <c r="J241" s="35">
        <f t="shared" si="6"/>
        <v>0</v>
      </c>
      <c r="K241" s="56"/>
      <c r="L241" s="182"/>
      <c r="M241" s="191"/>
      <c r="N241" s="57">
        <f t="shared" si="7"/>
        <v>0</v>
      </c>
      <c r="O241" s="299"/>
      <c r="P241" s="316"/>
      <c r="Q241" s="39"/>
      <c r="R241" s="40"/>
      <c r="S241" s="41"/>
      <c r="T241" s="42"/>
      <c r="U241" s="43"/>
      <c r="V241" s="44"/>
    </row>
    <row r="242" spans="1:22" ht="18.75" x14ac:dyDescent="0.3">
      <c r="A242" s="108"/>
      <c r="B242" s="107"/>
      <c r="C242" s="193"/>
      <c r="D242" s="193"/>
      <c r="E242" s="194"/>
      <c r="F242" s="51"/>
      <c r="G242" s="127"/>
      <c r="H242" s="143"/>
      <c r="I242" s="51"/>
      <c r="J242" s="35">
        <f t="shared" si="6"/>
        <v>0</v>
      </c>
      <c r="K242" s="56"/>
      <c r="L242" s="182"/>
      <c r="M242" s="191"/>
      <c r="N242" s="57">
        <f t="shared" si="7"/>
        <v>0</v>
      </c>
      <c r="O242" s="299"/>
      <c r="P242" s="316"/>
      <c r="Q242" s="39"/>
      <c r="R242" s="40"/>
      <c r="S242" s="41"/>
      <c r="T242" s="42"/>
      <c r="U242" s="43"/>
      <c r="V242" s="44"/>
    </row>
    <row r="243" spans="1:22" x14ac:dyDescent="0.25">
      <c r="A243" s="195"/>
      <c r="B243" s="107"/>
      <c r="C243" s="107"/>
      <c r="D243" s="107"/>
      <c r="E243" s="196"/>
      <c r="F243" s="161"/>
      <c r="G243" s="127"/>
      <c r="H243" s="162"/>
      <c r="I243" s="161">
        <v>0</v>
      </c>
      <c r="J243" s="35">
        <f t="shared" si="6"/>
        <v>0</v>
      </c>
      <c r="K243" s="198"/>
      <c r="L243" s="198"/>
      <c r="M243" s="198"/>
      <c r="N243" s="199">
        <f t="shared" ref="N243:N254" si="8">K243*I243</f>
        <v>0</v>
      </c>
      <c r="O243" s="303"/>
      <c r="P243" s="316"/>
      <c r="Q243" s="39"/>
      <c r="R243" s="200"/>
      <c r="S243" s="201"/>
      <c r="T243" s="202"/>
      <c r="U243" s="164"/>
      <c r="V243" s="168"/>
    </row>
    <row r="244" spans="1:22" x14ac:dyDescent="0.25">
      <c r="A244" s="195"/>
      <c r="B244" s="107"/>
      <c r="C244" s="107"/>
      <c r="D244" s="107"/>
      <c r="E244" s="196"/>
      <c r="F244" s="161"/>
      <c r="G244" s="127"/>
      <c r="H244" s="162"/>
      <c r="I244" s="161">
        <v>0</v>
      </c>
      <c r="J244" s="35">
        <f t="shared" si="6"/>
        <v>0</v>
      </c>
      <c r="K244" s="198"/>
      <c r="L244" s="198"/>
      <c r="M244" s="198"/>
      <c r="N244" s="199">
        <f t="shared" si="8"/>
        <v>0</v>
      </c>
      <c r="O244" s="303"/>
      <c r="P244" s="316"/>
      <c r="Q244" s="39"/>
      <c r="R244" s="200"/>
      <c r="S244" s="201"/>
      <c r="T244" s="202"/>
      <c r="U244" s="164"/>
      <c r="V244" s="168"/>
    </row>
    <row r="245" spans="1:22" x14ac:dyDescent="0.25">
      <c r="A245" s="195"/>
      <c r="B245" s="107"/>
      <c r="C245" s="107"/>
      <c r="D245" s="107"/>
      <c r="E245" s="196"/>
      <c r="F245" s="161"/>
      <c r="G245" s="127"/>
      <c r="H245" s="162"/>
      <c r="I245" s="161">
        <v>0</v>
      </c>
      <c r="J245" s="35">
        <f t="shared" si="6"/>
        <v>0</v>
      </c>
      <c r="K245" s="198"/>
      <c r="L245" s="198"/>
      <c r="M245" s="198"/>
      <c r="N245" s="199">
        <f t="shared" si="8"/>
        <v>0</v>
      </c>
      <c r="O245" s="303"/>
      <c r="P245" s="316"/>
      <c r="Q245" s="39"/>
      <c r="R245" s="200"/>
      <c r="S245" s="201"/>
      <c r="T245" s="202"/>
      <c r="U245" s="164"/>
      <c r="V245" s="168"/>
    </row>
    <row r="246" spans="1:22" x14ac:dyDescent="0.25">
      <c r="A246" s="195"/>
      <c r="B246" s="107"/>
      <c r="C246" s="107"/>
      <c r="D246" s="107"/>
      <c r="E246" s="196"/>
      <c r="F246" s="161"/>
      <c r="G246" s="127"/>
      <c r="H246" s="203"/>
      <c r="I246" s="161">
        <v>0</v>
      </c>
      <c r="J246" s="35">
        <f t="shared" si="6"/>
        <v>0</v>
      </c>
      <c r="K246" s="198"/>
      <c r="L246" s="198"/>
      <c r="M246" s="198"/>
      <c r="N246" s="199">
        <f t="shared" si="8"/>
        <v>0</v>
      </c>
      <c r="O246" s="303"/>
      <c r="P246" s="316"/>
      <c r="Q246" s="39"/>
      <c r="R246" s="200"/>
      <c r="S246" s="201"/>
      <c r="T246" s="202"/>
      <c r="U246" s="164"/>
      <c r="V246" s="168"/>
    </row>
    <row r="247" spans="1:22" x14ac:dyDescent="0.25">
      <c r="A247" s="204"/>
      <c r="B247" s="107"/>
      <c r="C247" s="107"/>
      <c r="D247" s="107"/>
      <c r="E247" s="196"/>
      <c r="F247" s="161"/>
      <c r="G247" s="127"/>
      <c r="H247" s="205"/>
      <c r="I247" s="161">
        <v>0</v>
      </c>
      <c r="J247" s="35">
        <f t="shared" si="6"/>
        <v>0</v>
      </c>
      <c r="K247" s="198"/>
      <c r="L247" s="198"/>
      <c r="M247" s="198"/>
      <c r="N247" s="199">
        <f t="shared" si="8"/>
        <v>0</v>
      </c>
      <c r="O247" s="303"/>
      <c r="P247" s="316"/>
      <c r="Q247" s="39"/>
      <c r="R247" s="200"/>
      <c r="S247" s="201"/>
      <c r="T247" s="202"/>
      <c r="U247" s="43"/>
      <c r="V247" s="44"/>
    </row>
    <row r="248" spans="1:22" x14ac:dyDescent="0.25">
      <c r="A248" s="206"/>
      <c r="B248" s="207"/>
      <c r="H248" s="212"/>
      <c r="I248" s="210">
        <v>0</v>
      </c>
      <c r="J248" s="35">
        <f t="shared" si="6"/>
        <v>0</v>
      </c>
      <c r="K248" s="213"/>
      <c r="L248" s="213"/>
      <c r="M248" s="213"/>
      <c r="N248" s="199">
        <f t="shared" si="8"/>
        <v>0</v>
      </c>
      <c r="O248" s="303"/>
      <c r="P248" s="316"/>
      <c r="Q248" s="163"/>
      <c r="R248" s="200"/>
      <c r="S248" s="201"/>
      <c r="T248" s="202"/>
      <c r="U248" s="43"/>
      <c r="V248" s="44"/>
    </row>
    <row r="249" spans="1:22" x14ac:dyDescent="0.25">
      <c r="A249" s="206"/>
      <c r="B249" s="207"/>
      <c r="I249" s="210">
        <v>0</v>
      </c>
      <c r="J249" s="35">
        <f t="shared" si="6"/>
        <v>0</v>
      </c>
      <c r="K249" s="213"/>
      <c r="L249" s="213"/>
      <c r="M249" s="213"/>
      <c r="N249" s="199">
        <f t="shared" si="8"/>
        <v>0</v>
      </c>
      <c r="O249" s="303"/>
      <c r="P249" s="316"/>
      <c r="Q249" s="163"/>
      <c r="R249" s="200"/>
      <c r="S249" s="201"/>
      <c r="T249" s="202"/>
      <c r="U249" s="43"/>
      <c r="V249" s="44"/>
    </row>
    <row r="250" spans="1:22" ht="16.5" thickBot="1" x14ac:dyDescent="0.3">
      <c r="A250" s="206"/>
      <c r="B250" s="207"/>
      <c r="I250" s="215">
        <v>0</v>
      </c>
      <c r="J250" s="35">
        <f t="shared" si="6"/>
        <v>0</v>
      </c>
      <c r="K250" s="213"/>
      <c r="L250" s="213"/>
      <c r="M250" s="213"/>
      <c r="N250" s="199">
        <f t="shared" si="8"/>
        <v>0</v>
      </c>
      <c r="O250" s="303"/>
      <c r="P250" s="316"/>
      <c r="Q250" s="163"/>
      <c r="R250" s="200"/>
      <c r="S250" s="201"/>
      <c r="T250" s="202"/>
      <c r="U250" s="43"/>
      <c r="V250" s="44"/>
    </row>
    <row r="251" spans="1:22" ht="19.5" thickTop="1" x14ac:dyDescent="0.3">
      <c r="A251" s="206"/>
      <c r="B251" s="207"/>
      <c r="F251" s="922" t="s">
        <v>19</v>
      </c>
      <c r="G251" s="922"/>
      <c r="H251" s="923"/>
      <c r="I251" s="216">
        <f>SUM(I4:I250)</f>
        <v>216905.78999999998</v>
      </c>
      <c r="J251" s="217"/>
      <c r="K251" s="213"/>
      <c r="L251" s="218"/>
      <c r="M251" s="213"/>
      <c r="N251" s="199">
        <f t="shared" si="8"/>
        <v>0</v>
      </c>
      <c r="O251" s="303"/>
      <c r="P251" s="316"/>
      <c r="Q251" s="163"/>
      <c r="R251" s="200"/>
      <c r="S251" s="219"/>
      <c r="T251" s="166"/>
      <c r="U251" s="167"/>
      <c r="V251" s="44"/>
    </row>
    <row r="252" spans="1:22" ht="19.5" thickBot="1" x14ac:dyDescent="0.3">
      <c r="A252" s="220"/>
      <c r="B252" s="207"/>
      <c r="I252" s="221"/>
      <c r="J252" s="217"/>
      <c r="K252" s="213"/>
      <c r="L252" s="218"/>
      <c r="M252" s="213"/>
      <c r="N252" s="199">
        <f t="shared" si="8"/>
        <v>0</v>
      </c>
      <c r="O252" s="304"/>
      <c r="Q252" s="10"/>
      <c r="R252" s="222"/>
      <c r="S252" s="223"/>
      <c r="T252" s="224"/>
      <c r="V252" s="15"/>
    </row>
    <row r="253" spans="1:22" ht="16.5" thickTop="1" x14ac:dyDescent="0.25">
      <c r="A253" s="206"/>
      <c r="B253" s="207"/>
      <c r="J253" s="210"/>
      <c r="K253" s="213"/>
      <c r="L253" s="213"/>
      <c r="M253" s="213"/>
      <c r="N253" s="199">
        <f t="shared" si="8"/>
        <v>0</v>
      </c>
      <c r="O253" s="304"/>
      <c r="Q253" s="10"/>
      <c r="R253" s="222"/>
      <c r="S253" s="223"/>
      <c r="T253" s="224"/>
      <c r="V253" s="15"/>
    </row>
    <row r="254" spans="1:22" ht="16.5" thickBot="1" x14ac:dyDescent="0.3">
      <c r="A254" s="206"/>
      <c r="B254" s="207"/>
      <c r="J254" s="210"/>
      <c r="K254" s="226"/>
      <c r="N254" s="199">
        <f t="shared" si="8"/>
        <v>0</v>
      </c>
      <c r="O254" s="305"/>
      <c r="Q254" s="10"/>
      <c r="R254" s="222"/>
      <c r="S254" s="223"/>
      <c r="T254" s="227"/>
      <c r="V254" s="15"/>
    </row>
    <row r="255" spans="1:22" ht="17.25" thickTop="1" thickBot="1" x14ac:dyDescent="0.3">
      <c r="A255" s="206"/>
      <c r="H255" s="228"/>
      <c r="I255" s="229" t="s">
        <v>20</v>
      </c>
      <c r="J255" s="230"/>
      <c r="K255" s="230"/>
      <c r="L255" s="231">
        <f>SUM(L243:L254)</f>
        <v>0</v>
      </c>
      <c r="M255" s="232"/>
      <c r="N255" s="233">
        <f>SUM(N4:N254)</f>
        <v>6894496.5320000015</v>
      </c>
      <c r="O255" s="306"/>
      <c r="Q255" s="234">
        <f>SUM(Q4:Q254)</f>
        <v>70420</v>
      </c>
      <c r="R255" s="9"/>
      <c r="S255" s="235">
        <f>SUM(S17:S254)</f>
        <v>0</v>
      </c>
      <c r="T255" s="236"/>
      <c r="U255" s="237"/>
      <c r="V255" s="238">
        <f>SUM(V243:V254)</f>
        <v>0</v>
      </c>
    </row>
    <row r="256" spans="1:22" x14ac:dyDescent="0.25">
      <c r="A256" s="206"/>
      <c r="H256" s="228"/>
      <c r="I256" s="239"/>
      <c r="J256" s="240"/>
      <c r="K256" s="241"/>
      <c r="L256" s="241"/>
      <c r="M256" s="241"/>
      <c r="N256" s="199"/>
      <c r="O256" s="306"/>
      <c r="R256" s="222"/>
      <c r="S256" s="243"/>
      <c r="U256" s="245"/>
      <c r="V256"/>
    </row>
    <row r="257" spans="1:22" ht="16.5" thickBot="1" x14ac:dyDescent="0.3">
      <c r="A257" s="206"/>
      <c r="H257" s="228"/>
      <c r="I257" s="239"/>
      <c r="J257" s="240"/>
      <c r="K257" s="241"/>
      <c r="L257" s="241"/>
      <c r="M257" s="241"/>
      <c r="N257" s="199"/>
      <c r="O257" s="306"/>
      <c r="R257" s="222"/>
      <c r="S257" s="243"/>
      <c r="U257" s="245"/>
      <c r="V257"/>
    </row>
    <row r="258" spans="1:22" ht="19.5" thickTop="1" x14ac:dyDescent="0.25">
      <c r="A258" s="206"/>
      <c r="I258" s="246" t="s">
        <v>21</v>
      </c>
      <c r="J258" s="247"/>
      <c r="K258" s="247"/>
      <c r="L258" s="248"/>
      <c r="M258" s="248"/>
      <c r="N258" s="249">
        <f>V255+S255+Q255+N255+L255</f>
        <v>6964916.5320000015</v>
      </c>
      <c r="O258" s="307"/>
      <c r="R258" s="222"/>
      <c r="S258" s="243"/>
      <c r="U258" s="245"/>
      <c r="V258"/>
    </row>
    <row r="259" spans="1:22" ht="19.5" thickBot="1" x14ac:dyDescent="0.3">
      <c r="A259" s="250"/>
      <c r="I259" s="251"/>
      <c r="J259" s="252"/>
      <c r="K259" s="252"/>
      <c r="L259" s="253"/>
      <c r="M259" s="253"/>
      <c r="N259" s="254"/>
      <c r="O259" s="308"/>
      <c r="R259" s="222"/>
      <c r="S259" s="243"/>
      <c r="U259" s="245"/>
      <c r="V259"/>
    </row>
    <row r="260" spans="1:22" ht="16.5" thickTop="1" x14ac:dyDescent="0.25">
      <c r="A260" s="250"/>
      <c r="I260" s="239"/>
      <c r="J260" s="240"/>
      <c r="K260" s="241"/>
      <c r="L260" s="241"/>
      <c r="M260" s="241"/>
      <c r="N260" s="199"/>
      <c r="O260" s="306"/>
      <c r="R260" s="222"/>
      <c r="S260" s="243"/>
      <c r="U260" s="245"/>
      <c r="V260"/>
    </row>
    <row r="261" spans="1:22" x14ac:dyDescent="0.25">
      <c r="A261" s="206"/>
      <c r="I261" s="239"/>
      <c r="J261" s="240"/>
      <c r="K261" s="241"/>
      <c r="L261" s="241"/>
      <c r="M261" s="241"/>
      <c r="N261" s="199"/>
      <c r="O261" s="306"/>
      <c r="R261" s="222"/>
      <c r="S261" s="243"/>
      <c r="U261" s="245"/>
      <c r="V261"/>
    </row>
    <row r="262" spans="1:22" x14ac:dyDescent="0.25">
      <c r="A262" s="206"/>
      <c r="I262" s="239"/>
      <c r="J262" s="255"/>
      <c r="K262" s="241"/>
      <c r="L262" s="241"/>
      <c r="M262" s="241"/>
      <c r="N262" s="199"/>
      <c r="O262" s="309"/>
      <c r="R262" s="222"/>
      <c r="S262" s="243"/>
      <c r="U262" s="245"/>
      <c r="V262"/>
    </row>
    <row r="263" spans="1:22" x14ac:dyDescent="0.25">
      <c r="A263" s="250"/>
      <c r="N263" s="199"/>
      <c r="O263" s="310"/>
      <c r="R263" s="222"/>
      <c r="S263" s="243"/>
      <c r="U263" s="245"/>
      <c r="V263"/>
    </row>
    <row r="264" spans="1:22" x14ac:dyDescent="0.25">
      <c r="A264" s="250"/>
      <c r="O264" s="310"/>
      <c r="S264" s="243"/>
      <c r="U264" s="245"/>
      <c r="V264"/>
    </row>
    <row r="265" spans="1:22" x14ac:dyDescent="0.25">
      <c r="A265" s="206"/>
      <c r="B265" s="207"/>
      <c r="N265" s="199"/>
      <c r="O265" s="306"/>
      <c r="S265" s="243"/>
      <c r="U265" s="245"/>
      <c r="V265"/>
    </row>
    <row r="266" spans="1:22" x14ac:dyDescent="0.25">
      <c r="A266" s="250"/>
      <c r="B266" s="207"/>
      <c r="N266" s="199"/>
      <c r="O266" s="306"/>
      <c r="S266" s="243"/>
      <c r="U266" s="245"/>
      <c r="V266"/>
    </row>
    <row r="267" spans="1:22" x14ac:dyDescent="0.25">
      <c r="A267" s="206"/>
      <c r="B267" s="207"/>
      <c r="I267" s="239"/>
      <c r="J267" s="240"/>
      <c r="K267" s="241"/>
      <c r="L267" s="241"/>
      <c r="M267" s="241"/>
      <c r="N267" s="199"/>
      <c r="O267" s="306"/>
      <c r="S267" s="243"/>
      <c r="U267" s="245"/>
      <c r="V267"/>
    </row>
    <row r="268" spans="1:22" x14ac:dyDescent="0.25">
      <c r="A268" s="250"/>
      <c r="B268" s="207"/>
      <c r="I268" s="239"/>
      <c r="J268" s="240"/>
      <c r="K268" s="241"/>
      <c r="L268" s="241"/>
      <c r="M268" s="241"/>
      <c r="N268" s="199"/>
      <c r="O268" s="306"/>
      <c r="S268" s="243"/>
      <c r="U268" s="245"/>
      <c r="V268"/>
    </row>
    <row r="269" spans="1:22" x14ac:dyDescent="0.25">
      <c r="A269" s="206"/>
      <c r="B269" s="207"/>
      <c r="I269" s="258"/>
      <c r="J269" s="237"/>
      <c r="K269" s="237"/>
      <c r="N269" s="199"/>
      <c r="O269" s="306"/>
      <c r="S269" s="243"/>
      <c r="U269" s="245"/>
      <c r="V269"/>
    </row>
    <row r="270" spans="1:22" x14ac:dyDescent="0.25">
      <c r="A270" s="250"/>
      <c r="S270" s="243"/>
      <c r="U270" s="245"/>
      <c r="V270"/>
    </row>
    <row r="271" spans="1:22" x14ac:dyDescent="0.25">
      <c r="A271" s="206"/>
      <c r="S271" s="243"/>
      <c r="U271" s="245"/>
      <c r="V271"/>
    </row>
    <row r="272" spans="1:22" x14ac:dyDescent="0.25">
      <c r="A272" s="206"/>
      <c r="B272" s="259"/>
      <c r="C272" s="259"/>
      <c r="D272" s="259"/>
      <c r="E272" s="260"/>
      <c r="F272" s="261"/>
      <c r="G272" s="871"/>
      <c r="H272" s="262"/>
      <c r="I272" s="263"/>
      <c r="J272"/>
      <c r="K272"/>
      <c r="L272"/>
      <c r="M272"/>
      <c r="P272" s="318"/>
      <c r="Q272" s="243"/>
      <c r="S272" s="243"/>
      <c r="U272" s="245"/>
      <c r="V272"/>
    </row>
    <row r="273" spans="1:22" x14ac:dyDescent="0.25">
      <c r="A273" s="250"/>
      <c r="B273" s="259"/>
      <c r="C273" s="259"/>
      <c r="D273" s="259"/>
      <c r="E273" s="260"/>
      <c r="F273" s="261"/>
      <c r="G273" s="871"/>
      <c r="H273" s="262"/>
      <c r="I273" s="263"/>
      <c r="J273"/>
      <c r="K273"/>
      <c r="L273"/>
      <c r="M273"/>
      <c r="P273" s="318"/>
      <c r="Q273" s="243"/>
      <c r="S273" s="243"/>
      <c r="U273" s="245"/>
      <c r="V273"/>
    </row>
    <row r="274" spans="1:22" x14ac:dyDescent="0.25">
      <c r="A274" s="250"/>
      <c r="B274" s="259"/>
      <c r="C274" s="259"/>
      <c r="D274" s="259"/>
      <c r="E274" s="260"/>
      <c r="F274" s="261"/>
      <c r="G274" s="871"/>
      <c r="H274" s="262"/>
      <c r="I274" s="263"/>
      <c r="J274"/>
      <c r="K274"/>
      <c r="L274"/>
      <c r="M274"/>
      <c r="P274" s="318"/>
      <c r="Q274" s="243"/>
      <c r="S274" s="243"/>
      <c r="U274" s="245"/>
      <c r="V274"/>
    </row>
    <row r="275" spans="1:22" x14ac:dyDescent="0.25">
      <c r="A275" s="250"/>
      <c r="B275" s="259"/>
      <c r="C275" s="259"/>
      <c r="D275" s="259"/>
      <c r="E275" s="260"/>
      <c r="F275" s="261"/>
      <c r="G275" s="871"/>
      <c r="H275" s="262"/>
      <c r="I275" s="263"/>
      <c r="J275"/>
      <c r="K275"/>
      <c r="L275"/>
      <c r="M275"/>
      <c r="P275" s="318"/>
      <c r="Q275" s="243"/>
      <c r="S275" s="243"/>
      <c r="U275" s="245"/>
      <c r="V275"/>
    </row>
    <row r="276" spans="1:22" x14ac:dyDescent="0.25">
      <c r="A276" s="264"/>
      <c r="B276" s="259"/>
      <c r="C276" s="259"/>
      <c r="D276" s="259"/>
      <c r="E276" s="260"/>
      <c r="F276" s="261"/>
      <c r="G276" s="871"/>
      <c r="H276" s="262"/>
      <c r="I276" s="263"/>
      <c r="J276"/>
      <c r="K276"/>
      <c r="L276"/>
      <c r="M276"/>
      <c r="P276" s="318"/>
      <c r="Q276" s="243"/>
      <c r="S276" s="243"/>
      <c r="U276" s="245"/>
      <c r="V276"/>
    </row>
    <row r="277" spans="1:22" x14ac:dyDescent="0.25">
      <c r="A277" s="220"/>
      <c r="B277" s="259"/>
      <c r="C277" s="259"/>
      <c r="D277" s="259"/>
      <c r="E277" s="260"/>
      <c r="F277" s="261"/>
      <c r="G277" s="871"/>
      <c r="H277" s="262"/>
      <c r="I277" s="263"/>
      <c r="J277"/>
      <c r="K277"/>
      <c r="L277"/>
      <c r="M277"/>
      <c r="P277" s="318"/>
      <c r="Q277" s="243"/>
      <c r="S277" s="243"/>
      <c r="U277" s="245"/>
      <c r="V277"/>
    </row>
    <row r="278" spans="1:22" x14ac:dyDescent="0.25">
      <c r="A278" s="206"/>
      <c r="B278" s="259"/>
      <c r="C278" s="259"/>
      <c r="D278" s="259"/>
      <c r="E278" s="260"/>
      <c r="F278" s="261"/>
      <c r="G278" s="871"/>
      <c r="H278" s="262"/>
      <c r="I278" s="263"/>
      <c r="J278"/>
      <c r="K278"/>
      <c r="L278"/>
      <c r="M278"/>
      <c r="P278" s="318"/>
      <c r="Q278" s="243"/>
      <c r="S278" s="243"/>
      <c r="U278" s="245"/>
      <c r="V278"/>
    </row>
    <row r="279" spans="1:22" x14ac:dyDescent="0.25">
      <c r="A279" s="206"/>
      <c r="B279" s="259"/>
      <c r="C279" s="259"/>
      <c r="D279" s="259"/>
      <c r="E279" s="260"/>
      <c r="F279" s="261"/>
      <c r="G279" s="871"/>
      <c r="H279" s="262"/>
      <c r="I279" s="263"/>
      <c r="J279"/>
      <c r="K279"/>
      <c r="L279"/>
      <c r="M279"/>
      <c r="P279" s="318"/>
      <c r="Q279" s="243"/>
      <c r="S279" s="243"/>
      <c r="U279" s="245"/>
      <c r="V279"/>
    </row>
    <row r="280" spans="1:22" x14ac:dyDescent="0.25">
      <c r="A280" s="206"/>
      <c r="B280" s="259"/>
      <c r="C280" s="259"/>
      <c r="D280" s="259"/>
      <c r="E280" s="260"/>
      <c r="F280" s="261"/>
      <c r="G280" s="871"/>
      <c r="H280" s="262"/>
      <c r="I280" s="263"/>
      <c r="J280"/>
      <c r="K280"/>
      <c r="L280"/>
      <c r="M280"/>
      <c r="P280" s="318"/>
      <c r="Q280" s="243"/>
      <c r="S280" s="243"/>
      <c r="U280" s="245"/>
      <c r="V280"/>
    </row>
    <row r="281" spans="1:22" x14ac:dyDescent="0.25">
      <c r="A281" s="206"/>
      <c r="B281" s="259"/>
      <c r="C281" s="259"/>
      <c r="D281" s="259"/>
      <c r="E281" s="260"/>
      <c r="F281" s="261"/>
      <c r="G281" s="871"/>
      <c r="H281" s="262"/>
      <c r="I281" s="263"/>
      <c r="J281"/>
      <c r="K281"/>
      <c r="L281"/>
      <c r="M281"/>
      <c r="P281" s="318"/>
      <c r="Q281" s="243"/>
      <c r="S281" s="243"/>
      <c r="U281" s="245"/>
      <c r="V281"/>
    </row>
    <row r="282" spans="1:22" x14ac:dyDescent="0.25">
      <c r="A282" s="206"/>
      <c r="B282" s="259"/>
      <c r="C282" s="259"/>
      <c r="D282" s="259"/>
      <c r="E282" s="260"/>
      <c r="F282" s="261"/>
      <c r="G282" s="871"/>
      <c r="H282" s="262"/>
      <c r="I282" s="263"/>
      <c r="J282"/>
      <c r="K282"/>
      <c r="L282"/>
      <c r="M282"/>
      <c r="P282" s="318"/>
      <c r="Q282" s="243"/>
      <c r="S282" s="243"/>
      <c r="U282" s="245"/>
      <c r="V282"/>
    </row>
    <row r="283" spans="1:22" x14ac:dyDescent="0.25">
      <c r="A283" s="206"/>
      <c r="B283" s="259"/>
      <c r="C283" s="259"/>
      <c r="D283" s="259"/>
      <c r="E283" s="260"/>
      <c r="F283" s="261"/>
      <c r="G283" s="871"/>
      <c r="H283" s="262"/>
      <c r="I283" s="263"/>
      <c r="J283"/>
      <c r="K283"/>
      <c r="L283"/>
      <c r="M283"/>
      <c r="P283" s="318"/>
      <c r="Q283" s="243"/>
      <c r="S283" s="243"/>
      <c r="U283" s="245"/>
      <c r="V283"/>
    </row>
    <row r="284" spans="1:22" x14ac:dyDescent="0.25">
      <c r="A284" s="206"/>
      <c r="B284" s="259"/>
      <c r="C284" s="259"/>
      <c r="D284" s="259"/>
      <c r="E284" s="260"/>
      <c r="F284" s="261"/>
      <c r="G284" s="871"/>
      <c r="H284" s="262"/>
      <c r="I284" s="263"/>
      <c r="J284"/>
      <c r="K284"/>
      <c r="L284"/>
      <c r="M284"/>
      <c r="P284" s="318"/>
      <c r="Q284" s="243"/>
      <c r="S284" s="243"/>
      <c r="U284" s="245"/>
      <c r="V284"/>
    </row>
  </sheetData>
  <mergeCells count="9">
    <mergeCell ref="L80:M81"/>
    <mergeCell ref="F251:H251"/>
    <mergeCell ref="A1:J2"/>
    <mergeCell ref="W1:X1"/>
    <mergeCell ref="C57:C58"/>
    <mergeCell ref="A69:A75"/>
    <mergeCell ref="C69:C75"/>
    <mergeCell ref="O69:O75"/>
    <mergeCell ref="P69:P75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CANALES   ENERO   2021</vt:lpstr>
      <vt:lpstr>CANALES   FEBRERO   2021  </vt:lpstr>
      <vt:lpstr>CANALES   M A R Z O   2021     </vt:lpstr>
      <vt:lpstr>CANALES   ABRIL   2021   </vt:lpstr>
      <vt:lpstr>CANALES    MAYO     2021   </vt:lpstr>
      <vt:lpstr>CANALES   JUNIO    2021    </vt:lpstr>
      <vt:lpstr>CANALES   J U L I O   2021   </vt:lpstr>
      <vt:lpstr>CANALES    AGOSTO   2021</vt:lpstr>
      <vt:lpstr>CANALES  SEPTIEMBRE  2021     </vt:lpstr>
      <vt:lpstr>CANALES  OCTUBRE      2 0 2 1  </vt:lpstr>
      <vt:lpstr>CANALES   NOVIEMBRE   2021     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2021-09-10T16:24:28Z</cp:lastPrinted>
  <dcterms:created xsi:type="dcterms:W3CDTF">2021-01-11T16:09:23Z</dcterms:created>
  <dcterms:modified xsi:type="dcterms:W3CDTF">2021-11-19T17:25:51Z</dcterms:modified>
</cp:coreProperties>
</file>