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xr:revisionPtr revIDLastSave="0" documentId="13_ncr:1_{28F0FA1A-CF03-4255-8C7F-14245063C4CD}" xr6:coauthVersionLast="47" xr6:coauthVersionMax="47" xr10:uidLastSave="{00000000-0000-0000-0000-000000000000}"/>
  <bookViews>
    <workbookView xWindow="5475" yWindow="1890" windowWidth="13980" windowHeight="8040" xr2:uid="{FE44AC5F-CC38-4A8D-A300-DDA1E327A9FA}"/>
  </bookViews>
  <sheets>
    <sheet name="   E N E R O     2  0 2 2     " sheetId="1" r:id="rId1"/>
    <sheet name="COMPRAS   ENERO   2022" sheetId="2" r:id="rId2"/>
    <sheet name="Hoja6" sheetId="6" r:id="rId3"/>
    <sheet name="Hoja7" sheetId="7" r:id="rId4"/>
    <sheet name="Hoja8" sheetId="8" r:id="rId5"/>
    <sheet name="Hoja9" sheetId="9" r:id="rId6"/>
    <sheet name="  A G O S T  O     2 0 2 2     " sheetId="3" r:id="rId7"/>
    <sheet name="REMISIONES  AGOSTO 2022" sheetId="4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1" l="1"/>
  <c r="L18" i="1"/>
  <c r="I18" i="1"/>
  <c r="F18" i="1"/>
  <c r="F17" i="1"/>
  <c r="F16" i="1"/>
  <c r="F15" i="1"/>
  <c r="F14" i="1"/>
  <c r="R11" i="1"/>
  <c r="R12" i="1"/>
  <c r="S12" i="1" s="1"/>
  <c r="R13" i="1"/>
  <c r="R14" i="1"/>
  <c r="R15" i="1"/>
  <c r="R16" i="1"/>
  <c r="R17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10" i="1"/>
  <c r="S11" i="1"/>
  <c r="F12" i="1"/>
  <c r="I11" i="1"/>
  <c r="C11" i="1"/>
  <c r="F11" i="1"/>
  <c r="I10" i="1"/>
  <c r="F10" i="1"/>
  <c r="C9" i="1"/>
  <c r="I9" i="1"/>
  <c r="F9" i="1"/>
  <c r="F8" i="1"/>
  <c r="F7" i="1"/>
  <c r="F6" i="1"/>
  <c r="R18" i="1" l="1"/>
  <c r="E97" i="2" l="1"/>
  <c r="C97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3" i="2"/>
  <c r="K73" i="1"/>
  <c r="L67" i="1"/>
  <c r="I67" i="1"/>
  <c r="F67" i="1"/>
  <c r="C67" i="1"/>
  <c r="M66" i="1"/>
  <c r="M58" i="1"/>
  <c r="AG44" i="1"/>
  <c r="N39" i="1"/>
  <c r="M39" i="1"/>
  <c r="S35" i="1"/>
  <c r="S33" i="1"/>
  <c r="S32" i="1"/>
  <c r="S31" i="1"/>
  <c r="P31" i="1"/>
  <c r="S30" i="1"/>
  <c r="AC29" i="1"/>
  <c r="S29" i="1"/>
  <c r="S28" i="1"/>
  <c r="S27" i="1"/>
  <c r="S26" i="1"/>
  <c r="AG25" i="1"/>
  <c r="S25" i="1"/>
  <c r="S24" i="1"/>
  <c r="AG23" i="1"/>
  <c r="S23" i="1"/>
  <c r="S22" i="1"/>
  <c r="S21" i="1"/>
  <c r="S20" i="1"/>
  <c r="S19" i="1"/>
  <c r="S18" i="1"/>
  <c r="S17" i="1"/>
  <c r="S16" i="1"/>
  <c r="S15" i="1"/>
  <c r="S14" i="1"/>
  <c r="S13" i="1"/>
  <c r="S10" i="1"/>
  <c r="R9" i="1"/>
  <c r="S9" i="1" s="1"/>
  <c r="R8" i="1"/>
  <c r="S8" i="1" s="1"/>
  <c r="R7" i="1"/>
  <c r="S7" i="1" s="1"/>
  <c r="R6" i="1"/>
  <c r="S6" i="1" s="1"/>
  <c r="R5" i="1"/>
  <c r="R39" i="1" l="1"/>
  <c r="R67" i="1" s="1"/>
  <c r="K69" i="1"/>
  <c r="F70" i="1" s="1"/>
  <c r="F73" i="1" s="1"/>
  <c r="K71" i="1" s="1"/>
  <c r="K75" i="1" s="1"/>
  <c r="S5" i="1"/>
  <c r="S67" i="1" s="1"/>
  <c r="E97" i="4"/>
  <c r="C97" i="4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3" i="4"/>
  <c r="K73" i="3"/>
  <c r="M66" i="3"/>
  <c r="M58" i="3"/>
  <c r="AG44" i="3"/>
  <c r="N39" i="3"/>
  <c r="R38" i="3"/>
  <c r="R37" i="3"/>
  <c r="R36" i="3"/>
  <c r="R35" i="3"/>
  <c r="S35" i="3" s="1"/>
  <c r="R34" i="3"/>
  <c r="R33" i="3"/>
  <c r="S33" i="3" s="1"/>
  <c r="S32" i="3"/>
  <c r="R32" i="3"/>
  <c r="R31" i="3"/>
  <c r="S31" i="3" s="1"/>
  <c r="P31" i="3"/>
  <c r="R30" i="3"/>
  <c r="S30" i="3" s="1"/>
  <c r="AC29" i="3"/>
  <c r="R29" i="3"/>
  <c r="S29" i="3" s="1"/>
  <c r="R28" i="3"/>
  <c r="S28" i="3" s="1"/>
  <c r="S27" i="3"/>
  <c r="R27" i="3"/>
  <c r="R26" i="3"/>
  <c r="S26" i="3" s="1"/>
  <c r="AG25" i="3"/>
  <c r="S25" i="3"/>
  <c r="R25" i="3"/>
  <c r="R24" i="3"/>
  <c r="S24" i="3" s="1"/>
  <c r="AG23" i="3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M39" i="3"/>
  <c r="R14" i="3"/>
  <c r="S14" i="3" s="1"/>
  <c r="I67" i="3"/>
  <c r="C67" i="3"/>
  <c r="R12" i="3"/>
  <c r="S12" i="3" s="1"/>
  <c r="R11" i="3"/>
  <c r="S11" i="3" s="1"/>
  <c r="R10" i="3"/>
  <c r="S10" i="3" s="1"/>
  <c r="R9" i="3"/>
  <c r="S9" i="3" s="1"/>
  <c r="R8" i="3"/>
  <c r="S8" i="3" s="1"/>
  <c r="F67" i="3"/>
  <c r="R7" i="3"/>
  <c r="S7" i="3" s="1"/>
  <c r="R6" i="3"/>
  <c r="S6" i="3" s="1"/>
  <c r="L67" i="3"/>
  <c r="R5" i="3"/>
  <c r="S5" i="3" s="1"/>
  <c r="R70" i="1" l="1"/>
  <c r="K69" i="3"/>
  <c r="F70" i="3" s="1"/>
  <c r="F73" i="3" s="1"/>
  <c r="K71" i="3" s="1"/>
  <c r="K75" i="3" s="1"/>
  <c r="R13" i="3"/>
  <c r="S13" i="3" s="1"/>
  <c r="S67" i="3" s="1"/>
  <c r="R39" i="3" l="1"/>
  <c r="R67" i="3" s="1"/>
  <c r="R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9AAE0ED9-A93B-44BD-AF39-CB17EC4C2C1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2BA4A1F-FF17-4121-A08D-5C6E1700E63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78611776-08E6-4094-9E32-3AAC9AFDDBD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45C555F-4211-4F8A-BFE4-510312C2533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<sst xmlns="http://schemas.openxmlformats.org/spreadsheetml/2006/main" count="300" uniqueCount="137">
  <si>
    <t>ELIAS &amp; PEPE</t>
  </si>
  <si>
    <t>CONTADOR</t>
  </si>
  <si>
    <t>MORRALLA EN CAJA DE 11 SUR   2,800.00  +  $ 1,200.00 Total    $  4,000.00</t>
  </si>
  <si>
    <t>SEMANA</t>
  </si>
  <si>
    <t>FECHA</t>
  </si>
  <si>
    <t>IMPORTE</t>
  </si>
  <si>
    <t xml:space="preserve">ABASTO DE 4 CARNES </t>
  </si>
  <si>
    <t>COMPRAS</t>
  </si>
  <si>
    <t>REPOSICION</t>
  </si>
  <si>
    <t>con fecha 07 Enero   de  2019</t>
  </si>
  <si>
    <t>CREDITOS MES PASADO</t>
  </si>
  <si>
    <t>NOMIA X TRANSFER</t>
  </si>
  <si>
    <t xml:space="preserve">DIFERENCIA </t>
  </si>
  <si>
    <t># 01</t>
  </si>
  <si>
    <t>INVENTARIO INICIAL</t>
  </si>
  <si>
    <t xml:space="preserve">VENTAS  </t>
  </si>
  <si>
    <t>GASTOS</t>
  </si>
  <si>
    <t>VENTA EFECTIVO</t>
  </si>
  <si>
    <t xml:space="preserve"> </t>
  </si>
  <si>
    <t># 02</t>
  </si>
  <si>
    <t>VENTAS EN EFECTIVO</t>
  </si>
  <si>
    <t>DEPOSITOS HECHOS</t>
  </si>
  <si>
    <t># 03</t>
  </si>
  <si>
    <t># 04</t>
  </si>
  <si>
    <t>OFICINA</t>
  </si>
  <si>
    <t># 05</t>
  </si>
  <si>
    <t># 06</t>
  </si>
  <si>
    <t># 07</t>
  </si>
  <si>
    <t># 08</t>
  </si>
  <si>
    <t># 09</t>
  </si>
  <si>
    <t>PEPE</t>
  </si>
  <si>
    <t># 10</t>
  </si>
  <si>
    <t># 11</t>
  </si>
  <si>
    <t># 12</t>
  </si>
  <si>
    <t># 13</t>
  </si>
  <si>
    <t># 14</t>
  </si>
  <si>
    <t xml:space="preserve">             </t>
  </si>
  <si>
    <t># 15</t>
  </si>
  <si>
    <t>deposito</t>
  </si>
  <si>
    <t># 16</t>
  </si>
  <si>
    <t># 17</t>
  </si>
  <si>
    <t># 18</t>
  </si>
  <si>
    <t># 19</t>
  </si>
  <si>
    <t># 20</t>
  </si>
  <si>
    <t># 21</t>
  </si>
  <si>
    <t>DEPOSITOS PEPE</t>
  </si>
  <si>
    <t># 22</t>
  </si>
  <si>
    <t># 23</t>
  </si>
  <si>
    <t xml:space="preserve">EFECTIVO PENDIENTE </t>
  </si>
  <si>
    <t># 24</t>
  </si>
  <si>
    <t># 25</t>
  </si>
  <si>
    <t># 26</t>
  </si>
  <si>
    <t># 27</t>
  </si>
  <si>
    <t>EFECTIVOS PENDIENTES</t>
  </si>
  <si>
    <t># 28</t>
  </si>
  <si>
    <t># 29</t>
  </si>
  <si>
    <t xml:space="preserve">      </t>
  </si>
  <si>
    <t># 30</t>
  </si>
  <si>
    <t># 31</t>
  </si>
  <si>
    <t xml:space="preserve">CREDITOS COBRADOS DE MAYO </t>
  </si>
  <si>
    <t># 32</t>
  </si>
  <si>
    <t>NOMINAS X TRANSFER Y MANUEL</t>
  </si>
  <si>
    <t># 33</t>
  </si>
  <si>
    <t># 34</t>
  </si>
  <si>
    <t># 35</t>
  </si>
  <si>
    <t xml:space="preserve">NOMINAS   </t>
  </si>
  <si>
    <t># 36</t>
  </si>
  <si>
    <t xml:space="preserve">GASTOS </t>
  </si>
  <si>
    <t># 37</t>
  </si>
  <si>
    <t>COMPRAS CHICAS</t>
  </si>
  <si>
    <t># 38</t>
  </si>
  <si>
    <t>BANCOS</t>
  </si>
  <si>
    <t># 39</t>
  </si>
  <si>
    <t>DEPOSITOS EFECTIVOS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</si>
  <si>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</si>
  <si>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</si>
  <si>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</si>
  <si>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</si>
  <si>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</si>
  <si>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</si>
  <si>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</si>
  <si>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</si>
  <si>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</si>
  <si>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</si>
  <si>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</si>
  <si>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</si>
  <si>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</si>
  <si>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FALTANTE DE EFEC TIVO</t>
  </si>
  <si>
    <t>Agosto.,2021</t>
  </si>
  <si>
    <t>Julio -2021,.</t>
  </si>
  <si>
    <t>Junio.,2021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</si>
  <si>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</si>
  <si>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</si>
  <si>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</si>
  <si>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</si>
  <si>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</si>
  <si>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</si>
  <si>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</si>
  <si>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</si>
  <si>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</si>
  <si>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</si>
  <si>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</si>
  <si>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</si>
  <si>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</si>
  <si>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EFECTIVO PENDIENTE DE DEPOSITAR</t>
  </si>
  <si>
    <t>REMISIONES  ABASTO 4 CARNES       2 0 2 1</t>
  </si>
  <si>
    <t>#</t>
  </si>
  <si>
    <t xml:space="preserve">Fecha </t>
  </si>
  <si>
    <t>PAGOS</t>
  </si>
  <si>
    <t>BALANCE      ABASTO 4 CARNES   A G O S T O           2 0 2 2</t>
  </si>
  <si>
    <t xml:space="preserve">RODOLFO Y KARLA </t>
  </si>
  <si>
    <t>REMISIONES  ABASTO 4 CARNES       2 0 2 2</t>
  </si>
  <si>
    <t>BALANCE      ABASTO 4 CARNES    E N E R O            2 0 2 2</t>
  </si>
  <si>
    <t>LONGANIZA CASSERA</t>
  </si>
  <si>
    <t>RENTA Dic-21</t>
  </si>
  <si>
    <t>TARJETA</t>
  </si>
  <si>
    <t>LONGANIZA-POLLO-CHORIZO</t>
  </si>
  <si>
    <t>transf</t>
  </si>
  <si>
    <t>LOINGANIZA-POLLO</t>
  </si>
  <si>
    <t>CREMA-QUESOS-MANTECA-POLLO-LONGANIZA</t>
  </si>
  <si>
    <t>VASOS 1LT</t>
  </si>
  <si>
    <t>PAPA-POLLO</t>
  </si>
  <si>
    <t>PAVO-CONDIMENTOS-SAZONADOR-POLLO</t>
  </si>
  <si>
    <t>Elias-Pepe-CP</t>
  </si>
  <si>
    <t>POLLO-LONGANIZA-JUGO</t>
  </si>
  <si>
    <t>NOMINA</t>
  </si>
  <si>
    <t xml:space="preserve">TOTAL DE GASTOS </t>
  </si>
  <si>
    <t>DIF. X DEPOSITAR</t>
  </si>
  <si>
    <t>QUESOS-TOCINETA-CHISTORRA-POLLO</t>
  </si>
  <si>
    <t>QUESOS-CREMA-LONGANIZA-SALSAS-</t>
  </si>
  <si>
    <t>PAPEL ENCERADO</t>
  </si>
  <si>
    <t xml:space="preserve">POLLO </t>
  </si>
  <si>
    <t xml:space="preserve">Elias  </t>
  </si>
  <si>
    <t>CHORIZO-LONZANIZA-MANTECA-QUESO-POLLO</t>
  </si>
  <si>
    <t xml:space="preserve">PAVO </t>
  </si>
  <si>
    <t>POLLO-QUESO-CREMA-LONGANIZA</t>
  </si>
  <si>
    <t>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</si>
</sst>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8"/>
      <color rgb="FF0000FF"/>
      <name val="Calibri Light"/>
      <family val="2"/>
      <scheme val="maj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5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3" fillId="0" borderId="0" xfId="1" applyFont="1" applyFill="1"/>
    <xf numFmtId="44" fontId="2" fillId="0" borderId="0" xfId="1" applyFont="1" applyFill="1"/>
    <xf numFmtId="44" fontId="2" fillId="0" borderId="0" xfId="1" applyFont="1" applyFill="1" applyBorder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7" fillId="0" borderId="0" xfId="1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7" xfId="0" applyFont="1" applyBorder="1" applyAlignment="1">
      <alignment vertical="center" wrapText="1"/>
    </xf>
    <xf numFmtId="165" fontId="2" fillId="0" borderId="0" xfId="1" applyNumberFormat="1" applyFont="1"/>
    <xf numFmtId="44" fontId="3" fillId="5" borderId="0" xfId="1" applyFont="1" applyFill="1"/>
    <xf numFmtId="0" fontId="3" fillId="5" borderId="0" xfId="0" applyFont="1" applyFill="1"/>
    <xf numFmtId="0" fontId="14" fillId="0" borderId="9" xfId="0" applyFont="1" applyBorder="1" applyAlignment="1">
      <alignment horizontal="center"/>
    </xf>
    <xf numFmtId="165" fontId="14" fillId="0" borderId="9" xfId="0" applyNumberFormat="1" applyFont="1" applyBorder="1" applyAlignment="1">
      <alignment horizontal="center"/>
    </xf>
    <xf numFmtId="44" fontId="14" fillId="0" borderId="9" xfId="1" applyFont="1" applyBorder="1"/>
    <xf numFmtId="0" fontId="15" fillId="0" borderId="10" xfId="0" applyFont="1" applyBorder="1"/>
    <xf numFmtId="164" fontId="16" fillId="0" borderId="11" xfId="0" applyNumberFormat="1" applyFont="1" applyBorder="1" applyAlignment="1">
      <alignment horizontal="center"/>
    </xf>
    <xf numFmtId="44" fontId="17" fillId="0" borderId="12" xfId="1" applyFont="1" applyBorder="1"/>
    <xf numFmtId="165" fontId="3" fillId="3" borderId="13" xfId="0" applyNumberFormat="1" applyFont="1" applyFill="1" applyBorder="1" applyAlignment="1">
      <alignment horizontal="left"/>
    </xf>
    <xf numFmtId="165" fontId="18" fillId="0" borderId="12" xfId="0" applyNumberFormat="1" applyFont="1" applyBorder="1"/>
    <xf numFmtId="0" fontId="18" fillId="0" borderId="12" xfId="0" applyFont="1" applyBorder="1"/>
    <xf numFmtId="44" fontId="18" fillId="0" borderId="12" xfId="1" applyFont="1" applyBorder="1"/>
    <xf numFmtId="44" fontId="13" fillId="8" borderId="0" xfId="1" applyFont="1" applyFill="1" applyAlignment="1">
      <alignment horizontal="center"/>
    </xf>
    <xf numFmtId="44" fontId="13" fillId="8" borderId="18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14" fillId="0" borderId="19" xfId="1" applyFont="1" applyBorder="1"/>
    <xf numFmtId="16" fontId="0" fillId="0" borderId="0" xfId="0" applyNumberFormat="1"/>
    <xf numFmtId="164" fontId="2" fillId="0" borderId="21" xfId="0" applyNumberFormat="1" applyFont="1" applyBorder="1" applyAlignment="1">
      <alignment horizontal="center"/>
    </xf>
    <xf numFmtId="44" fontId="2" fillId="0" borderId="22" xfId="1" applyFont="1" applyFill="1" applyBorder="1"/>
    <xf numFmtId="166" fontId="19" fillId="0" borderId="13" xfId="0" applyNumberFormat="1" applyFont="1" applyBorder="1" applyAlignment="1">
      <alignment horizontal="left"/>
    </xf>
    <xf numFmtId="15" fontId="2" fillId="0" borderId="23" xfId="0" applyNumberFormat="1" applyFont="1" applyBorder="1"/>
    <xf numFmtId="44" fontId="2" fillId="0" borderId="24" xfId="1" applyFont="1" applyFill="1" applyBorder="1"/>
    <xf numFmtId="15" fontId="2" fillId="0" borderId="9" xfId="0" applyNumberFormat="1" applyFont="1" applyBorder="1"/>
    <xf numFmtId="44" fontId="2" fillId="0" borderId="25" xfId="1" applyFont="1" applyFill="1" applyBorder="1"/>
    <xf numFmtId="0" fontId="2" fillId="0" borderId="0" xfId="0" applyFont="1" applyAlignment="1">
      <alignment horizontal="center"/>
    </xf>
    <xf numFmtId="16" fontId="3" fillId="0" borderId="0" xfId="1" applyNumberFormat="1" applyFont="1" applyFill="1" applyBorder="1" applyAlignment="1">
      <alignment horizontal="center"/>
    </xf>
    <xf numFmtId="44" fontId="17" fillId="0" borderId="0" xfId="1" applyFont="1" applyFill="1" applyBorder="1" applyAlignment="1">
      <alignment horizontal="center"/>
    </xf>
    <xf numFmtId="44" fontId="3" fillId="0" borderId="28" xfId="1" applyFont="1" applyFill="1" applyBorder="1" applyAlignment="1">
      <alignment horizontal="center"/>
    </xf>
    <xf numFmtId="165" fontId="14" fillId="0" borderId="29" xfId="0" applyNumberFormat="1" applyFont="1" applyBorder="1" applyAlignment="1">
      <alignment horizontal="center"/>
    </xf>
    <xf numFmtId="44" fontId="14" fillId="0" borderId="30" xfId="1" applyFont="1" applyBorder="1"/>
    <xf numFmtId="165" fontId="2" fillId="0" borderId="31" xfId="1" applyNumberFormat="1" applyFont="1" applyFill="1" applyBorder="1" applyAlignment="1">
      <alignment horizontal="center"/>
    </xf>
    <xf numFmtId="44" fontId="3" fillId="0" borderId="31" xfId="1" applyFont="1" applyFill="1" applyBorder="1" applyAlignment="1">
      <alignment horizontal="center"/>
    </xf>
    <xf numFmtId="166" fontId="21" fillId="0" borderId="13" xfId="0" applyNumberFormat="1" applyFont="1" applyBorder="1"/>
    <xf numFmtId="15" fontId="2" fillId="0" borderId="29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3" fillId="0" borderId="29" xfId="0" applyFont="1" applyBorder="1" applyAlignment="1">
      <alignment horizontal="center"/>
    </xf>
    <xf numFmtId="44" fontId="2" fillId="0" borderId="32" xfId="1" applyFont="1" applyFill="1" applyBorder="1"/>
    <xf numFmtId="44" fontId="17" fillId="0" borderId="33" xfId="1" applyFont="1" applyFill="1" applyBorder="1"/>
    <xf numFmtId="44" fontId="22" fillId="0" borderId="0" xfId="1" applyFont="1" applyFill="1" applyBorder="1" applyAlignment="1">
      <alignment horizontal="right"/>
    </xf>
    <xf numFmtId="165" fontId="2" fillId="0" borderId="34" xfId="1" applyNumberFormat="1" applyFont="1" applyFill="1" applyBorder="1" applyAlignment="1">
      <alignment horizontal="center"/>
    </xf>
    <xf numFmtId="44" fontId="3" fillId="0" borderId="34" xfId="1" applyFont="1" applyFill="1" applyBorder="1" applyAlignment="1">
      <alignment horizontal="center"/>
    </xf>
    <xf numFmtId="44" fontId="23" fillId="0" borderId="29" xfId="1" applyFont="1" applyFill="1" applyBorder="1" applyAlignment="1">
      <alignment horizontal="center"/>
    </xf>
    <xf numFmtId="165" fontId="2" fillId="0" borderId="29" xfId="1" applyNumberFormat="1" applyFont="1" applyFill="1" applyBorder="1" applyAlignment="1">
      <alignment horizontal="center"/>
    </xf>
    <xf numFmtId="44" fontId="3" fillId="0" borderId="29" xfId="1" applyFont="1" applyFill="1" applyBorder="1" applyAlignment="1">
      <alignment horizontal="center"/>
    </xf>
    <xf numFmtId="166" fontId="24" fillId="0" borderId="13" xfId="0" applyNumberFormat="1" applyFont="1" applyBorder="1"/>
    <xf numFmtId="0" fontId="14" fillId="0" borderId="29" xfId="0" applyFont="1" applyBorder="1" applyAlignment="1">
      <alignment horizontal="center"/>
    </xf>
    <xf numFmtId="44" fontId="2" fillId="0" borderId="0" xfId="1" applyFont="1" applyFill="1" applyBorder="1" applyAlignment="1">
      <alignment horizontal="right"/>
    </xf>
    <xf numFmtId="166" fontId="25" fillId="0" borderId="13" xfId="0" applyNumberFormat="1" applyFont="1" applyBorder="1"/>
    <xf numFmtId="165" fontId="7" fillId="0" borderId="0" xfId="1" applyNumberFormat="1" applyFont="1" applyFill="1" applyAlignment="1">
      <alignment horizontal="center"/>
    </xf>
    <xf numFmtId="0" fontId="2" fillId="0" borderId="29" xfId="0" applyFont="1" applyBorder="1"/>
    <xf numFmtId="44" fontId="22" fillId="0" borderId="0" xfId="1" applyFont="1" applyFill="1" applyBorder="1" applyAlignment="1">
      <alignment horizontal="left"/>
    </xf>
    <xf numFmtId="16" fontId="2" fillId="0" borderId="29" xfId="0" applyNumberFormat="1" applyFont="1" applyBorder="1"/>
    <xf numFmtId="165" fontId="26" fillId="0" borderId="35" xfId="0" applyNumberFormat="1" applyFont="1" applyBorder="1" applyAlignment="1">
      <alignment horizontal="left"/>
    </xf>
    <xf numFmtId="44" fontId="2" fillId="0" borderId="32" xfId="1" applyFont="1" applyFill="1" applyBorder="1" applyAlignment="1">
      <alignment horizontal="right"/>
    </xf>
    <xf numFmtId="44" fontId="22" fillId="0" borderId="0" xfId="1" applyFont="1" applyFill="1" applyBorder="1" applyAlignment="1">
      <alignment horizontal="center"/>
    </xf>
    <xf numFmtId="16" fontId="2" fillId="0" borderId="29" xfId="0" applyNumberFormat="1" applyFont="1" applyBorder="1" applyAlignment="1">
      <alignment horizontal="center"/>
    </xf>
    <xf numFmtId="44" fontId="17" fillId="7" borderId="29" xfId="1" applyFont="1" applyFill="1" applyBorder="1" applyAlignment="1">
      <alignment horizontal="center"/>
    </xf>
    <xf numFmtId="44" fontId="27" fillId="0" borderId="29" xfId="1" applyFont="1" applyFill="1" applyBorder="1" applyAlignment="1">
      <alignment horizontal="center"/>
    </xf>
    <xf numFmtId="0" fontId="28" fillId="0" borderId="29" xfId="0" applyFont="1" applyBorder="1" applyAlignment="1">
      <alignment wrapText="1"/>
    </xf>
    <xf numFmtId="44" fontId="29" fillId="0" borderId="0" xfId="1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16" fontId="30" fillId="0" borderId="35" xfId="0" applyNumberFormat="1" applyFont="1" applyBorder="1"/>
    <xf numFmtId="16" fontId="3" fillId="9" borderId="0" xfId="1" applyNumberFormat="1" applyFont="1" applyFill="1" applyBorder="1" applyAlignment="1">
      <alignment horizontal="center"/>
    </xf>
    <xf numFmtId="0" fontId="26" fillId="0" borderId="36" xfId="0" applyFont="1" applyBorder="1" applyAlignment="1">
      <alignment horizontal="center" wrapText="1"/>
    </xf>
    <xf numFmtId="44" fontId="2" fillId="0" borderId="37" xfId="1" applyFont="1" applyFill="1" applyBorder="1"/>
    <xf numFmtId="165" fontId="2" fillId="0" borderId="35" xfId="0" applyNumberFormat="1" applyFont="1" applyBorder="1" applyAlignment="1">
      <alignment horizontal="left"/>
    </xf>
    <xf numFmtId="16" fontId="2" fillId="0" borderId="35" xfId="0" applyNumberFormat="1" applyFont="1" applyBorder="1"/>
    <xf numFmtId="0" fontId="2" fillId="0" borderId="0" xfId="0" applyFont="1"/>
    <xf numFmtId="44" fontId="2" fillId="0" borderId="37" xfId="1" applyFont="1" applyFill="1" applyBorder="1" applyAlignment="1">
      <alignment horizontal="right"/>
    </xf>
    <xf numFmtId="165" fontId="13" fillId="0" borderId="38" xfId="1" applyNumberFormat="1" applyFont="1" applyFill="1" applyBorder="1" applyAlignment="1">
      <alignment vertical="center"/>
    </xf>
    <xf numFmtId="165" fontId="13" fillId="0" borderId="0" xfId="1" applyNumberFormat="1" applyFont="1" applyFill="1" applyBorder="1" applyAlignment="1">
      <alignment vertical="center"/>
    </xf>
    <xf numFmtId="44" fontId="31" fillId="0" borderId="6" xfId="1" applyFont="1" applyFill="1" applyBorder="1" applyAlignment="1">
      <alignment vertical="center"/>
    </xf>
    <xf numFmtId="165" fontId="2" fillId="0" borderId="39" xfId="1" applyNumberFormat="1" applyFont="1" applyFill="1" applyBorder="1" applyAlignment="1">
      <alignment horizontal="center"/>
    </xf>
    <xf numFmtId="0" fontId="2" fillId="0" borderId="35" xfId="0" applyFont="1" applyBorder="1" applyAlignment="1">
      <alignment horizontal="left"/>
    </xf>
    <xf numFmtId="44" fontId="27" fillId="0" borderId="18" xfId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0" fontId="7" fillId="0" borderId="35" xfId="0" applyFont="1" applyBorder="1" applyAlignment="1">
      <alignment horizontal="left"/>
    </xf>
    <xf numFmtId="44" fontId="2" fillId="0" borderId="40" xfId="1" applyFont="1" applyFill="1" applyBorder="1" applyAlignment="1">
      <alignment horizontal="right"/>
    </xf>
    <xf numFmtId="44" fontId="23" fillId="0" borderId="0" xfId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7" fillId="0" borderId="39" xfId="1" applyNumberFormat="1" applyFont="1" applyFill="1" applyBorder="1" applyAlignment="1">
      <alignment horizontal="left"/>
    </xf>
    <xf numFmtId="0" fontId="2" fillId="0" borderId="29" xfId="0" applyFont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7" fillId="0" borderId="29" xfId="1" applyNumberFormat="1" applyFont="1" applyFill="1" applyBorder="1" applyAlignment="1">
      <alignment horizontal="left"/>
    </xf>
    <xf numFmtId="165" fontId="2" fillId="0" borderId="46" xfId="1" applyNumberFormat="1" applyFont="1" applyFill="1" applyBorder="1" applyAlignment="1">
      <alignment horizontal="center"/>
    </xf>
    <xf numFmtId="44" fontId="3" fillId="0" borderId="46" xfId="1" applyFont="1" applyFill="1" applyBorder="1" applyAlignment="1">
      <alignment horizontal="center"/>
    </xf>
    <xf numFmtId="166" fontId="25" fillId="0" borderId="47" xfId="0" applyNumberFormat="1" applyFont="1" applyBorder="1"/>
    <xf numFmtId="165" fontId="2" fillId="0" borderId="29" xfId="1" applyNumberFormat="1" applyFont="1" applyFill="1" applyBorder="1" applyAlignment="1">
      <alignment horizontal="left"/>
    </xf>
    <xf numFmtId="16" fontId="3" fillId="0" borderId="36" xfId="0" applyNumberFormat="1" applyFont="1" applyBorder="1" applyAlignment="1">
      <alignment horizontal="left" wrapText="1"/>
    </xf>
    <xf numFmtId="44" fontId="6" fillId="0" borderId="0" xfId="1" applyFont="1" applyFill="1" applyBorder="1" applyAlignment="1">
      <alignment horizontal="center"/>
    </xf>
    <xf numFmtId="165" fontId="14" fillId="0" borderId="29" xfId="1" applyNumberFormat="1" applyFont="1" applyFill="1" applyBorder="1" applyAlignment="1">
      <alignment horizontal="center"/>
    </xf>
    <xf numFmtId="0" fontId="14" fillId="0" borderId="29" xfId="0" applyFont="1" applyBorder="1"/>
    <xf numFmtId="44" fontId="14" fillId="0" borderId="32" xfId="1" applyFont="1" applyFill="1" applyBorder="1"/>
    <xf numFmtId="165" fontId="0" fillId="0" borderId="29" xfId="0" applyNumberFormat="1" applyBorder="1" applyAlignment="1">
      <alignment horizontal="center"/>
    </xf>
    <xf numFmtId="44" fontId="0" fillId="0" borderId="30" xfId="1" applyFont="1" applyBorder="1"/>
    <xf numFmtId="166" fontId="14" fillId="0" borderId="29" xfId="0" applyNumberFormat="1" applyFont="1" applyBorder="1"/>
    <xf numFmtId="0" fontId="14" fillId="0" borderId="29" xfId="0" applyFont="1" applyBorder="1" applyAlignment="1">
      <alignment horizontal="left"/>
    </xf>
    <xf numFmtId="44" fontId="14" fillId="0" borderId="29" xfId="1" applyFont="1" applyFill="1" applyBorder="1" applyAlignment="1">
      <alignment horizontal="right"/>
    </xf>
    <xf numFmtId="44" fontId="2" fillId="6" borderId="0" xfId="1" applyFont="1" applyFill="1" applyBorder="1"/>
    <xf numFmtId="166" fontId="25" fillId="0" borderId="29" xfId="0" applyNumberFormat="1" applyFont="1" applyBorder="1"/>
    <xf numFmtId="44" fontId="14" fillId="0" borderId="29" xfId="1" applyFont="1" applyFill="1" applyBorder="1"/>
    <xf numFmtId="44" fontId="3" fillId="0" borderId="0" xfId="1" applyFont="1" applyFill="1" applyBorder="1"/>
    <xf numFmtId="44" fontId="7" fillId="6" borderId="0" xfId="1" applyFont="1" applyFill="1" applyAlignment="1">
      <alignment horizontal="left"/>
    </xf>
    <xf numFmtId="44" fontId="3" fillId="6" borderId="0" xfId="1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44" fontId="3" fillId="0" borderId="0" xfId="1" applyFont="1" applyFill="1" applyAlignment="1">
      <alignment horizontal="left"/>
    </xf>
    <xf numFmtId="166" fontId="24" fillId="0" borderId="29" xfId="0" applyNumberFormat="1" applyFont="1" applyBorder="1"/>
    <xf numFmtId="44" fontId="2" fillId="0" borderId="29" xfId="1" applyFont="1" applyFill="1" applyBorder="1"/>
    <xf numFmtId="44" fontId="2" fillId="0" borderId="27" xfId="1" applyFont="1" applyFill="1" applyBorder="1"/>
    <xf numFmtId="44" fontId="7" fillId="0" borderId="0" xfId="1" applyFont="1" applyFill="1" applyAlignment="1">
      <alignment horizontal="left"/>
    </xf>
    <xf numFmtId="166" fontId="17" fillId="0" borderId="29" xfId="0" applyNumberFormat="1" applyFont="1" applyBorder="1"/>
    <xf numFmtId="0" fontId="2" fillId="0" borderId="0" xfId="0" applyFont="1" applyAlignment="1">
      <alignment horizontal="left"/>
    </xf>
    <xf numFmtId="44" fontId="2" fillId="0" borderId="33" xfId="1" applyFont="1" applyFill="1" applyBorder="1"/>
    <xf numFmtId="44" fontId="27" fillId="0" borderId="0" xfId="1" applyFont="1" applyFill="1" applyBorder="1" applyAlignment="1">
      <alignment horizontal="center"/>
    </xf>
    <xf numFmtId="44" fontId="2" fillId="0" borderId="48" xfId="1" applyFont="1" applyFill="1" applyBorder="1"/>
    <xf numFmtId="0" fontId="27" fillId="0" borderId="44" xfId="0" applyFont="1" applyBorder="1" applyAlignment="1">
      <alignment horizontal="center"/>
    </xf>
    <xf numFmtId="44" fontId="2" fillId="0" borderId="49" xfId="1" applyFont="1" applyFill="1" applyBorder="1"/>
    <xf numFmtId="0" fontId="2" fillId="0" borderId="29" xfId="0" applyFont="1" applyBorder="1" applyAlignment="1">
      <alignment horizontal="left" wrapText="1"/>
    </xf>
    <xf numFmtId="44" fontId="14" fillId="0" borderId="0" xfId="1" applyFont="1" applyFill="1" applyBorder="1" applyAlignment="1">
      <alignment horizontal="center"/>
    </xf>
    <xf numFmtId="0" fontId="27" fillId="0" borderId="3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165" fontId="2" fillId="0" borderId="29" xfId="0" applyNumberFormat="1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44" fontId="2" fillId="0" borderId="36" xfId="1" applyFont="1" applyFill="1" applyBorder="1"/>
    <xf numFmtId="0" fontId="26" fillId="0" borderId="29" xfId="0" applyFont="1" applyBorder="1" applyAlignment="1">
      <alignment horizontal="left"/>
    </xf>
    <xf numFmtId="44" fontId="3" fillId="7" borderId="54" xfId="1" applyFont="1" applyFill="1" applyBorder="1"/>
    <xf numFmtId="16" fontId="2" fillId="0" borderId="27" xfId="1" applyNumberFormat="1" applyFont="1" applyFill="1" applyBorder="1" applyAlignment="1">
      <alignment horizontal="center"/>
    </xf>
    <xf numFmtId="164" fontId="2" fillId="0" borderId="55" xfId="0" applyNumberFormat="1" applyFont="1" applyBorder="1" applyAlignment="1">
      <alignment horizontal="left"/>
    </xf>
    <xf numFmtId="44" fontId="2" fillId="0" borderId="56" xfId="1" applyFont="1" applyFill="1" applyBorder="1"/>
    <xf numFmtId="16" fontId="2" fillId="0" borderId="57" xfId="1" applyNumberFormat="1" applyFont="1" applyFill="1" applyBorder="1" applyAlignment="1">
      <alignment horizontal="center"/>
    </xf>
    <xf numFmtId="44" fontId="31" fillId="0" borderId="0" xfId="1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horizontal="center" vertical="center"/>
    </xf>
    <xf numFmtId="15" fontId="2" fillId="0" borderId="55" xfId="0" applyNumberFormat="1" applyFont="1" applyBorder="1"/>
    <xf numFmtId="44" fontId="7" fillId="0" borderId="0" xfId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3" fillId="0" borderId="29" xfId="0" applyFont="1" applyBorder="1" applyAlignment="1">
      <alignment horizontal="left"/>
    </xf>
    <xf numFmtId="0" fontId="6" fillId="0" borderId="29" xfId="0" applyFont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0" fillId="0" borderId="29" xfId="0" applyBorder="1" applyAlignment="1">
      <alignment horizontal="center"/>
    </xf>
    <xf numFmtId="15" fontId="2" fillId="0" borderId="58" xfId="0" applyNumberFormat="1" applyFont="1" applyBorder="1"/>
    <xf numFmtId="44" fontId="2" fillId="0" borderId="59" xfId="1" applyFont="1" applyFill="1" applyBorder="1"/>
    <xf numFmtId="15" fontId="2" fillId="0" borderId="39" xfId="0" applyNumberFormat="1" applyFont="1" applyBorder="1"/>
    <xf numFmtId="44" fontId="2" fillId="0" borderId="7" xfId="1" applyFont="1" applyFill="1" applyBorder="1"/>
    <xf numFmtId="44" fontId="3" fillId="7" borderId="60" xfId="1" applyFont="1" applyFill="1" applyBorder="1"/>
    <xf numFmtId="166" fontId="14" fillId="0" borderId="0" xfId="0" applyNumberFormat="1" applyFont="1" applyAlignment="1">
      <alignment horizontal="left"/>
    </xf>
    <xf numFmtId="165" fontId="7" fillId="0" borderId="29" xfId="1" applyNumberFormat="1" applyFont="1" applyFill="1" applyBorder="1" applyAlignment="1">
      <alignment horizontal="center"/>
    </xf>
    <xf numFmtId="44" fontId="3" fillId="0" borderId="60" xfId="1" applyFont="1" applyFill="1" applyBorder="1"/>
    <xf numFmtId="44" fontId="2" fillId="0" borderId="61" xfId="1" applyFont="1" applyFill="1" applyBorder="1"/>
    <xf numFmtId="0" fontId="26" fillId="0" borderId="0" xfId="0" applyFont="1" applyAlignment="1">
      <alignment horizontal="left"/>
    </xf>
    <xf numFmtId="165" fontId="2" fillId="0" borderId="64" xfId="0" applyNumberFormat="1" applyFont="1" applyBorder="1" applyAlignment="1">
      <alignment horizontal="left"/>
    </xf>
    <xf numFmtId="44" fontId="2" fillId="0" borderId="26" xfId="1" applyFont="1" applyFill="1" applyBorder="1"/>
    <xf numFmtId="165" fontId="24" fillId="0" borderId="29" xfId="1" applyNumberFormat="1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44" fontId="14" fillId="0" borderId="0" xfId="1" applyFont="1" applyFill="1" applyBorder="1" applyAlignment="1">
      <alignment horizontal="right"/>
    </xf>
    <xf numFmtId="44" fontId="3" fillId="0" borderId="0" xfId="1" applyFont="1" applyFill="1" applyBorder="1" applyAlignment="1">
      <alignment horizontal="right"/>
    </xf>
    <xf numFmtId="0" fontId="25" fillId="0" borderId="0" xfId="0" applyFont="1" applyAlignment="1">
      <alignment horizontal="left"/>
    </xf>
    <xf numFmtId="44" fontId="2" fillId="0" borderId="8" xfId="1" applyFont="1" applyFill="1" applyBorder="1"/>
    <xf numFmtId="0" fontId="0" fillId="0" borderId="35" xfId="0" applyBorder="1" applyAlignment="1">
      <alignment horizontal="center"/>
    </xf>
    <xf numFmtId="164" fontId="14" fillId="0" borderId="73" xfId="0" applyNumberFormat="1" applyFont="1" applyBorder="1" applyAlignment="1">
      <alignment horizontal="center"/>
    </xf>
    <xf numFmtId="44" fontId="17" fillId="0" borderId="74" xfId="1" applyFont="1" applyBorder="1"/>
    <xf numFmtId="0" fontId="0" fillId="0" borderId="75" xfId="0" applyBorder="1"/>
    <xf numFmtId="0" fontId="22" fillId="0" borderId="75" xfId="0" applyFont="1" applyBorder="1" applyAlignment="1">
      <alignment horizontal="center"/>
    </xf>
    <xf numFmtId="44" fontId="32" fillId="0" borderId="75" xfId="1" applyFont="1" applyBorder="1"/>
    <xf numFmtId="0" fontId="2" fillId="0" borderId="75" xfId="0" applyFont="1" applyBorder="1" applyAlignment="1">
      <alignment horizontal="center"/>
    </xf>
    <xf numFmtId="44" fontId="2" fillId="0" borderId="76" xfId="1" applyFont="1" applyBorder="1"/>
    <xf numFmtId="165" fontId="2" fillId="0" borderId="0" xfId="1" applyNumberFormat="1" applyFont="1" applyBorder="1"/>
    <xf numFmtId="166" fontId="2" fillId="0" borderId="3" xfId="0" applyNumberFormat="1" applyFont="1" applyBorder="1" applyAlignment="1">
      <alignment horizontal="center"/>
    </xf>
    <xf numFmtId="44" fontId="2" fillId="0" borderId="77" xfId="1" applyFont="1" applyBorder="1"/>
    <xf numFmtId="44" fontId="22" fillId="0" borderId="0" xfId="1" applyFont="1" applyFill="1" applyAlignment="1">
      <alignment horizontal="right"/>
    </xf>
    <xf numFmtId="164" fontId="0" fillId="0" borderId="0" xfId="0" applyNumberFormat="1" applyAlignment="1">
      <alignment horizontal="center"/>
    </xf>
    <xf numFmtId="167" fontId="33" fillId="0" borderId="0" xfId="1" applyNumberFormat="1" applyFont="1" applyFill="1" applyBorder="1" applyAlignment="1">
      <alignment horizontal="right" vertical="center" wrapText="1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44" fontId="0" fillId="0" borderId="83" xfId="1" applyFont="1" applyBorder="1"/>
    <xf numFmtId="164" fontId="26" fillId="0" borderId="0" xfId="0" applyNumberFormat="1" applyFont="1" applyAlignment="1">
      <alignment horizontal="center"/>
    </xf>
    <xf numFmtId="165" fontId="17" fillId="0" borderId="64" xfId="0" applyNumberFormat="1" applyFont="1" applyBorder="1" applyAlignment="1">
      <alignment horizontal="center" vertical="center" wrapText="1"/>
    </xf>
    <xf numFmtId="167" fontId="6" fillId="0" borderId="10" xfId="1" applyNumberFormat="1" applyFont="1" applyFill="1" applyBorder="1" applyAlignment="1">
      <alignment vertical="center" wrapText="1"/>
    </xf>
    <xf numFmtId="167" fontId="6" fillId="0" borderId="20" xfId="1" applyNumberFormat="1" applyFont="1" applyFill="1" applyBorder="1" applyAlignment="1">
      <alignment vertical="center" wrapText="1"/>
    </xf>
    <xf numFmtId="167" fontId="3" fillId="0" borderId="0" xfId="1" applyNumberFormat="1" applyFont="1" applyFill="1" applyBorder="1" applyAlignment="1">
      <alignment horizontal="center" vertical="center" wrapText="1"/>
    </xf>
    <xf numFmtId="167" fontId="6" fillId="0" borderId="0" xfId="1" applyNumberFormat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167" fontId="7" fillId="0" borderId="0" xfId="1" applyNumberFormat="1" applyFont="1" applyFill="1" applyBorder="1" applyAlignment="1">
      <alignment horizontal="center" vertical="center" wrapText="1"/>
    </xf>
    <xf numFmtId="44" fontId="3" fillId="0" borderId="0" xfId="1" applyFont="1" applyFill="1" applyBorder="1" applyAlignment="1">
      <alignment horizontal="center" vertical="center" wrapText="1"/>
    </xf>
    <xf numFmtId="44" fontId="3" fillId="0" borderId="29" xfId="1" applyFont="1" applyBorder="1"/>
    <xf numFmtId="44" fontId="17" fillId="0" borderId="0" xfId="1" applyFont="1" applyAlignment="1">
      <alignment horizontal="center" vertical="center" wrapText="1"/>
    </xf>
    <xf numFmtId="165" fontId="17" fillId="0" borderId="0" xfId="1" applyNumberFormat="1" applyFont="1" applyAlignment="1">
      <alignment horizontal="center" vertical="center" wrapText="1"/>
    </xf>
    <xf numFmtId="44" fontId="3" fillId="0" borderId="0" xfId="1" applyFont="1"/>
    <xf numFmtId="167" fontId="2" fillId="0" borderId="0" xfId="1" applyNumberFormat="1" applyFont="1" applyFill="1" applyBorder="1" applyAlignment="1">
      <alignment horizontal="right"/>
    </xf>
    <xf numFmtId="0" fontId="34" fillId="0" borderId="8" xfId="0" applyFont="1" applyBorder="1"/>
    <xf numFmtId="44" fontId="3" fillId="0" borderId="8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8" fillId="0" borderId="0" xfId="0" applyNumberFormat="1" applyFont="1"/>
    <xf numFmtId="44" fontId="18" fillId="0" borderId="0" xfId="1" applyFont="1"/>
    <xf numFmtId="0" fontId="2" fillId="0" borderId="32" xfId="0" applyFont="1" applyBorder="1" applyAlignment="1">
      <alignment horizontal="left"/>
    </xf>
    <xf numFmtId="165" fontId="3" fillId="0" borderId="56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9" xfId="1" applyFont="1" applyFill="1" applyBorder="1"/>
    <xf numFmtId="168" fontId="35" fillId="0" borderId="32" xfId="1" applyNumberFormat="1" applyFont="1" applyBorder="1"/>
    <xf numFmtId="44" fontId="36" fillId="0" borderId="7" xfId="1" applyFont="1" applyBorder="1"/>
    <xf numFmtId="166" fontId="2" fillId="0" borderId="0" xfId="1" applyNumberFormat="1" applyFont="1" applyFill="1" applyBorder="1" applyAlignment="1">
      <alignment horizontal="right"/>
    </xf>
    <xf numFmtId="44" fontId="37" fillId="0" borderId="0" xfId="1" applyFont="1"/>
    <xf numFmtId="0" fontId="37" fillId="0" borderId="0" xfId="0" applyFont="1" applyAlignment="1">
      <alignment horizontal="center"/>
    </xf>
    <xf numFmtId="0" fontId="14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7" fillId="0" borderId="0" xfId="0" applyFont="1"/>
    <xf numFmtId="0" fontId="7" fillId="0" borderId="0" xfId="0" applyFont="1"/>
    <xf numFmtId="44" fontId="2" fillId="0" borderId="0" xfId="0" applyNumberFormat="1" applyFont="1"/>
    <xf numFmtId="166" fontId="17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44" fontId="8" fillId="0" borderId="0" xfId="1" applyFont="1" applyFill="1" applyAlignment="1">
      <alignment horizontal="center" vertical="center"/>
    </xf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6" fillId="2" borderId="18" xfId="0" applyFont="1" applyFill="1" applyBorder="1" applyAlignment="1">
      <alignment horizontal="center" vertical="center" wrapText="1"/>
    </xf>
    <xf numFmtId="0" fontId="8" fillId="11" borderId="0" xfId="0" applyFont="1" applyFill="1"/>
    <xf numFmtId="44" fontId="1" fillId="11" borderId="0" xfId="1" applyFill="1"/>
    <xf numFmtId="0" fontId="0" fillId="11" borderId="0" xfId="0" applyFill="1"/>
    <xf numFmtId="164" fontId="2" fillId="11" borderId="0" xfId="0" applyNumberFormat="1" applyFont="1" applyFill="1" applyAlignment="1">
      <alignment horizontal="center"/>
    </xf>
    <xf numFmtId="0" fontId="3" fillId="0" borderId="7" xfId="0" applyFont="1" applyBorder="1" applyAlignment="1">
      <alignment horizontal="center"/>
    </xf>
    <xf numFmtId="44" fontId="3" fillId="0" borderId="7" xfId="1" applyFont="1" applyBorder="1" applyAlignment="1">
      <alignment horizontal="center"/>
    </xf>
    <xf numFmtId="164" fontId="40" fillId="0" borderId="29" xfId="0" applyNumberFormat="1" applyFont="1" applyBorder="1" applyAlignment="1">
      <alignment horizontal="center"/>
    </xf>
    <xf numFmtId="1" fontId="41" fillId="0" borderId="29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42" fillId="0" borderId="85" xfId="1" applyFont="1" applyBorder="1"/>
    <xf numFmtId="164" fontId="2" fillId="0" borderId="29" xfId="0" applyNumberFormat="1" applyFont="1" applyBorder="1" applyAlignment="1">
      <alignment horizontal="center"/>
    </xf>
    <xf numFmtId="44" fontId="43" fillId="0" borderId="85" xfId="1" applyFont="1" applyFill="1" applyBorder="1"/>
    <xf numFmtId="0" fontId="18" fillId="0" borderId="0" xfId="0" applyFont="1"/>
    <xf numFmtId="164" fontId="40" fillId="0" borderId="86" xfId="0" applyNumberFormat="1" applyFont="1" applyBorder="1" applyAlignment="1">
      <alignment horizontal="center"/>
    </xf>
    <xf numFmtId="1" fontId="41" fillId="0" borderId="86" xfId="0" applyNumberFormat="1" applyFont="1" applyBorder="1" applyAlignment="1">
      <alignment horizontal="center"/>
    </xf>
    <xf numFmtId="164" fontId="40" fillId="0" borderId="87" xfId="0" applyNumberFormat="1" applyFont="1" applyBorder="1" applyAlignment="1">
      <alignment horizontal="center"/>
    </xf>
    <xf numFmtId="1" fontId="41" fillId="0" borderId="8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44" fontId="42" fillId="3" borderId="85" xfId="1" applyFont="1" applyFill="1" applyBorder="1"/>
    <xf numFmtId="44" fontId="6" fillId="0" borderId="0" xfId="1" applyFont="1"/>
    <xf numFmtId="44" fontId="20" fillId="0" borderId="26" xfId="1" applyFont="1" applyFill="1" applyBorder="1"/>
    <xf numFmtId="44" fontId="2" fillId="14" borderId="22" xfId="1" applyFont="1" applyFill="1" applyBorder="1"/>
    <xf numFmtId="44" fontId="2" fillId="14" borderId="24" xfId="1" applyFont="1" applyFill="1" applyBorder="1"/>
    <xf numFmtId="44" fontId="2" fillId="14" borderId="25" xfId="1" applyFont="1" applyFill="1" applyBorder="1"/>
    <xf numFmtId="44" fontId="3" fillId="0" borderId="88" xfId="1" applyFont="1" applyFill="1" applyBorder="1" applyAlignment="1">
      <alignment horizontal="center"/>
    </xf>
    <xf numFmtId="44" fontId="17" fillId="0" borderId="21" xfId="1" applyFont="1" applyFill="1" applyBorder="1"/>
    <xf numFmtId="44" fontId="2" fillId="0" borderId="21" xfId="1" applyFont="1" applyFill="1" applyBorder="1"/>
    <xf numFmtId="44" fontId="2" fillId="0" borderId="89" xfId="1" applyFont="1" applyFill="1" applyBorder="1"/>
    <xf numFmtId="0" fontId="3" fillId="0" borderId="29" xfId="0" applyFont="1" applyBorder="1" applyAlignment="1">
      <alignment wrapText="1"/>
    </xf>
    <xf numFmtId="44" fontId="2" fillId="0" borderId="28" xfId="1" applyFont="1" applyFill="1" applyBorder="1"/>
    <xf numFmtId="16" fontId="3" fillId="0" borderId="35" xfId="0" applyNumberFormat="1" applyFont="1" applyBorder="1"/>
    <xf numFmtId="0" fontId="3" fillId="0" borderId="36" xfId="0" applyFont="1" applyBorder="1" applyAlignment="1">
      <alignment horizontal="center" wrapText="1"/>
    </xf>
    <xf numFmtId="44" fontId="2" fillId="3" borderId="1" xfId="1" applyFont="1" applyFill="1" applyBorder="1" applyAlignment="1">
      <alignment horizontal="center" wrapText="1"/>
    </xf>
    <xf numFmtId="44" fontId="2" fillId="3" borderId="90" xfId="1" applyFont="1" applyFill="1" applyBorder="1" applyAlignment="1">
      <alignment horizontal="center" wrapText="1"/>
    </xf>
    <xf numFmtId="0" fontId="36" fillId="0" borderId="64" xfId="0" applyFont="1" applyBorder="1" applyAlignment="1">
      <alignment horizontal="center"/>
    </xf>
    <xf numFmtId="0" fontId="36" fillId="0" borderId="56" xfId="0" applyFont="1" applyBorder="1" applyAlignment="1">
      <alignment horizontal="center"/>
    </xf>
    <xf numFmtId="44" fontId="6" fillId="3" borderId="16" xfId="1" applyFont="1" applyFill="1" applyBorder="1" applyAlignment="1">
      <alignment horizontal="center"/>
    </xf>
    <xf numFmtId="44" fontId="6" fillId="3" borderId="84" xfId="1" applyFont="1" applyFill="1" applyBorder="1" applyAlignment="1">
      <alignment horizontal="center"/>
    </xf>
    <xf numFmtId="166" fontId="6" fillId="3" borderId="84" xfId="1" applyNumberFormat="1" applyFont="1" applyFill="1" applyBorder="1" applyAlignment="1">
      <alignment horizontal="center"/>
    </xf>
    <xf numFmtId="44" fontId="2" fillId="11" borderId="41" xfId="1" applyFont="1" applyFill="1" applyBorder="1" applyAlignment="1">
      <alignment horizontal="center" wrapText="1"/>
    </xf>
    <xf numFmtId="44" fontId="2" fillId="11" borderId="42" xfId="1" applyFont="1" applyFill="1" applyBorder="1" applyAlignment="1">
      <alignment horizontal="center" wrapText="1"/>
    </xf>
    <xf numFmtId="44" fontId="2" fillId="11" borderId="44" xfId="1" applyFont="1" applyFill="1" applyBorder="1" applyAlignment="1">
      <alignment horizontal="center" wrapText="1"/>
    </xf>
    <xf numFmtId="44" fontId="2" fillId="11" borderId="7" xfId="1" applyFont="1" applyFill="1" applyBorder="1" applyAlignment="1">
      <alignment horizontal="center" wrapText="1"/>
    </xf>
    <xf numFmtId="166" fontId="8" fillId="12" borderId="66" xfId="1" applyNumberFormat="1" applyFont="1" applyFill="1" applyBorder="1" applyAlignment="1">
      <alignment horizontal="center" vertical="center"/>
    </xf>
    <xf numFmtId="166" fontId="8" fillId="12" borderId="67" xfId="1" applyNumberFormat="1" applyFont="1" applyFill="1" applyBorder="1" applyAlignment="1">
      <alignment horizontal="center" vertical="center"/>
    </xf>
    <xf numFmtId="166" fontId="8" fillId="12" borderId="68" xfId="1" applyNumberFormat="1" applyFont="1" applyFill="1" applyBorder="1" applyAlignment="1">
      <alignment horizontal="center" vertical="center"/>
    </xf>
    <xf numFmtId="166" fontId="8" fillId="12" borderId="69" xfId="1" applyNumberFormat="1" applyFont="1" applyFill="1" applyBorder="1" applyAlignment="1">
      <alignment horizontal="center" vertical="center"/>
    </xf>
    <xf numFmtId="44" fontId="8" fillId="0" borderId="0" xfId="1" applyFont="1" applyFill="1" applyAlignment="1">
      <alignment horizontal="center" vertical="center"/>
    </xf>
    <xf numFmtId="166" fontId="17" fillId="0" borderId="0" xfId="0" applyNumberFormat="1" applyFont="1" applyAlignment="1">
      <alignment horizontal="center" vertical="center" wrapText="1"/>
    </xf>
    <xf numFmtId="44" fontId="6" fillId="0" borderId="10" xfId="1" applyFont="1" applyFill="1" applyBorder="1" applyAlignment="1">
      <alignment vertical="center" wrapText="1"/>
    </xf>
    <xf numFmtId="44" fontId="6" fillId="0" borderId="20" xfId="1" applyFont="1" applyFill="1" applyBorder="1" applyAlignment="1">
      <alignment vertical="center" wrapText="1"/>
    </xf>
    <xf numFmtId="166" fontId="14" fillId="0" borderId="0" xfId="0" applyNumberFormat="1" applyFont="1" applyAlignment="1">
      <alignment horizontal="center" vertical="center" wrapText="1"/>
    </xf>
    <xf numFmtId="44" fontId="17" fillId="0" borderId="32" xfId="1" applyFont="1" applyBorder="1" applyAlignment="1">
      <alignment horizontal="center" vertical="center" wrapText="1"/>
    </xf>
    <xf numFmtId="44" fontId="17" fillId="0" borderId="64" xfId="1" applyFont="1" applyBorder="1" applyAlignment="1">
      <alignment horizontal="center" vertical="center" wrapText="1"/>
    </xf>
    <xf numFmtId="44" fontId="6" fillId="0" borderId="64" xfId="1" applyFont="1" applyBorder="1" applyAlignment="1">
      <alignment horizontal="center"/>
    </xf>
    <xf numFmtId="44" fontId="6" fillId="0" borderId="56" xfId="1" applyFont="1" applyBorder="1" applyAlignment="1">
      <alignment horizontal="center"/>
    </xf>
    <xf numFmtId="44" fontId="18" fillId="0" borderId="32" xfId="1" applyFont="1" applyBorder="1" applyAlignment="1">
      <alignment horizontal="center"/>
    </xf>
    <xf numFmtId="44" fontId="18" fillId="0" borderId="64" xfId="1" applyFont="1" applyBorder="1" applyAlignment="1">
      <alignment horizontal="center"/>
    </xf>
    <xf numFmtId="7" fontId="6" fillId="12" borderId="65" xfId="1" applyNumberFormat="1" applyFont="1" applyFill="1" applyBorder="1" applyAlignment="1">
      <alignment horizontal="center"/>
    </xf>
    <xf numFmtId="7" fontId="6" fillId="12" borderId="61" xfId="1" applyNumberFormat="1" applyFont="1" applyFill="1" applyBorder="1" applyAlignment="1">
      <alignment horizontal="center"/>
    </xf>
    <xf numFmtId="7" fontId="6" fillId="12" borderId="66" xfId="1" applyNumberFormat="1" applyFont="1" applyFill="1" applyBorder="1" applyAlignment="1">
      <alignment horizontal="center"/>
    </xf>
    <xf numFmtId="7" fontId="6" fillId="12" borderId="67" xfId="1" applyNumberFormat="1" applyFont="1" applyFill="1" applyBorder="1" applyAlignment="1">
      <alignment horizontal="center"/>
    </xf>
    <xf numFmtId="7" fontId="8" fillId="13" borderId="70" xfId="1" applyNumberFormat="1" applyFont="1" applyFill="1" applyBorder="1" applyAlignment="1">
      <alignment horizontal="center"/>
    </xf>
    <xf numFmtId="44" fontId="8" fillId="13" borderId="71" xfId="1" applyFont="1" applyFill="1" applyBorder="1" applyAlignment="1">
      <alignment horizontal="center"/>
    </xf>
    <xf numFmtId="44" fontId="8" fillId="13" borderId="78" xfId="1" applyFont="1" applyFill="1" applyBorder="1" applyAlignment="1">
      <alignment horizontal="center"/>
    </xf>
    <xf numFmtId="44" fontId="8" fillId="13" borderId="79" xfId="1" applyFont="1" applyFill="1" applyBorder="1" applyAlignment="1">
      <alignment horizontal="center"/>
    </xf>
    <xf numFmtId="44" fontId="3" fillId="13" borderId="72" xfId="1" applyFont="1" applyFill="1" applyBorder="1" applyAlignment="1">
      <alignment horizontal="center" wrapText="1"/>
    </xf>
    <xf numFmtId="44" fontId="3" fillId="13" borderId="80" xfId="1" applyFont="1" applyFill="1" applyBorder="1" applyAlignment="1">
      <alignment horizontal="center" wrapText="1"/>
    </xf>
    <xf numFmtId="166" fontId="17" fillId="0" borderId="32" xfId="0" applyNumberFormat="1" applyFont="1" applyBorder="1" applyAlignment="1">
      <alignment horizontal="center" vertical="center" wrapText="1"/>
    </xf>
    <xf numFmtId="166" fontId="17" fillId="0" borderId="64" xfId="0" applyNumberFormat="1" applyFont="1" applyBorder="1" applyAlignment="1">
      <alignment horizontal="center" vertical="center" wrapText="1"/>
    </xf>
    <xf numFmtId="166" fontId="17" fillId="0" borderId="64" xfId="0" applyNumberFormat="1" applyFont="1" applyBorder="1" applyAlignment="1">
      <alignment horizontal="center"/>
    </xf>
    <xf numFmtId="0" fontId="17" fillId="0" borderId="56" xfId="0" applyFont="1" applyBorder="1" applyAlignment="1">
      <alignment horizontal="center"/>
    </xf>
    <xf numFmtId="44" fontId="13" fillId="0" borderId="50" xfId="1" applyFont="1" applyFill="1" applyBorder="1" applyAlignment="1">
      <alignment horizontal="center" vertical="center"/>
    </xf>
    <xf numFmtId="44" fontId="13" fillId="0" borderId="52" xfId="1" applyFont="1" applyFill="1" applyBorder="1" applyAlignment="1">
      <alignment horizontal="center" vertical="center"/>
    </xf>
    <xf numFmtId="44" fontId="13" fillId="0" borderId="51" xfId="1" applyFont="1" applyFill="1" applyBorder="1" applyAlignment="1">
      <alignment horizontal="center" vertical="center"/>
    </xf>
    <xf numFmtId="44" fontId="13" fillId="0" borderId="53" xfId="1" applyFont="1" applyFill="1" applyBorder="1" applyAlignment="1">
      <alignment horizontal="center" vertical="center"/>
    </xf>
    <xf numFmtId="44" fontId="13" fillId="10" borderId="0" xfId="1" applyFont="1" applyFill="1" applyAlignment="1">
      <alignment horizontal="center"/>
    </xf>
    <xf numFmtId="44" fontId="13" fillId="11" borderId="62" xfId="1" applyFont="1" applyFill="1" applyBorder="1" applyAlignment="1">
      <alignment horizontal="center" vertical="center"/>
    </xf>
    <xf numFmtId="44" fontId="13" fillId="11" borderId="63" xfId="1" applyFont="1" applyFill="1" applyBorder="1" applyAlignment="1">
      <alignment horizontal="center" vertical="center"/>
    </xf>
    <xf numFmtId="44" fontId="13" fillId="10" borderId="65" xfId="1" applyFont="1" applyFill="1" applyBorder="1" applyAlignment="1">
      <alignment horizontal="center"/>
    </xf>
    <xf numFmtId="44" fontId="13" fillId="10" borderId="61" xfId="1" applyFont="1" applyFill="1" applyBorder="1" applyAlignment="1">
      <alignment horizontal="center"/>
    </xf>
    <xf numFmtId="44" fontId="3" fillId="2" borderId="10" xfId="1" applyFont="1" applyFill="1" applyBorder="1" applyAlignment="1">
      <alignment horizontal="center"/>
    </xf>
    <xf numFmtId="44" fontId="3" fillId="2" borderId="20" xfId="1" applyFont="1" applyFill="1" applyBorder="1" applyAlignment="1">
      <alignment horizontal="center"/>
    </xf>
    <xf numFmtId="44" fontId="6" fillId="7" borderId="0" xfId="1" applyFont="1" applyFill="1" applyBorder="1" applyAlignment="1">
      <alignment horizontal="center"/>
    </xf>
    <xf numFmtId="44" fontId="17" fillId="7" borderId="10" xfId="1" applyFont="1" applyFill="1" applyBorder="1" applyAlignment="1">
      <alignment horizontal="center"/>
    </xf>
    <xf numFmtId="44" fontId="17" fillId="7" borderId="20" xfId="1" applyFont="1" applyFill="1" applyBorder="1" applyAlignment="1">
      <alignment horizontal="center"/>
    </xf>
    <xf numFmtId="165" fontId="13" fillId="0" borderId="41" xfId="1" applyNumberFormat="1" applyFont="1" applyFill="1" applyBorder="1" applyAlignment="1">
      <alignment horizontal="center" vertical="center"/>
    </xf>
    <xf numFmtId="165" fontId="13" fillId="0" borderId="42" xfId="1" applyNumberFormat="1" applyFont="1" applyFill="1" applyBorder="1" applyAlignment="1">
      <alignment horizontal="center" vertical="center"/>
    </xf>
    <xf numFmtId="165" fontId="13" fillId="0" borderId="44" xfId="1" applyNumberFormat="1" applyFont="1" applyFill="1" applyBorder="1" applyAlignment="1">
      <alignment horizontal="center" vertical="center"/>
    </xf>
    <xf numFmtId="165" fontId="13" fillId="0" borderId="7" xfId="1" applyNumberFormat="1" applyFont="1" applyFill="1" applyBorder="1" applyAlignment="1">
      <alignment horizontal="center" vertical="center"/>
    </xf>
    <xf numFmtId="44" fontId="31" fillId="0" borderId="43" xfId="1" applyFont="1" applyFill="1" applyBorder="1" applyAlignment="1">
      <alignment horizontal="center" vertical="center"/>
    </xf>
    <xf numFmtId="44" fontId="31" fillId="0" borderId="45" xfId="1" applyFont="1" applyFill="1" applyBorder="1" applyAlignment="1">
      <alignment horizontal="center" vertical="center"/>
    </xf>
    <xf numFmtId="165" fontId="17" fillId="0" borderId="1" xfId="1" applyNumberFormat="1" applyFont="1" applyFill="1" applyBorder="1" applyAlignment="1">
      <alignment horizontal="center" wrapText="1"/>
    </xf>
    <xf numFmtId="165" fontId="17" fillId="0" borderId="2" xfId="1" applyNumberFormat="1" applyFont="1" applyFill="1" applyBorder="1" applyAlignment="1">
      <alignment horizontal="center" wrapText="1"/>
    </xf>
    <xf numFmtId="44" fontId="6" fillId="0" borderId="1" xfId="1" applyFont="1" applyFill="1" applyBorder="1" applyAlignment="1">
      <alignment horizontal="center" vertical="center"/>
    </xf>
    <xf numFmtId="44" fontId="6" fillId="0" borderId="2" xfId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0" fontId="4" fillId="0" borderId="0" xfId="0" applyFont="1"/>
    <xf numFmtId="44" fontId="8" fillId="3" borderId="0" xfId="1" applyFont="1" applyFill="1" applyAlignment="1">
      <alignment horizontal="center" vertical="center"/>
    </xf>
    <xf numFmtId="44" fontId="9" fillId="0" borderId="0" xfId="1" applyFont="1" applyBorder="1" applyAlignment="1">
      <alignment horizontal="center"/>
    </xf>
    <xf numFmtId="44" fontId="9" fillId="0" borderId="6" xfId="1" applyFont="1" applyBorder="1" applyAlignment="1">
      <alignment horizontal="center"/>
    </xf>
    <xf numFmtId="0" fontId="12" fillId="4" borderId="8" xfId="0" applyFont="1" applyFill="1" applyBorder="1" applyAlignment="1">
      <alignment horizontal="center" vertical="center" wrapText="1"/>
    </xf>
    <xf numFmtId="44" fontId="13" fillId="6" borderId="0" xfId="1" applyFont="1" applyFill="1" applyBorder="1" applyAlignment="1">
      <alignment horizontal="center" wrapText="1"/>
    </xf>
    <xf numFmtId="44" fontId="13" fillId="7" borderId="0" xfId="1" applyFont="1" applyFill="1" applyBorder="1" applyAlignment="1">
      <alignment horizontal="center" wrapText="1"/>
    </xf>
    <xf numFmtId="44" fontId="3" fillId="2" borderId="0" xfId="1" applyFont="1" applyFill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44" fontId="2" fillId="0" borderId="0" xfId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44FEF3C8-A696-4BB2-8D6F-1ACAD355B13E}"/>
            </a:ext>
          </a:extLst>
        </xdr:cNvPr>
        <xdr:cNvCxnSpPr/>
      </xdr:nvCxnSpPr>
      <xdr:spPr>
        <a:xfrm rot="10800000" flipV="1">
          <a:off x="5105400" y="158591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6D188262-900F-4993-B896-DCD05BBE43BA}"/>
            </a:ext>
          </a:extLst>
        </xdr:cNvPr>
        <xdr:cNvCxnSpPr/>
      </xdr:nvCxnSpPr>
      <xdr:spPr>
        <a:xfrm>
          <a:off x="5019675" y="153162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E80167D3-D994-48D3-BAE7-3BAC7516B39B}"/>
            </a:ext>
          </a:extLst>
        </xdr:cNvPr>
        <xdr:cNvCxnSpPr/>
      </xdr:nvCxnSpPr>
      <xdr:spPr>
        <a:xfrm rot="10800000" flipV="1">
          <a:off x="5105400" y="158591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9343E34-B0B5-4F78-B3A4-6F52BA4C744A}"/>
            </a:ext>
          </a:extLst>
        </xdr:cNvPr>
        <xdr:cNvCxnSpPr/>
      </xdr:nvCxnSpPr>
      <xdr:spPr>
        <a:xfrm>
          <a:off x="2181225" y="152971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33DE3FC3-4062-4B27-B8DF-030806ECF6BB}"/>
            </a:ext>
          </a:extLst>
        </xdr:cNvPr>
        <xdr:cNvSpPr/>
      </xdr:nvSpPr>
      <xdr:spPr>
        <a:xfrm rot="16200000">
          <a:off x="7677151" y="14430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C48DADF-D2AE-4F98-AC86-276711A3C862}"/>
            </a:ext>
          </a:extLst>
        </xdr:cNvPr>
        <xdr:cNvSpPr/>
      </xdr:nvSpPr>
      <xdr:spPr>
        <a:xfrm rot="18916712">
          <a:off x="0" y="161900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AD9F255F-330C-4F8B-8C85-8B5BCC547208}"/>
            </a:ext>
          </a:extLst>
        </xdr:cNvPr>
        <xdr:cNvCxnSpPr/>
      </xdr:nvCxnSpPr>
      <xdr:spPr>
        <a:xfrm flipV="1">
          <a:off x="5029200" y="162115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F2A468EC-6F08-4A51-9005-FF1D7903E62E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62FF4DC8-4D3F-4AA0-9B97-15E544BC398C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B8644291-B1FF-497D-8B56-2697D3D7E2C0}"/>
            </a:ext>
          </a:extLst>
        </xdr:cNvPr>
        <xdr:cNvCxnSpPr/>
      </xdr:nvCxnSpPr>
      <xdr:spPr>
        <a:xfrm rot="10800000" flipV="1">
          <a:off x="5105400" y="157924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75CDC11C-2F76-458D-8BFC-5E284BB2C724}"/>
            </a:ext>
          </a:extLst>
        </xdr:cNvPr>
        <xdr:cNvCxnSpPr/>
      </xdr:nvCxnSpPr>
      <xdr:spPr>
        <a:xfrm>
          <a:off x="5019675" y="152495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C683EE8D-15C5-4E02-B5EA-F5B2C3CC3D98}"/>
            </a:ext>
          </a:extLst>
        </xdr:cNvPr>
        <xdr:cNvCxnSpPr/>
      </xdr:nvCxnSpPr>
      <xdr:spPr>
        <a:xfrm rot="10800000" flipV="1">
          <a:off x="5105400" y="157924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CA92FF4F-B9A0-48C3-97B3-9C9CEB1F60E3}"/>
            </a:ext>
          </a:extLst>
        </xdr:cNvPr>
        <xdr:cNvCxnSpPr/>
      </xdr:nvCxnSpPr>
      <xdr:spPr>
        <a:xfrm>
          <a:off x="2181225" y="152304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FC4AB680-30FE-4EFE-8397-4CABFED71726}"/>
            </a:ext>
          </a:extLst>
        </xdr:cNvPr>
        <xdr:cNvSpPr/>
      </xdr:nvSpPr>
      <xdr:spPr>
        <a:xfrm rot="16200000">
          <a:off x="7677151" y="14363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3C567DB7-1611-46B4-9499-F0463F95E9EC}"/>
            </a:ext>
          </a:extLst>
        </xdr:cNvPr>
        <xdr:cNvSpPr/>
      </xdr:nvSpPr>
      <xdr:spPr>
        <a:xfrm rot="18916712">
          <a:off x="0" y="16123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E15669B-4F45-40C2-85BC-B6ED25916FF0}"/>
            </a:ext>
          </a:extLst>
        </xdr:cNvPr>
        <xdr:cNvCxnSpPr/>
      </xdr:nvCxnSpPr>
      <xdr:spPr>
        <a:xfrm flipV="1">
          <a:off x="5029200" y="161448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85197984-66FE-4BDD-A3DE-BA1C975EAC01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D50815C5-7AB1-41AB-BF31-A4942738CABE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1F84-0FBF-40E2-9D51-BB06B3B82EDE}">
  <sheetPr>
    <tabColor rgb="FFC00000"/>
  </sheetPr>
  <dimension ref="A1:AG97"/>
  <sheetViews>
    <sheetView tabSelected="1" zoomScale="85" zoomScaleNormal="85" workbookViewId="0">
      <pane xSplit="2" ySplit="4" topLeftCell="K14" activePane="bottomRight" state="frozen"/>
      <selection pane="topRight" activeCell="C1" sqref="C1"/>
      <selection pane="bottomLeft" activeCell="A5" sqref="A5"/>
      <selection pane="bottomRight" activeCell="N19" sqref="N19"/>
    </sheetView>
  </sheetViews>
  <sheetFormatPr baseColWidth="10" defaultRowHeight="15.75" x14ac:dyDescent="0.25"/>
  <cols>
    <col min="1" max="1" width="2.5703125" customWidth="1"/>
    <col min="2" max="2" width="12.42578125" style="194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4.140625" style="13" customWidth="1"/>
    <col min="10" max="10" width="11.7109375" style="22" customWidth="1"/>
    <col min="11" max="11" width="14.42578125" customWidth="1"/>
    <col min="12" max="12" width="14.5703125" style="12" customWidth="1"/>
    <col min="13" max="13" width="18.140625" style="13" customWidth="1"/>
    <col min="14" max="14" width="16.140625" style="3" customWidth="1"/>
    <col min="15" max="15" width="11.42578125" style="4"/>
    <col min="16" max="16" width="20" style="5" customWidth="1"/>
    <col min="17" max="17" width="15.85546875" style="5" customWidth="1"/>
    <col min="18" max="18" width="23.5703125" style="5" bestFit="1" customWidth="1"/>
    <col min="19" max="19" width="18.7109375" style="5" customWidth="1"/>
    <col min="20" max="20" width="11.5703125" style="5" bestFit="1" customWidth="1"/>
    <col min="21" max="21" width="15.5703125" style="6" bestFit="1" customWidth="1"/>
    <col min="23" max="24" width="11.42578125" style="206"/>
    <col min="25" max="25" width="11.42578125" style="12"/>
    <col min="28" max="28" width="15" style="10" customWidth="1"/>
    <col min="29" max="29" width="22.7109375" style="11" customWidth="1"/>
    <col min="30" max="30" width="6.28515625" style="11" customWidth="1"/>
    <col min="31" max="31" width="11.140625" style="11" customWidth="1"/>
    <col min="32" max="32" width="12.85546875" style="11" customWidth="1"/>
    <col min="33" max="33" width="22.7109375" style="11" customWidth="1"/>
  </cols>
  <sheetData>
    <row r="1" spans="1:33" ht="20.25" customHeight="1" thickBot="1" x14ac:dyDescent="0.4">
      <c r="B1" s="340" t="s">
        <v>0</v>
      </c>
      <c r="C1" s="342" t="s">
        <v>112</v>
      </c>
      <c r="D1" s="342"/>
      <c r="E1" s="342"/>
      <c r="F1" s="342"/>
      <c r="G1" s="342"/>
      <c r="H1" s="342"/>
      <c r="I1" s="342"/>
      <c r="J1" s="342"/>
      <c r="K1" s="342"/>
      <c r="L1" s="1"/>
      <c r="M1" s="2"/>
      <c r="W1" s="7"/>
      <c r="X1" s="8" t="s">
        <v>1</v>
      </c>
      <c r="Y1" s="9"/>
    </row>
    <row r="2" spans="1:33" ht="15" customHeight="1" thickBot="1" x14ac:dyDescent="0.3">
      <c r="B2" s="341"/>
      <c r="C2" s="12"/>
      <c r="H2" s="14" t="s">
        <v>2</v>
      </c>
      <c r="I2" s="2"/>
      <c r="J2" s="15"/>
      <c r="L2" s="16"/>
      <c r="M2" s="2"/>
      <c r="N2" s="5"/>
      <c r="W2" s="17" t="s">
        <v>3</v>
      </c>
      <c r="X2" s="18" t="s">
        <v>4</v>
      </c>
      <c r="Y2" s="19" t="s">
        <v>5</v>
      </c>
      <c r="AB2" s="343" t="s">
        <v>6</v>
      </c>
      <c r="AC2" s="343"/>
      <c r="AD2" s="343"/>
      <c r="AE2" s="343"/>
      <c r="AF2" s="343"/>
      <c r="AG2" s="343"/>
    </row>
    <row r="3" spans="1:33" ht="18" customHeight="1" thickBot="1" x14ac:dyDescent="0.35">
      <c r="B3" s="344" t="s">
        <v>7</v>
      </c>
      <c r="C3" s="345"/>
      <c r="D3" s="20"/>
      <c r="E3" s="21"/>
      <c r="F3" s="21"/>
      <c r="H3" s="346" t="s">
        <v>110</v>
      </c>
      <c r="I3" s="346"/>
      <c r="K3" s="23" t="s">
        <v>8</v>
      </c>
      <c r="L3" s="23" t="s">
        <v>9</v>
      </c>
      <c r="M3" s="24"/>
      <c r="P3" s="347" t="s">
        <v>10</v>
      </c>
      <c r="Q3" s="348" t="s">
        <v>11</v>
      </c>
      <c r="R3" s="276" t="s">
        <v>126</v>
      </c>
      <c r="S3" s="349" t="s">
        <v>127</v>
      </c>
      <c r="W3" s="25" t="s">
        <v>13</v>
      </c>
      <c r="X3" s="26">
        <v>44201</v>
      </c>
      <c r="Y3" s="27">
        <v>2000</v>
      </c>
      <c r="AB3" s="343"/>
      <c r="AC3" s="343"/>
      <c r="AD3" s="343"/>
      <c r="AE3" s="343"/>
      <c r="AF3" s="343"/>
      <c r="AG3" s="343"/>
    </row>
    <row r="4" spans="1:33" ht="20.25" thickTop="1" thickBot="1" x14ac:dyDescent="0.35">
      <c r="A4" s="28" t="s">
        <v>14</v>
      </c>
      <c r="B4" s="29"/>
      <c r="C4" s="30">
        <v>0</v>
      </c>
      <c r="D4" s="31"/>
      <c r="E4" s="350" t="s">
        <v>15</v>
      </c>
      <c r="F4" s="351"/>
      <c r="H4" s="352" t="s">
        <v>16</v>
      </c>
      <c r="I4" s="353"/>
      <c r="J4" s="32"/>
      <c r="K4" s="33"/>
      <c r="L4" s="34"/>
      <c r="M4" s="35" t="s">
        <v>17</v>
      </c>
      <c r="N4" s="36" t="s">
        <v>115</v>
      </c>
      <c r="O4" s="37"/>
      <c r="P4" s="347"/>
      <c r="Q4" s="348"/>
      <c r="R4" s="277"/>
      <c r="S4" s="349"/>
      <c r="T4" s="38"/>
      <c r="U4" s="38"/>
      <c r="W4" s="25" t="s">
        <v>19</v>
      </c>
      <c r="X4" s="26">
        <v>44209</v>
      </c>
      <c r="Y4" s="39">
        <v>2000</v>
      </c>
      <c r="AB4" s="325" t="s">
        <v>20</v>
      </c>
      <c r="AC4" s="326"/>
      <c r="AD4" s="37"/>
      <c r="AE4" s="327" t="s">
        <v>21</v>
      </c>
      <c r="AF4" s="327"/>
      <c r="AG4" s="327"/>
    </row>
    <row r="5" spans="1:33" ht="18" thickBot="1" x14ac:dyDescent="0.35">
      <c r="A5" s="40" t="s">
        <v>18</v>
      </c>
      <c r="B5" s="41">
        <v>44562</v>
      </c>
      <c r="C5" s="265">
        <v>0</v>
      </c>
      <c r="D5" s="43"/>
      <c r="E5" s="44">
        <v>44562</v>
      </c>
      <c r="F5" s="266">
        <v>0</v>
      </c>
      <c r="H5" s="46">
        <v>44562</v>
      </c>
      <c r="I5" s="267">
        <v>0</v>
      </c>
      <c r="J5" s="15"/>
      <c r="K5" s="48"/>
      <c r="L5" s="5"/>
      <c r="M5" s="264">
        <v>0</v>
      </c>
      <c r="N5" s="132">
        <v>0</v>
      </c>
      <c r="O5" s="49"/>
      <c r="P5" s="50">
        <v>0</v>
      </c>
      <c r="Q5" s="268">
        <v>0</v>
      </c>
      <c r="R5" s="273">
        <f>C5+I5+M5+N5+L5</f>
        <v>0</v>
      </c>
      <c r="S5" s="5">
        <f>R5-F5-P5</f>
        <v>0</v>
      </c>
      <c r="T5" s="6"/>
      <c r="W5" s="25" t="s">
        <v>22</v>
      </c>
      <c r="X5" s="52">
        <v>44216</v>
      </c>
      <c r="Y5" s="53">
        <v>2000</v>
      </c>
      <c r="AB5" s="54">
        <v>44354</v>
      </c>
      <c r="AC5" s="55">
        <v>79419</v>
      </c>
      <c r="AD5" s="37"/>
      <c r="AE5" s="37"/>
      <c r="AF5" s="37"/>
      <c r="AG5" s="37"/>
    </row>
    <row r="6" spans="1:33" ht="18" thickBot="1" x14ac:dyDescent="0.35">
      <c r="A6" s="40"/>
      <c r="B6" s="41">
        <v>44563</v>
      </c>
      <c r="C6" s="42">
        <v>3080</v>
      </c>
      <c r="D6" s="56" t="s">
        <v>113</v>
      </c>
      <c r="E6" s="44">
        <v>44563</v>
      </c>
      <c r="F6" s="45">
        <f>121800+9187</f>
        <v>130987</v>
      </c>
      <c r="H6" s="57">
        <v>44563</v>
      </c>
      <c r="I6" s="47"/>
      <c r="J6" s="58">
        <v>44563</v>
      </c>
      <c r="K6" s="59" t="s">
        <v>114</v>
      </c>
      <c r="L6" s="60">
        <v>20000</v>
      </c>
      <c r="M6" s="264">
        <v>0</v>
      </c>
      <c r="N6" s="132">
        <v>11906</v>
      </c>
      <c r="O6" s="49"/>
      <c r="P6" s="50">
        <v>0</v>
      </c>
      <c r="Q6" s="269">
        <v>0</v>
      </c>
      <c r="R6" s="136">
        <f>C6+I6+M6+N6+L6</f>
        <v>34986</v>
      </c>
      <c r="S6" s="5">
        <f t="shared" ref="S6:S35" si="0">R6-F6</f>
        <v>-96001</v>
      </c>
      <c r="T6" s="62"/>
      <c r="W6" s="25" t="s">
        <v>23</v>
      </c>
      <c r="X6" s="52">
        <v>44222</v>
      </c>
      <c r="Y6" s="53">
        <v>2000</v>
      </c>
      <c r="AB6" s="63">
        <v>44355</v>
      </c>
      <c r="AC6" s="64">
        <v>122143</v>
      </c>
      <c r="AD6" s="37"/>
      <c r="AE6" s="65" t="s">
        <v>24</v>
      </c>
      <c r="AF6" s="66">
        <v>44356</v>
      </c>
      <c r="AG6" s="67">
        <v>120000</v>
      </c>
    </row>
    <row r="7" spans="1:33" ht="18" thickBot="1" x14ac:dyDescent="0.35">
      <c r="A7" s="40"/>
      <c r="B7" s="41">
        <v>44564</v>
      </c>
      <c r="C7" s="42">
        <v>12343</v>
      </c>
      <c r="D7" s="68" t="s">
        <v>116</v>
      </c>
      <c r="E7" s="44">
        <v>44564</v>
      </c>
      <c r="F7" s="45">
        <f>96633+45023</f>
        <v>141656</v>
      </c>
      <c r="H7" s="57">
        <v>44564</v>
      </c>
      <c r="I7" s="47">
        <v>1275</v>
      </c>
      <c r="J7" s="58"/>
      <c r="K7" s="69"/>
      <c r="L7" s="60"/>
      <c r="M7" s="264">
        <v>555</v>
      </c>
      <c r="N7" s="132">
        <v>4760</v>
      </c>
      <c r="O7" s="49" t="s">
        <v>117</v>
      </c>
      <c r="P7" s="50">
        <v>0</v>
      </c>
      <c r="Q7" s="269">
        <v>0</v>
      </c>
      <c r="R7" s="136">
        <f>C7+I7+M7+N7+L7</f>
        <v>18933</v>
      </c>
      <c r="S7" s="5">
        <f t="shared" si="0"/>
        <v>-122723</v>
      </c>
      <c r="T7" s="70" t="s">
        <v>18</v>
      </c>
      <c r="W7" s="25" t="s">
        <v>25</v>
      </c>
      <c r="X7" s="52">
        <v>44230</v>
      </c>
      <c r="Y7" s="53">
        <v>2000</v>
      </c>
      <c r="AB7" s="63">
        <v>44356</v>
      </c>
      <c r="AC7" s="64">
        <v>84241</v>
      </c>
      <c r="AD7" s="37"/>
      <c r="AE7" s="65" t="s">
        <v>24</v>
      </c>
      <c r="AF7" s="66">
        <v>44357</v>
      </c>
      <c r="AG7" s="67">
        <v>75440</v>
      </c>
    </row>
    <row r="8" spans="1:33" ht="18" thickBot="1" x14ac:dyDescent="0.35">
      <c r="A8" s="40"/>
      <c r="B8" s="41">
        <v>44565</v>
      </c>
      <c r="C8" s="42">
        <v>7999</v>
      </c>
      <c r="D8" s="71" t="s">
        <v>118</v>
      </c>
      <c r="E8" s="44">
        <v>44565</v>
      </c>
      <c r="F8" s="45">
        <f>83113+8949</f>
        <v>92062</v>
      </c>
      <c r="H8" s="57">
        <v>44565</v>
      </c>
      <c r="I8" s="47">
        <v>2040</v>
      </c>
      <c r="J8" s="72"/>
      <c r="K8" s="73"/>
      <c r="L8" s="60"/>
      <c r="M8" s="264">
        <v>0</v>
      </c>
      <c r="N8" s="132">
        <v>8297</v>
      </c>
      <c r="O8" s="49"/>
      <c r="P8" s="50">
        <v>0</v>
      </c>
      <c r="Q8" s="269">
        <v>0</v>
      </c>
      <c r="R8" s="136">
        <f t="shared" ref="R8" si="1">C8+I8+M8+N8+L8</f>
        <v>18336</v>
      </c>
      <c r="S8" s="5">
        <f t="shared" si="0"/>
        <v>-73726</v>
      </c>
      <c r="T8" s="74"/>
      <c r="W8" s="25" t="s">
        <v>26</v>
      </c>
      <c r="X8" s="52">
        <v>44239</v>
      </c>
      <c r="Y8" s="53">
        <v>2000</v>
      </c>
      <c r="AB8" s="63">
        <v>44357</v>
      </c>
      <c r="AC8" s="64">
        <v>121552</v>
      </c>
      <c r="AD8" s="37"/>
      <c r="AE8" s="65" t="s">
        <v>24</v>
      </c>
      <c r="AF8" s="66">
        <v>44368</v>
      </c>
      <c r="AG8" s="67">
        <v>120000</v>
      </c>
    </row>
    <row r="9" spans="1:33" ht="18" thickBot="1" x14ac:dyDescent="0.35">
      <c r="A9" s="40"/>
      <c r="B9" s="41">
        <v>44566</v>
      </c>
      <c r="C9" s="42">
        <f>1320+13113</f>
        <v>14433</v>
      </c>
      <c r="D9" s="71" t="s">
        <v>119</v>
      </c>
      <c r="E9" s="44">
        <v>44566</v>
      </c>
      <c r="F9" s="45">
        <f>110228+1679+24553</f>
        <v>136460</v>
      </c>
      <c r="H9" s="57">
        <v>44566</v>
      </c>
      <c r="I9" s="47">
        <f>1510+495</f>
        <v>2005</v>
      </c>
      <c r="J9" s="58"/>
      <c r="K9" s="75"/>
      <c r="L9" s="60"/>
      <c r="M9" s="264">
        <v>1679</v>
      </c>
      <c r="N9" s="132">
        <v>9667</v>
      </c>
      <c r="O9" s="49" t="s">
        <v>117</v>
      </c>
      <c r="P9" s="50">
        <v>0</v>
      </c>
      <c r="Q9" s="269">
        <v>0</v>
      </c>
      <c r="R9" s="136">
        <f>C9+I9+M9+N9+L9</f>
        <v>27784</v>
      </c>
      <c r="S9" s="5">
        <f t="shared" si="0"/>
        <v>-108676</v>
      </c>
      <c r="T9" s="62"/>
      <c r="W9" s="25" t="s">
        <v>27</v>
      </c>
      <c r="X9" s="52">
        <v>44253</v>
      </c>
      <c r="Y9" s="53">
        <v>2000</v>
      </c>
      <c r="AB9" s="63">
        <v>44358</v>
      </c>
      <c r="AC9" s="64">
        <v>177695</v>
      </c>
      <c r="AD9" s="37"/>
      <c r="AE9" s="65" t="s">
        <v>24</v>
      </c>
      <c r="AF9" s="66">
        <v>44369</v>
      </c>
      <c r="AG9" s="67">
        <v>164450</v>
      </c>
    </row>
    <row r="10" spans="1:33" ht="18" thickBot="1" x14ac:dyDescent="0.35">
      <c r="A10" s="40"/>
      <c r="B10" s="41">
        <v>44567</v>
      </c>
      <c r="C10" s="42">
        <v>7136</v>
      </c>
      <c r="D10" s="68" t="s">
        <v>121</v>
      </c>
      <c r="E10" s="44">
        <v>44567</v>
      </c>
      <c r="F10" s="45">
        <f>95983+2003</f>
        <v>97986</v>
      </c>
      <c r="H10" s="57">
        <v>44567</v>
      </c>
      <c r="I10" s="47">
        <f>4442-827</f>
        <v>3615</v>
      </c>
      <c r="J10" s="58">
        <v>44567</v>
      </c>
      <c r="K10" s="76" t="s">
        <v>120</v>
      </c>
      <c r="L10" s="77">
        <v>827</v>
      </c>
      <c r="M10" s="264">
        <v>0</v>
      </c>
      <c r="N10" s="132">
        <v>9171</v>
      </c>
      <c r="O10" s="49"/>
      <c r="P10" s="50">
        <v>0</v>
      </c>
      <c r="Q10" s="269">
        <v>0</v>
      </c>
      <c r="R10" s="136">
        <f>C10+I10+M10+N10+L10</f>
        <v>20749</v>
      </c>
      <c r="S10" s="5">
        <f t="shared" si="0"/>
        <v>-77237</v>
      </c>
      <c r="T10" s="78"/>
      <c r="W10" s="25" t="s">
        <v>28</v>
      </c>
      <c r="X10" s="52">
        <v>44253</v>
      </c>
      <c r="Y10" s="53">
        <v>2000</v>
      </c>
      <c r="AB10" s="63">
        <v>44359</v>
      </c>
      <c r="AC10" s="64">
        <v>147683</v>
      </c>
      <c r="AD10" s="37"/>
      <c r="AE10" s="65" t="s">
        <v>24</v>
      </c>
      <c r="AF10" s="66">
        <v>44370</v>
      </c>
      <c r="AG10" s="67">
        <v>274260</v>
      </c>
    </row>
    <row r="11" spans="1:33" ht="18" thickBot="1" x14ac:dyDescent="0.35">
      <c r="A11" s="40"/>
      <c r="B11" s="41">
        <v>44568</v>
      </c>
      <c r="C11" s="42">
        <f>1336+1762</f>
        <v>3098</v>
      </c>
      <c r="D11" s="56" t="s">
        <v>122</v>
      </c>
      <c r="E11" s="44">
        <v>44568</v>
      </c>
      <c r="F11" s="45">
        <f>38799+152663</f>
        <v>191462</v>
      </c>
      <c r="H11" s="57">
        <v>44568</v>
      </c>
      <c r="I11" s="47">
        <f>114+605</f>
        <v>719</v>
      </c>
      <c r="J11" s="72">
        <v>44568</v>
      </c>
      <c r="K11" s="79" t="s">
        <v>123</v>
      </c>
      <c r="L11" s="60">
        <v>27000</v>
      </c>
      <c r="M11" s="264">
        <v>0</v>
      </c>
      <c r="N11" s="132">
        <v>12752</v>
      </c>
      <c r="O11" s="49"/>
      <c r="P11" s="50">
        <v>0</v>
      </c>
      <c r="Q11" s="269">
        <v>0</v>
      </c>
      <c r="R11" s="136">
        <f t="shared" ref="R11:R39" si="2">C11+I11+M11+N11+L11</f>
        <v>43569</v>
      </c>
      <c r="S11" s="5">
        <f>R11-F11</f>
        <v>-147893</v>
      </c>
      <c r="T11" s="62"/>
      <c r="W11" s="25" t="s">
        <v>29</v>
      </c>
      <c r="X11" s="52">
        <v>44258</v>
      </c>
      <c r="Y11" s="53">
        <v>2000</v>
      </c>
      <c r="AB11" s="63">
        <v>44360</v>
      </c>
      <c r="AC11" s="64">
        <v>88369</v>
      </c>
      <c r="AD11" s="37"/>
      <c r="AE11" s="80" t="s">
        <v>30</v>
      </c>
      <c r="AF11" s="66">
        <v>44358</v>
      </c>
      <c r="AG11" s="81">
        <v>181550</v>
      </c>
    </row>
    <row r="12" spans="1:33" ht="18" thickBot="1" x14ac:dyDescent="0.35">
      <c r="A12" s="40"/>
      <c r="B12" s="41">
        <v>44569</v>
      </c>
      <c r="C12" s="42">
        <v>6112</v>
      </c>
      <c r="D12" s="56" t="s">
        <v>124</v>
      </c>
      <c r="E12" s="44">
        <v>44569</v>
      </c>
      <c r="F12" s="45">
        <f>143714+12247</f>
        <v>155961</v>
      </c>
      <c r="H12" s="57">
        <v>44569</v>
      </c>
      <c r="I12" s="47">
        <v>1399</v>
      </c>
      <c r="J12" s="58">
        <v>44569</v>
      </c>
      <c r="K12" s="272" t="s">
        <v>125</v>
      </c>
      <c r="L12" s="60">
        <v>17057</v>
      </c>
      <c r="M12" s="264">
        <v>0</v>
      </c>
      <c r="N12" s="132">
        <v>17757</v>
      </c>
      <c r="O12" s="49"/>
      <c r="P12" s="50">
        <v>0</v>
      </c>
      <c r="Q12" s="269">
        <v>0</v>
      </c>
      <c r="R12" s="136">
        <f t="shared" si="2"/>
        <v>42325</v>
      </c>
      <c r="S12" s="5">
        <f>R12-F12</f>
        <v>-113636</v>
      </c>
      <c r="T12" s="83"/>
      <c r="W12" s="25" t="s">
        <v>31</v>
      </c>
      <c r="X12" s="52">
        <v>44265</v>
      </c>
      <c r="Y12" s="53">
        <v>2000</v>
      </c>
      <c r="AB12" s="63">
        <v>44361</v>
      </c>
      <c r="AC12" s="64">
        <v>141097</v>
      </c>
      <c r="AD12" s="37"/>
      <c r="AE12" s="80" t="s">
        <v>30</v>
      </c>
      <c r="AF12" s="66">
        <v>44361</v>
      </c>
      <c r="AG12" s="81">
        <v>325340</v>
      </c>
    </row>
    <row r="13" spans="1:33" ht="18" thickBot="1" x14ac:dyDescent="0.35">
      <c r="A13" s="40"/>
      <c r="B13" s="41">
        <v>44570</v>
      </c>
      <c r="C13" s="42">
        <v>34146</v>
      </c>
      <c r="D13" s="71" t="s">
        <v>128</v>
      </c>
      <c r="E13" s="44">
        <v>44570</v>
      </c>
      <c r="F13" s="45">
        <v>108856</v>
      </c>
      <c r="H13" s="57">
        <v>44570</v>
      </c>
      <c r="I13" s="47">
        <v>5190</v>
      </c>
      <c r="J13" s="58"/>
      <c r="K13" s="84"/>
      <c r="L13" s="60"/>
      <c r="M13" s="264">
        <v>0</v>
      </c>
      <c r="N13" s="132">
        <v>12764</v>
      </c>
      <c r="O13" s="49"/>
      <c r="P13" s="50">
        <v>0</v>
      </c>
      <c r="Q13" s="269">
        <v>0</v>
      </c>
      <c r="R13" s="136">
        <f t="shared" si="2"/>
        <v>52100</v>
      </c>
      <c r="S13" s="5">
        <f t="shared" si="0"/>
        <v>-56756</v>
      </c>
      <c r="T13" s="62"/>
      <c r="W13" s="25" t="s">
        <v>32</v>
      </c>
      <c r="X13" s="52">
        <v>44272</v>
      </c>
      <c r="Y13" s="53">
        <v>2000</v>
      </c>
      <c r="AB13" s="63">
        <v>44362</v>
      </c>
      <c r="AC13" s="64">
        <v>84946</v>
      </c>
      <c r="AD13" s="37"/>
      <c r="AE13" s="80" t="s">
        <v>30</v>
      </c>
      <c r="AF13" s="66">
        <v>44362</v>
      </c>
      <c r="AG13" s="81">
        <v>82350</v>
      </c>
    </row>
    <row r="14" spans="1:33" ht="18" thickBot="1" x14ac:dyDescent="0.35">
      <c r="A14" s="40"/>
      <c r="B14" s="41">
        <v>44571</v>
      </c>
      <c r="C14" s="42">
        <v>13870</v>
      </c>
      <c r="D14" s="68" t="s">
        <v>129</v>
      </c>
      <c r="E14" s="44">
        <v>44571</v>
      </c>
      <c r="F14" s="45">
        <f>106500+40374</f>
        <v>146874</v>
      </c>
      <c r="H14" s="57">
        <v>44571</v>
      </c>
      <c r="I14" s="47">
        <v>695</v>
      </c>
      <c r="J14" s="58">
        <v>44571</v>
      </c>
      <c r="K14" s="158" t="s">
        <v>130</v>
      </c>
      <c r="L14" s="60">
        <v>501</v>
      </c>
      <c r="M14" s="264">
        <v>0</v>
      </c>
      <c r="N14" s="132">
        <v>25700</v>
      </c>
      <c r="O14" s="49"/>
      <c r="P14" s="50">
        <v>0</v>
      </c>
      <c r="Q14" s="269">
        <v>0</v>
      </c>
      <c r="R14" s="136">
        <f t="shared" si="2"/>
        <v>40766</v>
      </c>
      <c r="S14" s="5">
        <f t="shared" si="0"/>
        <v>-106108</v>
      </c>
      <c r="T14" s="78"/>
      <c r="W14" s="25" t="s">
        <v>33</v>
      </c>
      <c r="X14" s="52">
        <v>44281</v>
      </c>
      <c r="Y14" s="53">
        <v>2000</v>
      </c>
      <c r="AB14" s="63">
        <v>44363</v>
      </c>
      <c r="AC14" s="64">
        <v>96593</v>
      </c>
      <c r="AD14" s="37"/>
      <c r="AE14" s="80" t="s">
        <v>30</v>
      </c>
      <c r="AF14" s="66">
        <v>44363</v>
      </c>
      <c r="AG14" s="81">
        <v>132090</v>
      </c>
    </row>
    <row r="15" spans="1:33" ht="18" thickBot="1" x14ac:dyDescent="0.35">
      <c r="A15" s="40"/>
      <c r="B15" s="41">
        <v>44572</v>
      </c>
      <c r="C15" s="42">
        <v>3113</v>
      </c>
      <c r="D15" s="56" t="s">
        <v>131</v>
      </c>
      <c r="E15" s="44">
        <v>44572</v>
      </c>
      <c r="F15" s="45">
        <f>78705+43149</f>
        <v>121854</v>
      </c>
      <c r="H15" s="57">
        <v>44572</v>
      </c>
      <c r="I15" s="47">
        <v>1327</v>
      </c>
      <c r="J15" s="58">
        <v>44572</v>
      </c>
      <c r="K15" s="73" t="s">
        <v>132</v>
      </c>
      <c r="L15" s="60">
        <v>5000</v>
      </c>
      <c r="M15" s="264">
        <v>23100</v>
      </c>
      <c r="N15" s="132">
        <v>12593</v>
      </c>
      <c r="O15" s="49" t="s">
        <v>38</v>
      </c>
      <c r="P15" s="50">
        <v>0</v>
      </c>
      <c r="Q15" s="269">
        <v>0</v>
      </c>
      <c r="R15" s="136">
        <f t="shared" si="2"/>
        <v>45133</v>
      </c>
      <c r="S15" s="5">
        <f>R15-F15-P15</f>
        <v>-76721</v>
      </c>
      <c r="T15" s="74"/>
      <c r="W15" s="25" t="s">
        <v>34</v>
      </c>
      <c r="X15" s="52"/>
      <c r="Y15" s="53"/>
      <c r="AB15" s="63">
        <v>44364</v>
      </c>
      <c r="AC15" s="64">
        <v>137820</v>
      </c>
      <c r="AD15" s="37"/>
      <c r="AE15" s="80" t="s">
        <v>30</v>
      </c>
      <c r="AF15" s="66">
        <v>44364</v>
      </c>
      <c r="AG15" s="81">
        <v>176440</v>
      </c>
    </row>
    <row r="16" spans="1:33" ht="18" thickBot="1" x14ac:dyDescent="0.35">
      <c r="A16" s="40"/>
      <c r="B16" s="41">
        <v>44573</v>
      </c>
      <c r="C16" s="42">
        <v>20249</v>
      </c>
      <c r="D16" s="56" t="s">
        <v>133</v>
      </c>
      <c r="E16" s="44">
        <v>44573</v>
      </c>
      <c r="F16" s="45">
        <f>86791+12370</f>
        <v>99161</v>
      </c>
      <c r="H16" s="57">
        <v>44573</v>
      </c>
      <c r="I16" s="47">
        <v>1102</v>
      </c>
      <c r="J16" s="58"/>
      <c r="K16" s="73"/>
      <c r="L16" s="5"/>
      <c r="M16" s="264">
        <v>0</v>
      </c>
      <c r="N16" s="132">
        <v>8712</v>
      </c>
      <c r="O16" s="49"/>
      <c r="P16" s="50">
        <v>0</v>
      </c>
      <c r="Q16" s="269">
        <v>0</v>
      </c>
      <c r="R16" s="136">
        <f t="shared" si="2"/>
        <v>30063</v>
      </c>
      <c r="S16" s="5">
        <f t="shared" si="0"/>
        <v>-69098</v>
      </c>
      <c r="T16" s="74"/>
      <c r="W16" s="25" t="s">
        <v>35</v>
      </c>
      <c r="X16" s="52">
        <v>44300</v>
      </c>
      <c r="Y16" s="53">
        <v>2000</v>
      </c>
      <c r="AB16" s="63">
        <v>44365</v>
      </c>
      <c r="AC16" s="64">
        <v>131648</v>
      </c>
      <c r="AD16" s="37"/>
      <c r="AE16" s="80" t="s">
        <v>30</v>
      </c>
      <c r="AF16" s="66">
        <v>44365</v>
      </c>
      <c r="AG16" s="81">
        <v>137820</v>
      </c>
    </row>
    <row r="17" spans="1:33" ht="18" thickBot="1" x14ac:dyDescent="0.35">
      <c r="A17" s="40"/>
      <c r="B17" s="41">
        <v>44574</v>
      </c>
      <c r="C17" s="42">
        <v>896</v>
      </c>
      <c r="D17" s="71" t="s">
        <v>134</v>
      </c>
      <c r="E17" s="44">
        <v>44574</v>
      </c>
      <c r="F17" s="45">
        <f>83879+1907+2924</f>
        <v>88710</v>
      </c>
      <c r="H17" s="57">
        <v>44574</v>
      </c>
      <c r="I17" s="47">
        <v>495</v>
      </c>
      <c r="J17" s="58"/>
      <c r="K17" s="73"/>
      <c r="L17" s="77"/>
      <c r="M17" s="264">
        <v>0</v>
      </c>
      <c r="N17" s="132">
        <v>16289</v>
      </c>
      <c r="O17" s="49"/>
      <c r="P17" s="50">
        <v>0</v>
      </c>
      <c r="Q17" s="269">
        <v>0</v>
      </c>
      <c r="R17" s="136">
        <f t="shared" si="2"/>
        <v>17680</v>
      </c>
      <c r="S17" s="5">
        <f t="shared" si="0"/>
        <v>-71030</v>
      </c>
      <c r="T17" s="62" t="s">
        <v>36</v>
      </c>
      <c r="W17" s="25" t="s">
        <v>37</v>
      </c>
      <c r="X17" s="52">
        <v>44300</v>
      </c>
      <c r="Y17" s="53">
        <v>2000</v>
      </c>
      <c r="AB17" s="63">
        <v>44366</v>
      </c>
      <c r="AC17" s="64">
        <v>217420</v>
      </c>
      <c r="AD17" s="37"/>
      <c r="AE17" s="80" t="s">
        <v>30</v>
      </c>
      <c r="AF17" s="66">
        <v>44371</v>
      </c>
      <c r="AG17" s="81">
        <v>81200</v>
      </c>
    </row>
    <row r="18" spans="1:33" ht="18" thickBot="1" x14ac:dyDescent="0.35">
      <c r="A18" s="40"/>
      <c r="B18" s="41">
        <v>44575</v>
      </c>
      <c r="C18" s="42">
        <v>11268</v>
      </c>
      <c r="D18" s="56" t="s">
        <v>135</v>
      </c>
      <c r="E18" s="44">
        <v>44575</v>
      </c>
      <c r="F18" s="45">
        <f>139291+4411</f>
        <v>143702</v>
      </c>
      <c r="H18" s="57">
        <v>44575</v>
      </c>
      <c r="I18" s="47">
        <f>8807+888+605+304+204+404</f>
        <v>11212</v>
      </c>
      <c r="J18" s="58">
        <v>44575</v>
      </c>
      <c r="K18" s="274" t="s">
        <v>123</v>
      </c>
      <c r="L18" s="60">
        <f>12000+7000</f>
        <v>19000</v>
      </c>
      <c r="M18" s="264">
        <v>2075</v>
      </c>
      <c r="N18" s="132">
        <v>39560</v>
      </c>
      <c r="O18" s="49" t="s">
        <v>117</v>
      </c>
      <c r="P18" s="50">
        <v>0</v>
      </c>
      <c r="Q18" s="269">
        <v>0</v>
      </c>
      <c r="R18" s="136">
        <f t="shared" si="2"/>
        <v>83115</v>
      </c>
      <c r="S18" s="5">
        <f t="shared" si="0"/>
        <v>-60587</v>
      </c>
      <c r="T18" s="62"/>
      <c r="W18" s="25" t="s">
        <v>39</v>
      </c>
      <c r="X18" s="52">
        <v>44309</v>
      </c>
      <c r="Y18" s="53">
        <v>2000</v>
      </c>
      <c r="AB18" s="63">
        <v>44367</v>
      </c>
      <c r="AC18" s="64">
        <v>190885</v>
      </c>
      <c r="AD18" s="37"/>
      <c r="AE18" s="80" t="s">
        <v>30</v>
      </c>
      <c r="AF18" s="66">
        <v>44372</v>
      </c>
      <c r="AG18" s="81">
        <v>167190</v>
      </c>
    </row>
    <row r="19" spans="1:33" ht="18" thickBot="1" x14ac:dyDescent="0.35">
      <c r="A19" s="40"/>
      <c r="B19" s="41">
        <v>44576</v>
      </c>
      <c r="C19" s="42">
        <v>2294</v>
      </c>
      <c r="D19" s="56" t="s">
        <v>136</v>
      </c>
      <c r="E19" s="44">
        <v>44576</v>
      </c>
      <c r="F19" s="45">
        <f>149872+770</f>
        <v>150642</v>
      </c>
      <c r="H19" s="57">
        <v>44576</v>
      </c>
      <c r="I19" s="47">
        <v>805</v>
      </c>
      <c r="J19" s="58">
        <v>44576</v>
      </c>
      <c r="K19" s="275" t="s">
        <v>125</v>
      </c>
      <c r="L19" s="88">
        <v>17857</v>
      </c>
      <c r="M19" s="264">
        <v>0</v>
      </c>
      <c r="N19" s="132">
        <v>31354</v>
      </c>
      <c r="O19" s="49"/>
      <c r="P19" s="50">
        <v>0</v>
      </c>
      <c r="Q19" s="269">
        <v>0</v>
      </c>
      <c r="R19" s="136">
        <f t="shared" si="2"/>
        <v>52310</v>
      </c>
      <c r="S19" s="5">
        <f t="shared" si="0"/>
        <v>-98332</v>
      </c>
      <c r="T19" s="74"/>
      <c r="W19" s="25" t="s">
        <v>40</v>
      </c>
      <c r="X19" s="52">
        <v>44320</v>
      </c>
      <c r="Y19" s="53">
        <v>2000</v>
      </c>
      <c r="AB19" s="63">
        <v>44368</v>
      </c>
      <c r="AC19" s="64">
        <v>83398</v>
      </c>
      <c r="AD19" s="37"/>
      <c r="AE19" s="80" t="s">
        <v>30</v>
      </c>
      <c r="AF19" s="66">
        <v>44376</v>
      </c>
      <c r="AG19" s="81">
        <v>209600</v>
      </c>
    </row>
    <row r="20" spans="1:33" ht="18" thickBot="1" x14ac:dyDescent="0.35">
      <c r="A20" s="40"/>
      <c r="B20" s="41">
        <v>44577</v>
      </c>
      <c r="C20" s="42"/>
      <c r="D20" s="56"/>
      <c r="E20" s="44">
        <v>44577</v>
      </c>
      <c r="F20" s="45"/>
      <c r="H20" s="57">
        <v>44577</v>
      </c>
      <c r="I20" s="47"/>
      <c r="J20" s="58"/>
      <c r="K20" s="89"/>
      <c r="L20" s="77"/>
      <c r="M20" s="264">
        <v>0</v>
      </c>
      <c r="N20" s="132">
        <v>0</v>
      </c>
      <c r="O20" s="49"/>
      <c r="P20" s="50">
        <v>0</v>
      </c>
      <c r="Q20" s="269">
        <v>0</v>
      </c>
      <c r="R20" s="136">
        <f t="shared" si="2"/>
        <v>0</v>
      </c>
      <c r="S20" s="5">
        <f t="shared" si="0"/>
        <v>0</v>
      </c>
      <c r="T20" s="74"/>
      <c r="W20" s="25" t="s">
        <v>41</v>
      </c>
      <c r="X20" s="52">
        <v>44320</v>
      </c>
      <c r="Y20" s="53">
        <v>2000</v>
      </c>
      <c r="AB20" s="63">
        <v>44369</v>
      </c>
      <c r="AC20" s="64">
        <v>91227</v>
      </c>
      <c r="AD20" s="37"/>
      <c r="AE20" s="80" t="s">
        <v>30</v>
      </c>
      <c r="AF20" s="66">
        <v>44378</v>
      </c>
      <c r="AG20" s="81">
        <v>75870</v>
      </c>
    </row>
    <row r="21" spans="1:33" ht="18" thickBot="1" x14ac:dyDescent="0.35">
      <c r="A21" s="40"/>
      <c r="B21" s="41">
        <v>44578</v>
      </c>
      <c r="C21" s="42"/>
      <c r="D21" s="56"/>
      <c r="E21" s="44">
        <v>44578</v>
      </c>
      <c r="F21" s="45"/>
      <c r="H21" s="57">
        <v>44578</v>
      </c>
      <c r="I21" s="47"/>
      <c r="J21" s="58"/>
      <c r="K21" s="90"/>
      <c r="L21" s="77"/>
      <c r="M21" s="264">
        <v>0</v>
      </c>
      <c r="N21" s="132">
        <v>0</v>
      </c>
      <c r="O21" s="49"/>
      <c r="P21" s="50">
        <v>0</v>
      </c>
      <c r="Q21" s="269">
        <v>0</v>
      </c>
      <c r="R21" s="136">
        <f t="shared" si="2"/>
        <v>0</v>
      </c>
      <c r="S21" s="5">
        <f t="shared" si="0"/>
        <v>0</v>
      </c>
      <c r="T21" s="74"/>
      <c r="W21" s="25" t="s">
        <v>42</v>
      </c>
      <c r="X21" s="52">
        <v>44330</v>
      </c>
      <c r="Y21" s="53">
        <v>2000</v>
      </c>
      <c r="AB21" s="63">
        <v>44370</v>
      </c>
      <c r="AC21" s="64">
        <v>87086</v>
      </c>
      <c r="AD21" s="37"/>
      <c r="AE21" s="80"/>
      <c r="AF21" s="66"/>
      <c r="AG21" s="81">
        <v>0</v>
      </c>
    </row>
    <row r="22" spans="1:33" ht="24" thickBot="1" x14ac:dyDescent="0.35">
      <c r="A22" s="40"/>
      <c r="B22" s="41">
        <v>44579</v>
      </c>
      <c r="C22" s="42"/>
      <c r="D22" s="68"/>
      <c r="E22" s="44">
        <v>44579</v>
      </c>
      <c r="F22" s="45"/>
      <c r="H22" s="57">
        <v>44579</v>
      </c>
      <c r="I22" s="47"/>
      <c r="J22" s="58"/>
      <c r="K22" s="91"/>
      <c r="L22" s="92"/>
      <c r="M22" s="264">
        <v>0</v>
      </c>
      <c r="N22" s="132">
        <v>0</v>
      </c>
      <c r="O22" s="49"/>
      <c r="P22" s="50">
        <v>0</v>
      </c>
      <c r="Q22" s="269">
        <v>0</v>
      </c>
      <c r="R22" s="136">
        <f t="shared" si="2"/>
        <v>0</v>
      </c>
      <c r="S22" s="5">
        <f t="shared" si="0"/>
        <v>0</v>
      </c>
      <c r="T22" s="74"/>
      <c r="W22" s="25" t="s">
        <v>43</v>
      </c>
      <c r="X22" s="52">
        <v>44337</v>
      </c>
      <c r="Y22" s="53">
        <v>2000</v>
      </c>
      <c r="AB22" s="63">
        <v>44371</v>
      </c>
      <c r="AC22" s="64">
        <v>80123</v>
      </c>
      <c r="AD22" s="37"/>
      <c r="AE22" s="93"/>
      <c r="AF22" s="94"/>
      <c r="AG22" s="95">
        <v>0</v>
      </c>
    </row>
    <row r="23" spans="1:33" ht="18" thickBot="1" x14ac:dyDescent="0.35">
      <c r="A23" s="40"/>
      <c r="B23" s="41">
        <v>44580</v>
      </c>
      <c r="C23" s="42"/>
      <c r="D23" s="68"/>
      <c r="E23" s="44">
        <v>44580</v>
      </c>
      <c r="F23" s="45"/>
      <c r="H23" s="57">
        <v>44580</v>
      </c>
      <c r="I23" s="47"/>
      <c r="J23" s="96"/>
      <c r="K23" s="97"/>
      <c r="L23" s="77"/>
      <c r="M23" s="264">
        <v>0</v>
      </c>
      <c r="N23" s="132">
        <v>0</v>
      </c>
      <c r="O23" s="49"/>
      <c r="P23" s="50">
        <v>0</v>
      </c>
      <c r="Q23" s="269">
        <v>0</v>
      </c>
      <c r="R23" s="136">
        <f t="shared" si="2"/>
        <v>0</v>
      </c>
      <c r="S23" s="5">
        <f t="shared" si="0"/>
        <v>0</v>
      </c>
      <c r="T23" s="78"/>
      <c r="W23" s="25" t="s">
        <v>44</v>
      </c>
      <c r="X23" s="52">
        <v>44342</v>
      </c>
      <c r="Y23" s="53">
        <v>2000</v>
      </c>
      <c r="AB23" s="63">
        <v>44372</v>
      </c>
      <c r="AC23" s="64">
        <v>0</v>
      </c>
      <c r="AD23" s="37"/>
      <c r="AE23" s="328" t="s">
        <v>45</v>
      </c>
      <c r="AF23" s="329"/>
      <c r="AG23" s="98">
        <f>SUM(AG6:AG22)</f>
        <v>2323600</v>
      </c>
    </row>
    <row r="24" spans="1:33" ht="18" thickBot="1" x14ac:dyDescent="0.35">
      <c r="A24" s="40"/>
      <c r="B24" s="41">
        <v>44581</v>
      </c>
      <c r="C24" s="42"/>
      <c r="D24" s="56"/>
      <c r="E24" s="44">
        <v>44581</v>
      </c>
      <c r="F24" s="45"/>
      <c r="H24" s="57">
        <v>44581</v>
      </c>
      <c r="I24" s="47"/>
      <c r="J24" s="99"/>
      <c r="K24" s="100"/>
      <c r="L24" s="101"/>
      <c r="M24" s="264">
        <v>0</v>
      </c>
      <c r="N24" s="132">
        <v>0</v>
      </c>
      <c r="O24" s="49"/>
      <c r="P24" s="50">
        <v>0</v>
      </c>
      <c r="Q24" s="269">
        <v>0</v>
      </c>
      <c r="R24" s="136">
        <f t="shared" si="2"/>
        <v>0</v>
      </c>
      <c r="S24" s="5">
        <f t="shared" si="0"/>
        <v>0</v>
      </c>
      <c r="T24" s="62"/>
      <c r="W24" s="25" t="s">
        <v>46</v>
      </c>
      <c r="X24" s="52"/>
      <c r="Y24" s="53"/>
      <c r="AB24" s="63">
        <v>44373</v>
      </c>
      <c r="AC24" s="64">
        <v>0</v>
      </c>
      <c r="AD24" s="37"/>
      <c r="AE24" s="102"/>
      <c r="AF24" s="103"/>
      <c r="AG24" s="37"/>
    </row>
    <row r="25" spans="1:33" ht="24" customHeight="1" thickBot="1" x14ac:dyDescent="0.35">
      <c r="A25" s="40"/>
      <c r="B25" s="41">
        <v>44582</v>
      </c>
      <c r="C25" s="42"/>
      <c r="D25" s="56"/>
      <c r="E25" s="44">
        <v>44582</v>
      </c>
      <c r="F25" s="45"/>
      <c r="H25" s="57">
        <v>44582</v>
      </c>
      <c r="I25" s="47"/>
      <c r="J25" s="104"/>
      <c r="K25" s="105"/>
      <c r="L25" s="106"/>
      <c r="M25" s="264">
        <v>0</v>
      </c>
      <c r="N25" s="132">
        <v>0</v>
      </c>
      <c r="O25" s="49"/>
      <c r="P25" s="50">
        <v>0</v>
      </c>
      <c r="Q25" s="269">
        <v>0</v>
      </c>
      <c r="R25" s="136">
        <f t="shared" si="2"/>
        <v>0</v>
      </c>
      <c r="S25" s="5">
        <f t="shared" si="0"/>
        <v>0</v>
      </c>
      <c r="T25" s="62"/>
      <c r="W25" s="25" t="s">
        <v>47</v>
      </c>
      <c r="X25" s="52">
        <v>44358</v>
      </c>
      <c r="Y25" s="53">
        <v>2000</v>
      </c>
      <c r="AB25" s="63">
        <v>44374</v>
      </c>
      <c r="AC25" s="64">
        <v>138607</v>
      </c>
      <c r="AD25" s="37"/>
      <c r="AE25" s="330" t="s">
        <v>48</v>
      </c>
      <c r="AF25" s="331"/>
      <c r="AG25" s="334">
        <f>AC29-AG23</f>
        <v>163726</v>
      </c>
    </row>
    <row r="26" spans="1:33" ht="18" thickBot="1" x14ac:dyDescent="0.35">
      <c r="A26" s="40"/>
      <c r="B26" s="41">
        <v>44583</v>
      </c>
      <c r="C26" s="42"/>
      <c r="D26" s="56"/>
      <c r="E26" s="44">
        <v>44583</v>
      </c>
      <c r="F26" s="45"/>
      <c r="H26" s="57">
        <v>44583</v>
      </c>
      <c r="I26" s="47"/>
      <c r="J26" s="58"/>
      <c r="K26" s="100"/>
      <c r="L26" s="77"/>
      <c r="M26" s="264">
        <v>0</v>
      </c>
      <c r="N26" s="132">
        <v>0</v>
      </c>
      <c r="O26" s="49"/>
      <c r="P26" s="50">
        <v>0</v>
      </c>
      <c r="Q26" s="269">
        <v>0</v>
      </c>
      <c r="R26" s="136">
        <f t="shared" si="2"/>
        <v>0</v>
      </c>
      <c r="S26" s="5">
        <f t="shared" si="0"/>
        <v>0</v>
      </c>
      <c r="T26" s="62"/>
      <c r="W26" s="25" t="s">
        <v>49</v>
      </c>
      <c r="X26" s="52">
        <v>44363</v>
      </c>
      <c r="Y26" s="53">
        <v>2000</v>
      </c>
      <c r="AB26" s="63">
        <v>44375</v>
      </c>
      <c r="AC26" s="64">
        <v>107480</v>
      </c>
      <c r="AD26" s="37"/>
      <c r="AE26" s="332"/>
      <c r="AF26" s="333"/>
      <c r="AG26" s="335"/>
    </row>
    <row r="27" spans="1:33" ht="21.75" customHeight="1" thickBot="1" x14ac:dyDescent="0.35">
      <c r="A27" s="40"/>
      <c r="B27" s="41">
        <v>44584</v>
      </c>
      <c r="C27" s="42"/>
      <c r="D27" s="71"/>
      <c r="E27" s="44">
        <v>44584</v>
      </c>
      <c r="F27" s="45"/>
      <c r="H27" s="57">
        <v>44584</v>
      </c>
      <c r="I27" s="47"/>
      <c r="J27" s="107"/>
      <c r="K27" s="105"/>
      <c r="L27" s="106"/>
      <c r="M27" s="264">
        <v>0</v>
      </c>
      <c r="N27" s="132">
        <v>0</v>
      </c>
      <c r="O27" s="49"/>
      <c r="P27" s="50">
        <v>0</v>
      </c>
      <c r="Q27" s="269">
        <v>0</v>
      </c>
      <c r="R27" s="136">
        <f t="shared" si="2"/>
        <v>0</v>
      </c>
      <c r="S27" s="5">
        <f t="shared" si="0"/>
        <v>0</v>
      </c>
      <c r="T27" s="62"/>
      <c r="W27" s="25" t="s">
        <v>50</v>
      </c>
      <c r="X27" s="52">
        <v>44370</v>
      </c>
      <c r="Y27" s="53">
        <v>2000</v>
      </c>
      <c r="AB27" s="63">
        <v>44376</v>
      </c>
      <c r="AC27" s="64">
        <v>77894</v>
      </c>
      <c r="AD27" s="37"/>
      <c r="AE27" s="37"/>
      <c r="AF27" s="37"/>
      <c r="AG27" s="37"/>
    </row>
    <row r="28" spans="1:33" ht="18" thickBot="1" x14ac:dyDescent="0.35">
      <c r="A28" s="40"/>
      <c r="B28" s="41">
        <v>44585</v>
      </c>
      <c r="C28" s="42"/>
      <c r="D28" s="71"/>
      <c r="E28" s="44">
        <v>44585</v>
      </c>
      <c r="F28" s="45"/>
      <c r="H28" s="57">
        <v>44585</v>
      </c>
      <c r="I28" s="47"/>
      <c r="J28" s="66"/>
      <c r="K28" s="59"/>
      <c r="L28" s="106"/>
      <c r="M28" s="264">
        <v>0</v>
      </c>
      <c r="N28" s="132">
        <v>0</v>
      </c>
      <c r="O28" s="49"/>
      <c r="P28" s="50">
        <v>0</v>
      </c>
      <c r="Q28" s="269">
        <v>0</v>
      </c>
      <c r="R28" s="136">
        <f t="shared" si="2"/>
        <v>0</v>
      </c>
      <c r="S28" s="5">
        <f t="shared" si="0"/>
        <v>0</v>
      </c>
      <c r="T28" s="62"/>
      <c r="W28" s="25" t="s">
        <v>51</v>
      </c>
      <c r="X28" s="52"/>
      <c r="Y28" s="53"/>
      <c r="AB28" s="108">
        <v>44377</v>
      </c>
      <c r="AC28" s="109">
        <v>0</v>
      </c>
      <c r="AD28" s="37"/>
      <c r="AE28" s="37"/>
      <c r="AF28" s="37"/>
      <c r="AG28" s="37"/>
    </row>
    <row r="29" spans="1:33" ht="19.5" thickBot="1" x14ac:dyDescent="0.35">
      <c r="A29" s="40"/>
      <c r="B29" s="41">
        <v>44586</v>
      </c>
      <c r="C29" s="42"/>
      <c r="D29" s="110"/>
      <c r="E29" s="44">
        <v>44586</v>
      </c>
      <c r="F29" s="45"/>
      <c r="H29" s="57">
        <v>44586</v>
      </c>
      <c r="I29" s="47"/>
      <c r="J29" s="111"/>
      <c r="K29" s="112"/>
      <c r="L29" s="106"/>
      <c r="M29" s="264">
        <v>0</v>
      </c>
      <c r="N29" s="132">
        <v>0</v>
      </c>
      <c r="O29" s="49"/>
      <c r="P29" s="50">
        <v>0</v>
      </c>
      <c r="Q29" s="269">
        <v>0</v>
      </c>
      <c r="R29" s="136">
        <f t="shared" si="2"/>
        <v>0</v>
      </c>
      <c r="S29" s="5">
        <f t="shared" si="0"/>
        <v>0</v>
      </c>
      <c r="T29" s="74"/>
      <c r="W29" s="25" t="s">
        <v>52</v>
      </c>
      <c r="X29" s="52"/>
      <c r="Y29" s="53"/>
      <c r="AB29" s="336" t="s">
        <v>53</v>
      </c>
      <c r="AC29" s="338">
        <f>SUM(AC5:AC28)</f>
        <v>2487326</v>
      </c>
      <c r="AD29" s="113"/>
      <c r="AE29" s="113"/>
      <c r="AF29" s="113"/>
      <c r="AG29" s="113"/>
    </row>
    <row r="30" spans="1:33" ht="18" thickBot="1" x14ac:dyDescent="0.35">
      <c r="A30" s="40"/>
      <c r="B30" s="41">
        <v>44587</v>
      </c>
      <c r="C30" s="42"/>
      <c r="D30" s="110"/>
      <c r="E30" s="44">
        <v>44587</v>
      </c>
      <c r="F30" s="45"/>
      <c r="H30" s="57">
        <v>44587</v>
      </c>
      <c r="I30" s="47"/>
      <c r="J30" s="114"/>
      <c r="K30" s="115"/>
      <c r="L30" s="116"/>
      <c r="M30" s="264">
        <v>0</v>
      </c>
      <c r="N30" s="132">
        <v>0</v>
      </c>
      <c r="O30" s="49"/>
      <c r="P30" s="50">
        <v>0</v>
      </c>
      <c r="Q30" s="269">
        <v>0</v>
      </c>
      <c r="R30" s="136">
        <f t="shared" si="2"/>
        <v>0</v>
      </c>
      <c r="S30" s="5">
        <f t="shared" si="0"/>
        <v>0</v>
      </c>
      <c r="T30" s="62"/>
      <c r="W30" s="25" t="s">
        <v>54</v>
      </c>
      <c r="X30" s="117"/>
      <c r="Y30" s="118"/>
      <c r="AB30" s="337"/>
      <c r="AC30" s="339"/>
      <c r="AD30" s="37"/>
      <c r="AE30" s="37"/>
      <c r="AF30" s="37"/>
      <c r="AG30" s="37"/>
    </row>
    <row r="31" spans="1:33" ht="18" thickBot="1" x14ac:dyDescent="0.35">
      <c r="A31" s="40"/>
      <c r="B31" s="41">
        <v>44588</v>
      </c>
      <c r="C31" s="42"/>
      <c r="D31" s="119"/>
      <c r="E31" s="44">
        <v>44588</v>
      </c>
      <c r="F31" s="45"/>
      <c r="H31" s="57">
        <v>44588</v>
      </c>
      <c r="I31" s="47"/>
      <c r="J31" s="114"/>
      <c r="K31" s="120"/>
      <c r="L31" s="121"/>
      <c r="M31" s="264">
        <v>0</v>
      </c>
      <c r="N31" s="132">
        <v>0</v>
      </c>
      <c r="O31" s="49"/>
      <c r="P31" s="122">
        <f>SUM(P5:P30)</f>
        <v>0</v>
      </c>
      <c r="Q31" s="269">
        <v>0</v>
      </c>
      <c r="R31" s="136">
        <f t="shared" si="2"/>
        <v>0</v>
      </c>
      <c r="S31" s="5">
        <f t="shared" si="0"/>
        <v>0</v>
      </c>
      <c r="T31" s="62"/>
      <c r="W31" s="25" t="s">
        <v>55</v>
      </c>
      <c r="X31" s="117"/>
      <c r="Y31" s="118"/>
      <c r="AB31" s="103"/>
      <c r="AC31" s="37"/>
      <c r="AD31" s="37"/>
      <c r="AE31" s="37"/>
      <c r="AF31" s="37"/>
      <c r="AG31" s="37"/>
    </row>
    <row r="32" spans="1:33" ht="18" thickBot="1" x14ac:dyDescent="0.35">
      <c r="A32" s="40"/>
      <c r="B32" s="41">
        <v>44589</v>
      </c>
      <c r="C32" s="42"/>
      <c r="D32" s="123"/>
      <c r="E32" s="44">
        <v>44589</v>
      </c>
      <c r="F32" s="45"/>
      <c r="H32" s="57">
        <v>44589</v>
      </c>
      <c r="I32" s="47"/>
      <c r="J32" s="114"/>
      <c r="K32" s="69"/>
      <c r="L32" s="116"/>
      <c r="M32" s="264">
        <v>0</v>
      </c>
      <c r="N32" s="132">
        <v>0</v>
      </c>
      <c r="O32" s="49"/>
      <c r="P32" s="6" t="s">
        <v>18</v>
      </c>
      <c r="Q32" s="269">
        <v>0</v>
      </c>
      <c r="R32" s="136">
        <f t="shared" si="2"/>
        <v>0</v>
      </c>
      <c r="S32" s="5">
        <f t="shared" si="0"/>
        <v>0</v>
      </c>
      <c r="T32" s="62" t="s">
        <v>56</v>
      </c>
      <c r="W32" s="25" t="s">
        <v>57</v>
      </c>
      <c r="X32" s="117"/>
      <c r="Y32" s="118"/>
      <c r="AD32" s="37"/>
      <c r="AE32" s="37"/>
      <c r="AF32" s="37"/>
      <c r="AG32" s="37"/>
    </row>
    <row r="33" spans="1:33" ht="18" thickBot="1" x14ac:dyDescent="0.35">
      <c r="A33" s="40"/>
      <c r="B33" s="41">
        <v>44590</v>
      </c>
      <c r="C33" s="42"/>
      <c r="D33" s="119"/>
      <c r="E33" s="44">
        <v>44590</v>
      </c>
      <c r="F33" s="45"/>
      <c r="H33" s="57">
        <v>44590</v>
      </c>
      <c r="I33" s="47"/>
      <c r="J33" s="114"/>
      <c r="K33" s="120"/>
      <c r="L33" s="124"/>
      <c r="M33" s="264">
        <v>0</v>
      </c>
      <c r="N33" s="132">
        <v>0</v>
      </c>
      <c r="O33" s="125"/>
      <c r="P33" s="6"/>
      <c r="Q33" s="269">
        <v>0</v>
      </c>
      <c r="R33" s="136">
        <f t="shared" si="2"/>
        <v>0</v>
      </c>
      <c r="S33" s="5">
        <f t="shared" si="0"/>
        <v>0</v>
      </c>
      <c r="T33" s="62"/>
      <c r="W33" s="25" t="s">
        <v>58</v>
      </c>
      <c r="X33" s="117"/>
      <c r="Y33" s="118"/>
      <c r="AC33" s="126" t="s">
        <v>59</v>
      </c>
      <c r="AD33" s="127"/>
      <c r="AE33" s="127"/>
      <c r="AG33" s="127">
        <v>10815.4</v>
      </c>
    </row>
    <row r="34" spans="1:33" ht="18" thickBot="1" x14ac:dyDescent="0.35">
      <c r="A34" s="40"/>
      <c r="B34" s="41">
        <v>44591</v>
      </c>
      <c r="C34" s="42"/>
      <c r="D34" s="123"/>
      <c r="E34" s="44">
        <v>44591</v>
      </c>
      <c r="F34" s="45"/>
      <c r="H34" s="57">
        <v>44591</v>
      </c>
      <c r="I34" s="47"/>
      <c r="J34" s="66"/>
      <c r="K34" s="128"/>
      <c r="L34" s="5"/>
      <c r="M34" s="264">
        <v>0</v>
      </c>
      <c r="N34" s="132">
        <v>0</v>
      </c>
      <c r="O34" s="125"/>
      <c r="P34" s="6"/>
      <c r="Q34" s="269">
        <v>0</v>
      </c>
      <c r="R34" s="136">
        <f t="shared" si="2"/>
        <v>0</v>
      </c>
      <c r="S34" s="5" t="s">
        <v>18</v>
      </c>
      <c r="T34" s="62"/>
      <c r="W34" s="25" t="s">
        <v>60</v>
      </c>
      <c r="X34" s="117"/>
      <c r="Y34" s="118"/>
      <c r="AC34" s="129" t="s">
        <v>61</v>
      </c>
      <c r="AD34" s="37"/>
      <c r="AE34" s="37"/>
      <c r="AG34" s="37">
        <v>26563.26</v>
      </c>
    </row>
    <row r="35" spans="1:33" ht="18" thickBot="1" x14ac:dyDescent="0.35">
      <c r="A35" s="40"/>
      <c r="B35" s="41">
        <v>44592</v>
      </c>
      <c r="C35" s="42"/>
      <c r="D35" s="130"/>
      <c r="E35" s="44">
        <v>44592</v>
      </c>
      <c r="F35" s="45"/>
      <c r="H35" s="57">
        <v>44592</v>
      </c>
      <c r="I35" s="47"/>
      <c r="J35" s="66"/>
      <c r="K35" s="105"/>
      <c r="L35" s="131"/>
      <c r="M35" s="264">
        <v>0</v>
      </c>
      <c r="N35" s="132">
        <v>0</v>
      </c>
      <c r="O35" s="125"/>
      <c r="P35" s="6"/>
      <c r="Q35" s="269">
        <v>0</v>
      </c>
      <c r="R35" s="136">
        <f t="shared" si="2"/>
        <v>0</v>
      </c>
      <c r="S35" s="5">
        <f t="shared" si="0"/>
        <v>0</v>
      </c>
      <c r="T35" s="62"/>
      <c r="W35" s="25" t="s">
        <v>62</v>
      </c>
      <c r="X35" s="117"/>
      <c r="Y35" s="118"/>
      <c r="AC35" s="133"/>
      <c r="AD35" s="37"/>
      <c r="AE35" s="37"/>
      <c r="AG35" s="37"/>
    </row>
    <row r="36" spans="1:33" ht="20.25" customHeight="1" thickBot="1" x14ac:dyDescent="0.35">
      <c r="A36" s="40"/>
      <c r="B36" s="41"/>
      <c r="C36" s="131"/>
      <c r="D36" s="134"/>
      <c r="E36" s="44"/>
      <c r="F36" s="45"/>
      <c r="H36" s="57"/>
      <c r="I36" s="47"/>
      <c r="J36" s="66"/>
      <c r="K36" s="135"/>
      <c r="L36" s="5"/>
      <c r="M36" s="264">
        <v>0</v>
      </c>
      <c r="N36" s="132">
        <v>0</v>
      </c>
      <c r="O36" s="125"/>
      <c r="P36" s="6"/>
      <c r="Q36" s="269">
        <v>0</v>
      </c>
      <c r="R36" s="136">
        <f t="shared" si="2"/>
        <v>0</v>
      </c>
      <c r="S36" s="5">
        <v>0</v>
      </c>
      <c r="T36" s="62"/>
      <c r="W36" s="25" t="s">
        <v>63</v>
      </c>
      <c r="X36" s="117"/>
      <c r="Y36" s="118"/>
      <c r="AC36" s="129"/>
      <c r="AD36" s="37"/>
      <c r="AE36" s="37"/>
      <c r="AG36" s="37"/>
    </row>
    <row r="37" spans="1:33" ht="19.5" customHeight="1" thickBot="1" x14ac:dyDescent="0.35">
      <c r="A37" s="40"/>
      <c r="B37" s="41"/>
      <c r="C37" s="131"/>
      <c r="D37" s="134"/>
      <c r="E37" s="44"/>
      <c r="F37" s="45"/>
      <c r="H37" s="57"/>
      <c r="I37" s="47"/>
      <c r="J37" s="66"/>
      <c r="K37" s="105"/>
      <c r="L37" s="131"/>
      <c r="M37" s="264">
        <v>0</v>
      </c>
      <c r="N37" s="132">
        <v>0</v>
      </c>
      <c r="O37" s="125"/>
      <c r="P37" s="6"/>
      <c r="Q37" s="270"/>
      <c r="R37" s="136">
        <f t="shared" si="2"/>
        <v>0</v>
      </c>
      <c r="S37" s="5">
        <v>0</v>
      </c>
      <c r="T37" s="62"/>
      <c r="U37" s="6" t="s">
        <v>18</v>
      </c>
      <c r="W37" s="25" t="s">
        <v>64</v>
      </c>
      <c r="X37" s="117">
        <v>44447</v>
      </c>
      <c r="Y37" s="118">
        <v>2000</v>
      </c>
      <c r="AC37" s="11" t="s">
        <v>65</v>
      </c>
      <c r="AD37" s="137"/>
      <c r="AE37" s="137"/>
      <c r="AG37" s="50">
        <v>61174.96</v>
      </c>
    </row>
    <row r="38" spans="1:33" ht="18.75" customHeight="1" thickBot="1" x14ac:dyDescent="0.35">
      <c r="A38" s="40"/>
      <c r="B38" s="41"/>
      <c r="C38" s="131"/>
      <c r="D38" s="134"/>
      <c r="E38" s="44"/>
      <c r="F38" s="45"/>
      <c r="H38" s="57"/>
      <c r="I38" s="47"/>
      <c r="J38" s="66"/>
      <c r="K38" s="105"/>
      <c r="L38" s="131"/>
      <c r="M38" s="264">
        <v>0</v>
      </c>
      <c r="N38" s="132">
        <v>0</v>
      </c>
      <c r="O38" s="125"/>
      <c r="P38" s="6"/>
      <c r="Q38" s="271"/>
      <c r="R38" s="136">
        <f t="shared" si="2"/>
        <v>0</v>
      </c>
      <c r="S38" s="5">
        <v>0</v>
      </c>
      <c r="T38" s="62"/>
      <c r="W38" s="25" t="s">
        <v>66</v>
      </c>
      <c r="X38" s="117">
        <v>44447</v>
      </c>
      <c r="Y38" s="118">
        <v>2000</v>
      </c>
      <c r="AC38" s="11" t="s">
        <v>67</v>
      </c>
      <c r="AD38" s="137"/>
      <c r="AE38" s="137"/>
      <c r="AG38" s="50">
        <v>53960</v>
      </c>
    </row>
    <row r="39" spans="1:33" ht="20.25" customHeight="1" thickTop="1" thickBot="1" x14ac:dyDescent="0.35">
      <c r="A39" s="40"/>
      <c r="B39" s="41"/>
      <c r="C39" s="131"/>
      <c r="D39" s="134"/>
      <c r="E39" s="44"/>
      <c r="F39" s="139"/>
      <c r="H39" s="57"/>
      <c r="I39" s="140"/>
      <c r="J39" s="66"/>
      <c r="K39" s="141"/>
      <c r="L39" s="60"/>
      <c r="M39" s="316">
        <f>SUM(M5:M38)</f>
        <v>27409</v>
      </c>
      <c r="N39" s="318">
        <f>SUM(N5:N38)</f>
        <v>221282</v>
      </c>
      <c r="O39" s="125"/>
      <c r="P39" s="6"/>
      <c r="Q39" s="6"/>
      <c r="R39" s="136">
        <f t="shared" si="2"/>
        <v>248691</v>
      </c>
      <c r="T39" s="62"/>
      <c r="W39" s="25" t="s">
        <v>68</v>
      </c>
      <c r="X39" s="117"/>
      <c r="Y39" s="118"/>
      <c r="AC39" s="11" t="s">
        <v>69</v>
      </c>
      <c r="AD39" s="137"/>
      <c r="AE39" s="137"/>
      <c r="AG39" s="142">
        <v>174363</v>
      </c>
    </row>
    <row r="40" spans="1:33" ht="20.25" customHeight="1" thickBot="1" x14ac:dyDescent="0.35">
      <c r="A40" s="40"/>
      <c r="B40" s="41"/>
      <c r="C40" s="131"/>
      <c r="D40" s="134"/>
      <c r="E40" s="44"/>
      <c r="F40" s="139"/>
      <c r="H40" s="57"/>
      <c r="I40" s="140"/>
      <c r="J40" s="66"/>
      <c r="K40" s="105"/>
      <c r="L40" s="60"/>
      <c r="M40" s="317"/>
      <c r="N40" s="319"/>
      <c r="O40" s="125"/>
      <c r="P40" s="6"/>
      <c r="Q40" s="6"/>
      <c r="R40" s="6"/>
      <c r="S40" s="5">
        <v>0</v>
      </c>
      <c r="T40" s="62"/>
      <c r="W40" s="25" t="s">
        <v>70</v>
      </c>
      <c r="X40" s="117"/>
      <c r="Y40" s="118"/>
      <c r="AC40" s="11" t="s">
        <v>71</v>
      </c>
      <c r="AD40" s="137"/>
      <c r="AE40" s="137"/>
      <c r="AG40" s="50">
        <v>829950</v>
      </c>
    </row>
    <row r="41" spans="1:33" ht="19.5" customHeight="1" thickBot="1" x14ac:dyDescent="0.35">
      <c r="A41" s="40"/>
      <c r="B41" s="41"/>
      <c r="C41" s="131"/>
      <c r="D41" s="134"/>
      <c r="E41" s="44"/>
      <c r="F41" s="143"/>
      <c r="H41" s="57"/>
      <c r="I41" s="140"/>
      <c r="J41" s="66"/>
      <c r="K41" s="105"/>
      <c r="L41" s="60"/>
      <c r="M41" s="6"/>
      <c r="N41" s="6"/>
      <c r="O41" s="125"/>
      <c r="P41" s="6"/>
      <c r="Q41" s="6"/>
      <c r="R41" s="6"/>
      <c r="S41" s="5">
        <v>0</v>
      </c>
      <c r="T41" s="62"/>
      <c r="W41" s="25" t="s">
        <v>72</v>
      </c>
      <c r="X41" s="117"/>
      <c r="Y41" s="118"/>
      <c r="AC41" s="11" t="s">
        <v>73</v>
      </c>
      <c r="AD41" s="137"/>
      <c r="AE41" s="137"/>
      <c r="AF41" s="50"/>
      <c r="AG41" s="137">
        <v>2323600</v>
      </c>
    </row>
    <row r="42" spans="1:33" ht="15" customHeight="1" thickBot="1" x14ac:dyDescent="0.35">
      <c r="A42" s="40"/>
      <c r="B42" s="41"/>
      <c r="C42" s="131"/>
      <c r="D42" s="134"/>
      <c r="E42" s="44"/>
      <c r="F42" s="144"/>
      <c r="H42" s="57"/>
      <c r="I42" s="140"/>
      <c r="J42" s="66"/>
      <c r="K42" s="105"/>
      <c r="L42" s="60"/>
      <c r="M42" s="6"/>
      <c r="N42" s="6"/>
      <c r="O42" s="125"/>
      <c r="P42" s="6"/>
      <c r="Q42" s="6"/>
      <c r="R42" s="6"/>
      <c r="S42" s="5">
        <v>0</v>
      </c>
      <c r="T42" s="62"/>
      <c r="W42" s="25" t="s">
        <v>74</v>
      </c>
      <c r="X42" s="117"/>
      <c r="Y42" s="118"/>
      <c r="AD42" s="137"/>
      <c r="AE42" s="137"/>
      <c r="AF42" s="50"/>
      <c r="AG42" s="137">
        <v>0</v>
      </c>
    </row>
    <row r="43" spans="1:33" ht="15.75" customHeight="1" thickBot="1" x14ac:dyDescent="0.35">
      <c r="A43" s="40"/>
      <c r="B43" s="145"/>
      <c r="C43" s="131"/>
      <c r="D43" s="134"/>
      <c r="E43" s="44"/>
      <c r="F43" s="144"/>
      <c r="H43" s="57"/>
      <c r="I43" s="140"/>
      <c r="J43" s="66"/>
      <c r="K43" s="146"/>
      <c r="L43" s="60"/>
      <c r="M43" s="6"/>
      <c r="N43" s="6"/>
      <c r="O43" s="125"/>
      <c r="P43" s="6"/>
      <c r="Q43" s="6"/>
      <c r="R43" s="6"/>
      <c r="S43" s="5">
        <v>0</v>
      </c>
      <c r="T43" s="62"/>
      <c r="W43" s="25" t="s">
        <v>75</v>
      </c>
      <c r="X43" s="117"/>
      <c r="Y43" s="118"/>
      <c r="AD43" s="137"/>
      <c r="AE43" s="137"/>
      <c r="AF43" s="50"/>
      <c r="AG43" s="137">
        <v>0</v>
      </c>
    </row>
    <row r="44" spans="1:33" ht="16.149999999999999" customHeight="1" thickBot="1" x14ac:dyDescent="0.35">
      <c r="A44" s="40"/>
      <c r="B44" s="145"/>
      <c r="C44" s="147"/>
      <c r="D44" s="134"/>
      <c r="E44" s="44"/>
      <c r="F44" s="59"/>
      <c r="H44" s="57"/>
      <c r="I44" s="140"/>
      <c r="J44" s="66"/>
      <c r="K44" s="148"/>
      <c r="L44" s="131"/>
      <c r="M44" s="320" t="s">
        <v>21</v>
      </c>
      <c r="N44" s="320"/>
      <c r="O44" s="125"/>
      <c r="P44" s="6"/>
      <c r="Q44" s="6"/>
      <c r="R44" s="6"/>
      <c r="S44" s="5">
        <v>0</v>
      </c>
      <c r="T44" s="62"/>
      <c r="W44" s="25" t="s">
        <v>76</v>
      </c>
      <c r="X44" s="117"/>
      <c r="Y44" s="118"/>
      <c r="AD44" s="137"/>
      <c r="AE44" s="137"/>
      <c r="AF44" s="50"/>
      <c r="AG44" s="137">
        <f>SUM(AG37:AG43)</f>
        <v>3443047.96</v>
      </c>
    </row>
    <row r="45" spans="1:33" ht="16.149999999999999" customHeight="1" thickBot="1" x14ac:dyDescent="0.35">
      <c r="A45" s="40"/>
      <c r="B45" s="145"/>
      <c r="C45" s="131"/>
      <c r="D45" s="134"/>
      <c r="E45" s="44"/>
      <c r="F45" s="59"/>
      <c r="H45" s="57"/>
      <c r="I45" s="140"/>
      <c r="J45" s="66"/>
      <c r="K45" s="105"/>
      <c r="L45" s="106"/>
      <c r="M45" s="149">
        <v>0</v>
      </c>
      <c r="N45" s="150"/>
      <c r="P45" s="6"/>
      <c r="Q45" s="6"/>
      <c r="R45" s="6"/>
      <c r="S45" s="5">
        <v>0</v>
      </c>
      <c r="T45" s="62"/>
      <c r="W45" s="25" t="s">
        <v>77</v>
      </c>
      <c r="X45" s="117"/>
      <c r="Y45" s="118"/>
      <c r="AD45" s="137"/>
      <c r="AE45" s="137"/>
      <c r="AF45" s="50"/>
      <c r="AG45" s="137"/>
    </row>
    <row r="46" spans="1:33" ht="16.149999999999999" customHeight="1" thickBot="1" x14ac:dyDescent="0.35">
      <c r="A46" s="40"/>
      <c r="B46" s="145"/>
      <c r="C46" s="131"/>
      <c r="D46" s="134"/>
      <c r="E46" s="44"/>
      <c r="F46" s="59"/>
      <c r="H46" s="57"/>
      <c r="I46" s="140"/>
      <c r="J46" s="66"/>
      <c r="K46" s="135"/>
      <c r="L46" s="70"/>
      <c r="M46" s="149">
        <v>0</v>
      </c>
      <c r="N46" s="150"/>
      <c r="P46" s="6"/>
      <c r="Q46" s="6"/>
      <c r="R46" s="6"/>
      <c r="S46" s="5">
        <v>0</v>
      </c>
      <c r="T46" s="62"/>
      <c r="W46" s="25" t="s">
        <v>78</v>
      </c>
      <c r="X46" s="117"/>
      <c r="Y46" s="118"/>
      <c r="AD46" s="137"/>
      <c r="AE46" s="137"/>
      <c r="AF46" s="50"/>
      <c r="AG46" s="137"/>
    </row>
    <row r="47" spans="1:33" ht="16.149999999999999" customHeight="1" thickBot="1" x14ac:dyDescent="0.35">
      <c r="A47" s="40"/>
      <c r="B47" s="145"/>
      <c r="C47" s="131"/>
      <c r="D47" s="134"/>
      <c r="E47" s="44"/>
      <c r="F47" s="59"/>
      <c r="H47" s="57"/>
      <c r="I47" s="140"/>
      <c r="J47" s="66"/>
      <c r="K47" s="105"/>
      <c r="L47" s="106"/>
      <c r="M47" s="149">
        <v>0</v>
      </c>
      <c r="N47" s="150"/>
      <c r="P47" s="6"/>
      <c r="Q47" s="6"/>
      <c r="R47" s="6"/>
      <c r="T47" s="62"/>
      <c r="W47" s="25" t="s">
        <v>79</v>
      </c>
      <c r="X47" s="117"/>
      <c r="Y47" s="118"/>
      <c r="AD47" s="137"/>
      <c r="AE47" s="137"/>
      <c r="AF47" s="50"/>
      <c r="AG47" s="137"/>
    </row>
    <row r="48" spans="1:33" ht="21.75" customHeight="1" thickBot="1" x14ac:dyDescent="0.3">
      <c r="A48" s="40"/>
      <c r="B48" s="145"/>
      <c r="C48" s="131"/>
      <c r="D48" s="134"/>
      <c r="E48" s="151"/>
      <c r="F48" s="152"/>
      <c r="H48" s="57"/>
      <c r="I48" s="140"/>
      <c r="J48" s="66"/>
      <c r="K48" s="105"/>
      <c r="L48" s="106"/>
      <c r="M48" s="149">
        <v>0</v>
      </c>
      <c r="N48" s="153"/>
      <c r="P48" s="6"/>
      <c r="Q48" s="6"/>
      <c r="R48" s="6"/>
      <c r="T48" s="62"/>
      <c r="W48" s="25" t="s">
        <v>80</v>
      </c>
      <c r="X48" s="117"/>
      <c r="Y48" s="118"/>
      <c r="AD48" s="154"/>
      <c r="AE48" s="154"/>
      <c r="AF48" s="155"/>
      <c r="AG48" s="154"/>
    </row>
    <row r="49" spans="1:33" ht="15.75" customHeight="1" thickBot="1" x14ac:dyDescent="0.3">
      <c r="A49" s="40"/>
      <c r="B49" s="145"/>
      <c r="C49" s="131"/>
      <c r="D49" s="134"/>
      <c r="E49" s="151"/>
      <c r="F49" s="152"/>
      <c r="H49" s="57"/>
      <c r="I49" s="140"/>
      <c r="J49" s="66"/>
      <c r="K49" s="105"/>
      <c r="L49" s="106"/>
      <c r="M49" s="149">
        <v>0</v>
      </c>
      <c r="N49" s="153"/>
      <c r="P49" s="6"/>
      <c r="Q49" s="6"/>
      <c r="R49" s="6"/>
      <c r="S49" s="6"/>
      <c r="T49" s="62"/>
      <c r="W49" s="25" t="s">
        <v>81</v>
      </c>
      <c r="X49" s="117"/>
      <c r="Y49" s="118"/>
      <c r="AD49" s="154"/>
      <c r="AE49" s="154"/>
      <c r="AF49" s="155"/>
      <c r="AG49" s="154"/>
    </row>
    <row r="50" spans="1:33" ht="16.5" customHeight="1" thickBot="1" x14ac:dyDescent="0.3">
      <c r="A50" s="40"/>
      <c r="B50" s="145"/>
      <c r="C50" s="131"/>
      <c r="D50" s="134"/>
      <c r="E50" s="156"/>
      <c r="F50" s="152"/>
      <c r="H50" s="57"/>
      <c r="I50" s="140"/>
      <c r="J50" s="66"/>
      <c r="K50" s="105"/>
      <c r="L50" s="106"/>
      <c r="M50" s="149">
        <v>0</v>
      </c>
      <c r="N50" s="150"/>
      <c r="P50" s="6"/>
      <c r="Q50" s="6"/>
      <c r="R50" s="6"/>
      <c r="S50" s="6"/>
      <c r="T50" s="62"/>
      <c r="W50" s="25" t="s">
        <v>82</v>
      </c>
      <c r="X50" s="117"/>
      <c r="Y50" s="118"/>
      <c r="AD50" s="37"/>
      <c r="AE50" s="37"/>
      <c r="AF50" s="37"/>
      <c r="AG50" s="37"/>
    </row>
    <row r="51" spans="1:33" ht="16.5" customHeight="1" thickBot="1" x14ac:dyDescent="0.3">
      <c r="A51" s="40"/>
      <c r="B51" s="145"/>
      <c r="C51" s="131"/>
      <c r="D51" s="134"/>
      <c r="E51" s="156"/>
      <c r="F51" s="152"/>
      <c r="H51" s="57"/>
      <c r="I51" s="140"/>
      <c r="J51" s="66"/>
      <c r="K51" s="105"/>
      <c r="L51" s="106"/>
      <c r="M51" s="149">
        <v>0</v>
      </c>
      <c r="N51" s="150"/>
      <c r="P51" s="6"/>
      <c r="Q51" s="6"/>
      <c r="R51" s="6"/>
      <c r="S51" s="6"/>
      <c r="T51" s="62"/>
      <c r="W51" s="25" t="s">
        <v>83</v>
      </c>
      <c r="X51" s="117"/>
      <c r="Y51" s="118"/>
      <c r="AB51" s="103"/>
      <c r="AC51" s="37"/>
      <c r="AD51" s="37"/>
      <c r="AE51" s="37"/>
      <c r="AF51" s="37"/>
      <c r="AG51" s="37"/>
    </row>
    <row r="52" spans="1:33" ht="16.5" customHeight="1" thickBot="1" x14ac:dyDescent="0.3">
      <c r="A52" s="40"/>
      <c r="B52" s="145"/>
      <c r="C52" s="131"/>
      <c r="D52" s="134"/>
      <c r="E52" s="44"/>
      <c r="F52" s="131"/>
      <c r="H52" s="57"/>
      <c r="I52" s="140"/>
      <c r="J52" s="66"/>
      <c r="K52" s="105"/>
      <c r="L52" s="106"/>
      <c r="M52" s="149">
        <v>0</v>
      </c>
      <c r="N52" s="150"/>
      <c r="P52" s="6"/>
      <c r="Q52" s="6"/>
      <c r="R52" s="6"/>
      <c r="S52" s="6"/>
      <c r="T52" s="62"/>
      <c r="W52" s="25" t="s">
        <v>84</v>
      </c>
      <c r="X52" s="117"/>
      <c r="Y52" s="118"/>
      <c r="AB52" s="157"/>
      <c r="AC52" s="37"/>
      <c r="AD52" s="37"/>
      <c r="AE52" s="37"/>
      <c r="AF52" s="37"/>
      <c r="AG52" s="37"/>
    </row>
    <row r="53" spans="1:33" ht="15.75" customHeight="1" thickBot="1" x14ac:dyDescent="0.3">
      <c r="A53" s="40"/>
      <c r="B53" s="145"/>
      <c r="C53" s="131"/>
      <c r="D53" s="158"/>
      <c r="E53" s="44"/>
      <c r="F53" s="131"/>
      <c r="H53" s="57"/>
      <c r="I53" s="140"/>
      <c r="J53" s="66"/>
      <c r="K53" s="146"/>
      <c r="L53" s="106"/>
      <c r="M53" s="149">
        <v>0</v>
      </c>
      <c r="N53" s="150"/>
      <c r="P53" s="6"/>
      <c r="Q53" s="6"/>
      <c r="R53" s="6"/>
      <c r="S53" s="6"/>
      <c r="T53" s="62"/>
      <c r="W53" s="25" t="s">
        <v>85</v>
      </c>
      <c r="X53" s="117"/>
      <c r="Y53" s="118"/>
      <c r="AB53" s="157"/>
      <c r="AC53" s="37"/>
      <c r="AD53" s="37"/>
      <c r="AE53" s="37"/>
      <c r="AF53" s="37"/>
      <c r="AG53" s="37"/>
    </row>
    <row r="54" spans="1:33" ht="15.75" customHeight="1" thickBot="1" x14ac:dyDescent="0.3">
      <c r="A54" s="40"/>
      <c r="B54" s="145"/>
      <c r="C54" s="131"/>
      <c r="D54" s="159"/>
      <c r="E54" s="44"/>
      <c r="F54" s="131"/>
      <c r="H54" s="57"/>
      <c r="I54" s="140"/>
      <c r="J54" s="66"/>
      <c r="K54" s="48"/>
      <c r="L54" s="106"/>
      <c r="M54" s="149">
        <v>0</v>
      </c>
      <c r="N54" s="150"/>
      <c r="P54" s="6"/>
      <c r="Q54" s="6"/>
      <c r="R54" s="6"/>
      <c r="S54" s="6"/>
      <c r="T54" s="62"/>
      <c r="W54" s="25" t="s">
        <v>86</v>
      </c>
      <c r="X54" s="117"/>
      <c r="Y54" s="118"/>
      <c r="AB54" s="157"/>
      <c r="AC54" s="37"/>
      <c r="AD54" s="37"/>
      <c r="AE54" s="37"/>
      <c r="AF54" s="37"/>
      <c r="AG54" s="37"/>
    </row>
    <row r="55" spans="1:33" ht="15.75" customHeight="1" thickBot="1" x14ac:dyDescent="0.35">
      <c r="A55" s="40"/>
      <c r="B55" s="145"/>
      <c r="C55" s="131"/>
      <c r="D55" s="160"/>
      <c r="E55" s="44"/>
      <c r="F55" s="131"/>
      <c r="H55" s="57"/>
      <c r="I55" s="140"/>
      <c r="J55" s="66"/>
      <c r="K55" s="105"/>
      <c r="L55" s="106"/>
      <c r="M55" s="149">
        <v>0</v>
      </c>
      <c r="N55" s="161"/>
      <c r="O55" s="125"/>
      <c r="P55" s="6"/>
      <c r="Q55" s="6"/>
      <c r="R55" s="6"/>
      <c r="S55" s="6"/>
      <c r="T55" s="62"/>
      <c r="W55" s="162"/>
      <c r="X55" s="163"/>
      <c r="Y55" s="118"/>
      <c r="AB55" s="157"/>
      <c r="AC55" s="37"/>
      <c r="AD55" s="37"/>
      <c r="AE55" s="37"/>
      <c r="AF55" s="37"/>
      <c r="AG55" s="37"/>
    </row>
    <row r="56" spans="1:33" ht="15.75" customHeight="1" thickBot="1" x14ac:dyDescent="0.35">
      <c r="A56" s="40"/>
      <c r="B56" s="145"/>
      <c r="C56" s="131"/>
      <c r="D56" s="160"/>
      <c r="E56" s="164"/>
      <c r="F56" s="165"/>
      <c r="H56" s="166"/>
      <c r="I56" s="167"/>
      <c r="J56" s="66"/>
      <c r="K56" s="135"/>
      <c r="L56" s="70"/>
      <c r="M56" s="168">
        <v>0</v>
      </c>
      <c r="N56" s="150"/>
      <c r="O56" s="125"/>
      <c r="P56" s="6"/>
      <c r="Q56" s="6"/>
      <c r="R56" s="6"/>
      <c r="S56" s="6"/>
      <c r="T56" s="62"/>
      <c r="W56" s="162"/>
      <c r="X56" s="163"/>
      <c r="Y56" s="118"/>
      <c r="AB56" s="157"/>
      <c r="AC56" s="37"/>
      <c r="AD56" s="37"/>
      <c r="AE56" s="37"/>
      <c r="AF56" s="37"/>
      <c r="AG56" s="37"/>
    </row>
    <row r="57" spans="1:33" ht="15.75" customHeight="1" thickBot="1" x14ac:dyDescent="0.3">
      <c r="A57" s="40"/>
      <c r="B57" s="145"/>
      <c r="C57" s="131"/>
      <c r="D57" s="169"/>
      <c r="E57" s="164"/>
      <c r="F57" s="165"/>
      <c r="H57" s="166"/>
      <c r="I57" s="167"/>
      <c r="J57" s="170"/>
      <c r="K57" s="135"/>
      <c r="L57" s="70"/>
      <c r="M57" s="171">
        <v>0</v>
      </c>
      <c r="N57" s="172"/>
      <c r="O57" s="125"/>
      <c r="P57" s="6"/>
      <c r="Q57" s="6"/>
      <c r="R57" s="6"/>
      <c r="S57" s="6"/>
      <c r="T57" s="62"/>
      <c r="W57" s="162"/>
      <c r="X57" s="163"/>
      <c r="Y57" s="118"/>
      <c r="AB57" s="157"/>
      <c r="AC57" s="37"/>
      <c r="AD57" s="37"/>
      <c r="AE57" s="37"/>
      <c r="AF57" s="37"/>
      <c r="AG57" s="37"/>
    </row>
    <row r="58" spans="1:33" ht="15.75" customHeight="1" thickBot="1" x14ac:dyDescent="0.3">
      <c r="A58" s="40"/>
      <c r="B58" s="145"/>
      <c r="C58" s="131"/>
      <c r="D58" s="169"/>
      <c r="E58" s="164"/>
      <c r="F58" s="165"/>
      <c r="H58" s="166"/>
      <c r="I58" s="167"/>
      <c r="J58" s="170"/>
      <c r="K58" s="173"/>
      <c r="L58" s="70"/>
      <c r="M58" s="321">
        <f t="shared" ref="M58" si="3">SUM(M45:M57)</f>
        <v>0</v>
      </c>
      <c r="N58" s="172"/>
      <c r="O58" s="125"/>
      <c r="P58" s="6"/>
      <c r="Q58" s="6"/>
      <c r="R58" s="6"/>
      <c r="S58" s="6"/>
      <c r="T58" s="62"/>
      <c r="W58" s="162"/>
      <c r="X58" s="163"/>
      <c r="Y58" s="118"/>
      <c r="AB58" s="157"/>
      <c r="AC58" s="37"/>
      <c r="AD58" s="37"/>
      <c r="AE58" s="37"/>
      <c r="AF58" s="37"/>
      <c r="AG58" s="37"/>
    </row>
    <row r="59" spans="1:33" ht="15.75" customHeight="1" thickBot="1" x14ac:dyDescent="0.3">
      <c r="A59" s="40"/>
      <c r="B59" s="145"/>
      <c r="C59" s="131"/>
      <c r="D59" s="169"/>
      <c r="E59" s="164"/>
      <c r="F59" s="165"/>
      <c r="H59" s="166"/>
      <c r="I59" s="167"/>
      <c r="J59" s="170"/>
      <c r="K59" s="135"/>
      <c r="L59" s="70"/>
      <c r="M59" s="322"/>
      <c r="N59" s="132"/>
      <c r="O59" s="125"/>
      <c r="P59" s="6"/>
      <c r="Q59" s="6"/>
      <c r="R59" s="6"/>
      <c r="S59" s="6"/>
      <c r="T59" s="62"/>
      <c r="W59" s="162"/>
      <c r="X59" s="163"/>
      <c r="Y59" s="118"/>
      <c r="AB59" s="157"/>
      <c r="AC59" s="37"/>
      <c r="AD59" s="37"/>
      <c r="AE59" s="37"/>
      <c r="AF59" s="37"/>
      <c r="AG59" s="37"/>
    </row>
    <row r="60" spans="1:33" ht="24" customHeight="1" thickBot="1" x14ac:dyDescent="0.35">
      <c r="A60" s="40"/>
      <c r="B60" s="174"/>
      <c r="C60" s="131"/>
      <c r="D60" s="169"/>
      <c r="E60" s="164"/>
      <c r="F60" s="165"/>
      <c r="H60" s="166"/>
      <c r="I60" s="167"/>
      <c r="J60" s="170"/>
      <c r="K60" s="173"/>
      <c r="L60" s="70"/>
      <c r="M60" s="323" t="s">
        <v>87</v>
      </c>
      <c r="N60" s="324"/>
      <c r="O60" s="125"/>
      <c r="P60" s="6"/>
      <c r="Q60" s="6"/>
      <c r="R60" s="6"/>
      <c r="S60" s="6"/>
      <c r="T60" s="62"/>
      <c r="W60" s="162"/>
      <c r="X60" s="163"/>
      <c r="Y60" s="118"/>
      <c r="AB60" s="157"/>
      <c r="AC60" s="37"/>
      <c r="AD60" s="37"/>
      <c r="AE60" s="37"/>
      <c r="AF60" s="37"/>
      <c r="AG60" s="37"/>
    </row>
    <row r="61" spans="1:33" ht="15.75" customHeight="1" thickBot="1" x14ac:dyDescent="0.3">
      <c r="A61" s="40"/>
      <c r="B61" s="174"/>
      <c r="C61" s="131"/>
      <c r="D61" s="169"/>
      <c r="E61" s="164"/>
      <c r="F61" s="165"/>
      <c r="H61" s="166"/>
      <c r="I61" s="167"/>
      <c r="J61" s="170"/>
      <c r="K61" s="173"/>
      <c r="L61" s="5"/>
      <c r="M61" s="175"/>
      <c r="N61" s="132"/>
      <c r="O61" s="125"/>
      <c r="P61" s="6"/>
      <c r="Q61" s="6"/>
      <c r="R61" s="6"/>
      <c r="S61" s="6"/>
      <c r="T61" s="62"/>
      <c r="W61" s="162"/>
      <c r="X61" s="163"/>
      <c r="Y61" s="118"/>
      <c r="AB61" s="157"/>
      <c r="AC61" s="37"/>
      <c r="AD61" s="37"/>
      <c r="AE61" s="37"/>
      <c r="AF61" s="37"/>
      <c r="AG61" s="37"/>
    </row>
    <row r="62" spans="1:33" ht="15.75" customHeight="1" thickBot="1" x14ac:dyDescent="0.3">
      <c r="A62" s="40"/>
      <c r="B62" s="174"/>
      <c r="C62" s="131"/>
      <c r="D62" s="169"/>
      <c r="E62" s="164"/>
      <c r="F62" s="165"/>
      <c r="H62" s="166"/>
      <c r="I62" s="167"/>
      <c r="J62" s="176"/>
      <c r="K62" s="177"/>
      <c r="L62" s="178"/>
      <c r="M62" s="287">
        <v>0</v>
      </c>
      <c r="N62" s="288"/>
      <c r="O62" s="125"/>
      <c r="P62" s="6"/>
      <c r="Q62" s="6"/>
      <c r="R62" s="6"/>
      <c r="S62" s="6"/>
      <c r="T62" s="62"/>
      <c r="W62" s="162"/>
      <c r="X62" s="163"/>
      <c r="Y62" s="118"/>
      <c r="AB62" s="157"/>
      <c r="AC62" s="37"/>
      <c r="AD62" s="37"/>
      <c r="AE62" s="37"/>
      <c r="AF62" s="37"/>
      <c r="AG62" s="37"/>
    </row>
    <row r="63" spans="1:33" ht="15.75" customHeight="1" thickBot="1" x14ac:dyDescent="0.3">
      <c r="A63" s="40"/>
      <c r="B63" s="174"/>
      <c r="C63" s="131"/>
      <c r="D63" s="169"/>
      <c r="E63" s="164"/>
      <c r="F63" s="165"/>
      <c r="H63" s="166"/>
      <c r="I63" s="167"/>
      <c r="J63" s="176"/>
      <c r="K63" s="177"/>
      <c r="L63" s="70" t="s">
        <v>88</v>
      </c>
      <c r="M63" s="289"/>
      <c r="N63" s="290"/>
      <c r="O63" s="125"/>
      <c r="P63" s="6"/>
      <c r="Q63" s="6"/>
      <c r="R63" s="6"/>
      <c r="S63" s="6"/>
      <c r="T63" s="62"/>
      <c r="W63" s="162"/>
      <c r="X63" s="163"/>
      <c r="Y63" s="118"/>
      <c r="AB63" s="157"/>
      <c r="AC63" s="37"/>
      <c r="AD63" s="37"/>
      <c r="AE63" s="37"/>
      <c r="AF63" s="37"/>
      <c r="AG63" s="37"/>
    </row>
    <row r="64" spans="1:33" ht="22.5" customHeight="1" thickBot="1" x14ac:dyDescent="0.35">
      <c r="A64" s="40"/>
      <c r="B64" s="174"/>
      <c r="C64" s="131"/>
      <c r="D64" s="169"/>
      <c r="E64" s="164"/>
      <c r="F64" s="165"/>
      <c r="H64" s="166"/>
      <c r="I64" s="167"/>
      <c r="J64" s="176"/>
      <c r="K64" s="177"/>
      <c r="L64" s="179" t="s">
        <v>89</v>
      </c>
      <c r="M64" s="302">
        <v>0</v>
      </c>
      <c r="N64" s="303"/>
      <c r="O64" s="125"/>
      <c r="P64" s="6"/>
      <c r="Q64" s="6"/>
      <c r="R64" s="6"/>
      <c r="S64" s="6"/>
      <c r="T64" s="62"/>
      <c r="W64" s="162"/>
      <c r="X64" s="163"/>
      <c r="Y64" s="118"/>
      <c r="AB64" s="157"/>
      <c r="AC64" s="37"/>
      <c r="AD64" s="37"/>
      <c r="AE64" s="37"/>
      <c r="AF64" s="37"/>
      <c r="AG64" s="37"/>
    </row>
    <row r="65" spans="1:33" ht="27" customHeight="1" thickBot="1" x14ac:dyDescent="0.35">
      <c r="A65" s="40"/>
      <c r="B65" s="41"/>
      <c r="C65" s="131"/>
      <c r="D65" s="169"/>
      <c r="E65" s="164"/>
      <c r="F65" s="165"/>
      <c r="H65" s="166"/>
      <c r="I65" s="167"/>
      <c r="J65" s="176"/>
      <c r="K65" s="180"/>
      <c r="L65" s="179" t="s">
        <v>90</v>
      </c>
      <c r="M65" s="304">
        <v>0</v>
      </c>
      <c r="N65" s="305"/>
      <c r="O65" s="125"/>
      <c r="P65" s="6"/>
      <c r="Q65" s="6"/>
      <c r="R65" s="6"/>
      <c r="S65" s="6"/>
      <c r="T65" s="62"/>
      <c r="W65" s="162"/>
      <c r="X65" s="163"/>
      <c r="Y65" s="118"/>
      <c r="AB65" s="157"/>
      <c r="AC65" s="37"/>
      <c r="AD65" s="37"/>
      <c r="AE65" s="37"/>
      <c r="AF65" s="37"/>
      <c r="AG65" s="37"/>
    </row>
    <row r="66" spans="1:33" ht="17.25" thickTop="1" thickBot="1" x14ac:dyDescent="0.3">
      <c r="A66" s="40"/>
      <c r="B66" s="41"/>
      <c r="C66" s="42">
        <v>0</v>
      </c>
      <c r="D66" s="169"/>
      <c r="E66" s="164"/>
      <c r="F66" s="165"/>
      <c r="H66" s="166"/>
      <c r="I66" s="167"/>
      <c r="J66" s="176"/>
      <c r="K66" s="173"/>
      <c r="L66" s="5"/>
      <c r="M66" s="306">
        <f>SUM(M65+M64+M62)</f>
        <v>0</v>
      </c>
      <c r="N66" s="307"/>
      <c r="O66" s="310"/>
      <c r="P66" s="6"/>
      <c r="Q66" s="6"/>
      <c r="R66" s="181">
        <v>0</v>
      </c>
      <c r="S66" s="181">
        <v>0</v>
      </c>
      <c r="T66" s="62"/>
      <c r="W66" s="182"/>
      <c r="X66" s="163"/>
      <c r="Y66" s="118"/>
      <c r="AB66" s="157"/>
      <c r="AC66" s="37"/>
      <c r="AD66" s="37"/>
      <c r="AE66" s="37"/>
      <c r="AF66" s="37"/>
      <c r="AG66" s="37"/>
    </row>
    <row r="67" spans="1:33" ht="16.5" thickBot="1" x14ac:dyDescent="0.3">
      <c r="B67" s="183" t="s">
        <v>91</v>
      </c>
      <c r="C67" s="184">
        <f>SUM(C5:C66)</f>
        <v>140037</v>
      </c>
      <c r="D67" s="185"/>
      <c r="E67" s="186" t="s">
        <v>91</v>
      </c>
      <c r="F67" s="187">
        <f>SUM(F5:F66)</f>
        <v>1806373</v>
      </c>
      <c r="G67" s="185"/>
      <c r="H67" s="188" t="s">
        <v>92</v>
      </c>
      <c r="I67" s="189">
        <f>SUM(I5:I66)</f>
        <v>31879</v>
      </c>
      <c r="J67" s="190"/>
      <c r="K67" s="191" t="s">
        <v>93</v>
      </c>
      <c r="L67" s="192">
        <f>SUM(L5:L66)</f>
        <v>107242</v>
      </c>
      <c r="M67" s="308"/>
      <c r="N67" s="309"/>
      <c r="O67" s="311"/>
      <c r="P67" s="4"/>
      <c r="Q67" s="4"/>
      <c r="R67" s="6">
        <f>SUM(R5:R66)</f>
        <v>776540</v>
      </c>
      <c r="S67" s="6">
        <f>SUM(S5:S66)</f>
        <v>-1278524</v>
      </c>
      <c r="T67" s="193"/>
      <c r="W67" s="182"/>
      <c r="X67" s="163"/>
      <c r="Y67" s="118"/>
    </row>
    <row r="68" spans="1:33" ht="20.25" thickTop="1" thickBot="1" x14ac:dyDescent="0.3">
      <c r="C68" s="12" t="s">
        <v>18</v>
      </c>
      <c r="R68" s="6"/>
      <c r="S68" s="6"/>
      <c r="T68" s="195"/>
      <c r="U68" s="37"/>
      <c r="W68" s="196"/>
      <c r="X68" s="197"/>
      <c r="Y68" s="198"/>
    </row>
    <row r="69" spans="1:33" ht="17.25" customHeight="1" thickBot="1" x14ac:dyDescent="0.3">
      <c r="A69" s="91"/>
      <c r="B69" s="199"/>
      <c r="C69" s="3"/>
      <c r="H69" s="312" t="s">
        <v>94</v>
      </c>
      <c r="I69" s="313"/>
      <c r="J69" s="200"/>
      <c r="K69" s="314">
        <f>I67+L67</f>
        <v>139121</v>
      </c>
      <c r="L69" s="315"/>
      <c r="M69" s="201"/>
      <c r="N69" s="202"/>
      <c r="O69" s="203"/>
      <c r="P69" s="204"/>
      <c r="Q69" s="204"/>
      <c r="R69" s="37"/>
      <c r="S69" s="37"/>
      <c r="U69" s="205"/>
      <c r="AB69" s="207"/>
      <c r="AC69" s="208"/>
      <c r="AD69" s="208"/>
      <c r="AE69" s="208"/>
      <c r="AF69" s="208"/>
      <c r="AG69" s="208"/>
    </row>
    <row r="70" spans="1:33" ht="19.5" customHeight="1" thickBot="1" x14ac:dyDescent="0.3">
      <c r="D70" s="292" t="s">
        <v>95</v>
      </c>
      <c r="E70" s="292"/>
      <c r="F70" s="209">
        <f>F67-K69-C67</f>
        <v>1527215</v>
      </c>
      <c r="I70" s="210"/>
      <c r="J70" s="211"/>
      <c r="R70" s="293">
        <f>R67+S67</f>
        <v>-501984</v>
      </c>
      <c r="S70" s="294"/>
      <c r="U70" s="70"/>
    </row>
    <row r="71" spans="1:33" ht="15.75" customHeight="1" x14ac:dyDescent="0.3">
      <c r="D71" s="295" t="s">
        <v>96</v>
      </c>
      <c r="E71" s="295"/>
      <c r="F71" s="212">
        <v>0</v>
      </c>
      <c r="I71" s="296" t="s">
        <v>97</v>
      </c>
      <c r="J71" s="297"/>
      <c r="K71" s="298">
        <f>F73+F74+F75</f>
        <v>1527215</v>
      </c>
      <c r="L71" s="299"/>
      <c r="R71" s="70"/>
      <c r="U71" s="213"/>
    </row>
    <row r="72" spans="1:33" ht="19.5" thickBot="1" x14ac:dyDescent="0.35">
      <c r="D72" s="214"/>
      <c r="E72" s="91"/>
      <c r="F72" s="215">
        <v>0</v>
      </c>
      <c r="I72" s="216"/>
      <c r="J72" s="217"/>
      <c r="K72" s="218"/>
      <c r="L72" s="219"/>
      <c r="R72" s="213"/>
      <c r="S72" s="6"/>
      <c r="U72" s="70"/>
    </row>
    <row r="73" spans="1:33" ht="18.75" customHeight="1" thickTop="1" x14ac:dyDescent="0.3">
      <c r="C73" s="13" t="s">
        <v>18</v>
      </c>
      <c r="E73" s="91" t="s">
        <v>98</v>
      </c>
      <c r="F73" s="212">
        <f>SUM(F70:F72)</f>
        <v>1527215</v>
      </c>
      <c r="H73" s="40"/>
      <c r="I73" s="220" t="s">
        <v>99</v>
      </c>
      <c r="J73" s="221"/>
      <c r="K73" s="300">
        <f>-C4</f>
        <v>0</v>
      </c>
      <c r="L73" s="301"/>
      <c r="R73" s="70"/>
      <c r="S73" s="6"/>
      <c r="U73" s="70"/>
    </row>
    <row r="74" spans="1:33" ht="16.5" thickBot="1" x14ac:dyDescent="0.3">
      <c r="D74" s="222" t="s">
        <v>100</v>
      </c>
      <c r="E74" s="91" t="s">
        <v>101</v>
      </c>
      <c r="F74" s="223">
        <v>0</v>
      </c>
      <c r="R74" s="70"/>
      <c r="S74" s="6"/>
      <c r="U74" s="70"/>
    </row>
    <row r="75" spans="1:33" ht="20.25" thickTop="1" thickBot="1" x14ac:dyDescent="0.35">
      <c r="C75" s="224"/>
      <c r="D75" s="278" t="s">
        <v>102</v>
      </c>
      <c r="E75" s="279"/>
      <c r="F75" s="225">
        <v>0</v>
      </c>
      <c r="I75" s="280" t="s">
        <v>103</v>
      </c>
      <c r="J75" s="281"/>
      <c r="K75" s="282">
        <f>K71+K73</f>
        <v>1527215</v>
      </c>
      <c r="L75" s="282"/>
      <c r="R75" s="70"/>
      <c r="S75" s="6"/>
      <c r="U75" s="226"/>
    </row>
    <row r="76" spans="1:33" ht="18" thickBot="1" x14ac:dyDescent="0.35">
      <c r="C76" s="227"/>
      <c r="D76" s="228"/>
      <c r="E76" s="229"/>
      <c r="F76" s="230"/>
      <c r="J76" s="231"/>
      <c r="R76" s="226"/>
      <c r="S76" s="6"/>
    </row>
    <row r="77" spans="1:33" ht="15.75" customHeight="1" x14ac:dyDescent="0.25">
      <c r="I77" s="283" t="s">
        <v>104</v>
      </c>
      <c r="J77" s="284"/>
      <c r="K77" s="287">
        <v>0</v>
      </c>
      <c r="L77" s="288"/>
      <c r="R77" s="6"/>
      <c r="S77" s="6"/>
    </row>
    <row r="78" spans="1:33" ht="16.5" customHeight="1" thickBot="1" x14ac:dyDescent="0.3">
      <c r="B78" s="232"/>
      <c r="C78" s="233"/>
      <c r="D78" s="234"/>
      <c r="E78" s="6"/>
      <c r="I78" s="285"/>
      <c r="J78" s="286"/>
      <c r="K78" s="289"/>
      <c r="L78" s="290"/>
      <c r="M78" s="1"/>
      <c r="N78" s="91"/>
      <c r="O78" s="14"/>
      <c r="P78" s="91"/>
      <c r="Q78" s="91"/>
      <c r="R78" s="6"/>
      <c r="S78" s="6"/>
      <c r="T78" s="91"/>
      <c r="U78" s="235"/>
    </row>
    <row r="79" spans="1:33" x14ac:dyDescent="0.25">
      <c r="B79" s="232"/>
      <c r="C79" s="236"/>
      <c r="E79" s="6"/>
      <c r="M79" s="1"/>
      <c r="N79" s="91"/>
      <c r="O79" s="14"/>
      <c r="P79" s="91"/>
      <c r="Q79" s="91"/>
      <c r="R79" s="235"/>
      <c r="S79" s="91"/>
      <c r="T79" s="91"/>
      <c r="U79" s="91"/>
      <c r="AB79" s="237"/>
      <c r="AC79" s="7"/>
      <c r="AD79" s="7"/>
      <c r="AE79" s="7"/>
      <c r="AF79" s="7"/>
      <c r="AG79" s="7"/>
    </row>
    <row r="80" spans="1:33" x14ac:dyDescent="0.25">
      <c r="B80" s="232"/>
      <c r="C80" s="236"/>
      <c r="E80" s="6"/>
      <c r="F80" s="238"/>
      <c r="L80" s="239"/>
      <c r="M80" s="3"/>
      <c r="R80" s="91"/>
      <c r="S80" s="91"/>
      <c r="AB80" s="237"/>
      <c r="AC80" s="7"/>
      <c r="AD80" s="7"/>
      <c r="AE80" s="7"/>
      <c r="AF80" s="7"/>
      <c r="AG80" s="7"/>
    </row>
    <row r="81" spans="2:33" ht="21" x14ac:dyDescent="0.25">
      <c r="B81" s="232"/>
      <c r="C81" s="236"/>
      <c r="E81" s="6"/>
      <c r="M81" s="3"/>
      <c r="AC81" s="291"/>
      <c r="AD81" s="240"/>
      <c r="AE81" s="240"/>
      <c r="AF81" s="240"/>
      <c r="AG81" s="240"/>
    </row>
    <row r="82" spans="2:33" ht="21" x14ac:dyDescent="0.25">
      <c r="B82" s="232"/>
      <c r="C82" s="236"/>
      <c r="E82" s="6"/>
      <c r="F82" s="241"/>
      <c r="M82" s="3"/>
      <c r="AC82" s="291"/>
      <c r="AD82" s="240"/>
      <c r="AE82" s="240"/>
      <c r="AF82" s="240"/>
      <c r="AG82" s="240"/>
    </row>
    <row r="83" spans="2:33" x14ac:dyDescent="0.25">
      <c r="E83" s="242"/>
      <c r="F83" s="6"/>
      <c r="M83" s="3"/>
    </row>
    <row r="84" spans="2:33" x14ac:dyDescent="0.25">
      <c r="E84" s="242"/>
      <c r="F84" s="6"/>
      <c r="M84" s="3"/>
    </row>
    <row r="85" spans="2:33" x14ac:dyDescent="0.25">
      <c r="E85" s="242"/>
      <c r="F85" s="6"/>
      <c r="M85" s="3"/>
    </row>
    <row r="86" spans="2:33" x14ac:dyDescent="0.25">
      <c r="E86" s="242"/>
      <c r="F86" s="6"/>
      <c r="M86" s="3"/>
    </row>
    <row r="87" spans="2:33" x14ac:dyDescent="0.25">
      <c r="E87" s="242"/>
      <c r="F87" s="6"/>
      <c r="M87" s="3"/>
    </row>
    <row r="88" spans="2:33" x14ac:dyDescent="0.25">
      <c r="E88" s="242"/>
      <c r="F88" s="6"/>
      <c r="M88" s="3"/>
    </row>
    <row r="89" spans="2:33" x14ac:dyDescent="0.25">
      <c r="E89" s="242"/>
      <c r="F89" s="6"/>
      <c r="M89" s="3"/>
    </row>
    <row r="90" spans="2:33" x14ac:dyDescent="0.25">
      <c r="E90" s="242"/>
      <c r="F90" s="6"/>
      <c r="M90" s="3"/>
    </row>
    <row r="91" spans="2:33" x14ac:dyDescent="0.25">
      <c r="E91" s="242"/>
      <c r="F91" s="6"/>
      <c r="M91" s="3"/>
    </row>
    <row r="92" spans="2:33" x14ac:dyDescent="0.25">
      <c r="E92" s="242"/>
      <c r="F92" s="6"/>
      <c r="M92" s="3"/>
    </row>
    <row r="93" spans="2:33" x14ac:dyDescent="0.25">
      <c r="E93" s="242"/>
      <c r="F93" s="6"/>
      <c r="M93" s="3"/>
    </row>
    <row r="94" spans="2:33" x14ac:dyDescent="0.25">
      <c r="E94" s="242"/>
      <c r="F94" s="6"/>
    </row>
    <row r="95" spans="2:33" x14ac:dyDescent="0.25">
      <c r="F95" s="241"/>
    </row>
    <row r="96" spans="2:33" x14ac:dyDescent="0.25">
      <c r="F96" s="241"/>
    </row>
    <row r="97" spans="6:6" x14ac:dyDescent="0.25">
      <c r="F97" s="241"/>
    </row>
  </sheetData>
  <mergeCells count="42"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M60:N60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AC81:AC82"/>
    <mergeCell ref="D70:E70"/>
    <mergeCell ref="R70:S70"/>
    <mergeCell ref="D71:E71"/>
    <mergeCell ref="I71:J71"/>
    <mergeCell ref="K71:L71"/>
    <mergeCell ref="K73:L73"/>
    <mergeCell ref="R3:R4"/>
    <mergeCell ref="D75:E75"/>
    <mergeCell ref="I75:J75"/>
    <mergeCell ref="K75:L75"/>
    <mergeCell ref="I77:J78"/>
    <mergeCell ref="K77:L78"/>
    <mergeCell ref="M64:N64"/>
    <mergeCell ref="M65:N65"/>
    <mergeCell ref="M66:N67"/>
    <mergeCell ref="O66:O67"/>
    <mergeCell ref="H69:I69"/>
    <mergeCell ref="K69:L69"/>
    <mergeCell ref="M39:M40"/>
    <mergeCell ref="N39:N40"/>
    <mergeCell ref="M44:N44"/>
    <mergeCell ref="M58:M5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7652-3147-4340-9B1B-7EA056E104AF}">
  <sheetPr>
    <tabColor rgb="FFC00000"/>
  </sheetPr>
  <dimension ref="A1:G133"/>
  <sheetViews>
    <sheetView workbookViewId="0">
      <selection activeCell="E12" sqref="E12"/>
    </sheetView>
  </sheetViews>
  <sheetFormatPr baseColWidth="10" defaultRowHeight="15" x14ac:dyDescent="0.25"/>
  <cols>
    <col min="1" max="1" width="13.42578125" style="91" bestFit="1" customWidth="1"/>
    <col min="2" max="2" width="12.85546875" bestFit="1" customWidth="1"/>
    <col min="3" max="3" width="28.5703125" style="13" customWidth="1"/>
    <col min="4" max="4" width="12.42578125" bestFit="1" customWidth="1"/>
    <col min="5" max="5" width="15.140625" style="13" bestFit="1" customWidth="1"/>
    <col min="6" max="6" width="19.5703125" style="12" bestFit="1" customWidth="1"/>
  </cols>
  <sheetData>
    <row r="1" spans="1:7" ht="36.75" customHeight="1" thickBot="1" x14ac:dyDescent="0.4">
      <c r="A1" s="243" t="s">
        <v>0</v>
      </c>
      <c r="B1" s="244" t="s">
        <v>111</v>
      </c>
      <c r="C1" s="245"/>
      <c r="D1" s="246"/>
      <c r="E1" s="245"/>
      <c r="F1" s="247"/>
    </row>
    <row r="2" spans="1:7" ht="16.5" thickBot="1" x14ac:dyDescent="0.3">
      <c r="A2" s="248" t="s">
        <v>4</v>
      </c>
      <c r="B2" s="248" t="s">
        <v>106</v>
      </c>
      <c r="C2" s="249" t="s">
        <v>5</v>
      </c>
      <c r="D2" s="248" t="s">
        <v>107</v>
      </c>
      <c r="E2" s="249" t="s">
        <v>108</v>
      </c>
      <c r="F2" s="249" t="s">
        <v>5</v>
      </c>
    </row>
    <row r="3" spans="1:7" ht="18.75" x14ac:dyDescent="0.3">
      <c r="A3" s="250"/>
      <c r="B3" s="251"/>
      <c r="C3" s="131"/>
      <c r="D3" s="252"/>
      <c r="E3" s="5"/>
      <c r="F3" s="253">
        <f>C3-E3</f>
        <v>0</v>
      </c>
    </row>
    <row r="4" spans="1:7" ht="18.75" x14ac:dyDescent="0.3">
      <c r="A4" s="250"/>
      <c r="B4" s="251"/>
      <c r="C4" s="131"/>
      <c r="D4" s="254"/>
      <c r="E4" s="131"/>
      <c r="F4" s="255">
        <f>F3+C4-E4</f>
        <v>0</v>
      </c>
      <c r="G4" s="256"/>
    </row>
    <row r="5" spans="1:7" ht="15.75" x14ac:dyDescent="0.25">
      <c r="A5" s="254"/>
      <c r="B5" s="251"/>
      <c r="C5" s="131"/>
      <c r="D5" s="254"/>
      <c r="E5" s="131"/>
      <c r="F5" s="255">
        <f t="shared" ref="F5:F68" si="0">F4+C5-E5</f>
        <v>0</v>
      </c>
    </row>
    <row r="6" spans="1:7" ht="15.75" x14ac:dyDescent="0.25">
      <c r="A6" s="250"/>
      <c r="B6" s="251"/>
      <c r="C6" s="131"/>
      <c r="D6" s="254"/>
      <c r="E6" s="131"/>
      <c r="F6" s="255">
        <f t="shared" si="0"/>
        <v>0</v>
      </c>
    </row>
    <row r="7" spans="1:7" ht="15.75" x14ac:dyDescent="0.25">
      <c r="A7" s="254"/>
      <c r="B7" s="251"/>
      <c r="C7" s="131"/>
      <c r="D7" s="254"/>
      <c r="E7" s="131"/>
      <c r="F7" s="255">
        <f t="shared" si="0"/>
        <v>0</v>
      </c>
    </row>
    <row r="8" spans="1:7" ht="15.75" x14ac:dyDescent="0.25">
      <c r="A8" s="254"/>
      <c r="B8" s="251"/>
      <c r="C8" s="131"/>
      <c r="D8" s="254"/>
      <c r="E8" s="131"/>
      <c r="F8" s="255">
        <f t="shared" si="0"/>
        <v>0</v>
      </c>
    </row>
    <row r="9" spans="1:7" ht="15.75" x14ac:dyDescent="0.25">
      <c r="A9" s="254"/>
      <c r="B9" s="251"/>
      <c r="C9" s="131"/>
      <c r="D9" s="254"/>
      <c r="E9" s="131"/>
      <c r="F9" s="255">
        <f t="shared" si="0"/>
        <v>0</v>
      </c>
    </row>
    <row r="10" spans="1:7" ht="18.75" x14ac:dyDescent="0.3">
      <c r="A10" s="254"/>
      <c r="B10" s="251"/>
      <c r="C10" s="131"/>
      <c r="D10" s="254"/>
      <c r="E10" s="131"/>
      <c r="F10" s="255">
        <f t="shared" si="0"/>
        <v>0</v>
      </c>
      <c r="G10" s="256"/>
    </row>
    <row r="11" spans="1:7" ht="15.75" x14ac:dyDescent="0.25">
      <c r="A11" s="250"/>
      <c r="B11" s="251"/>
      <c r="C11" s="131"/>
      <c r="D11" s="254"/>
      <c r="E11" s="131"/>
      <c r="F11" s="255">
        <f t="shared" si="0"/>
        <v>0</v>
      </c>
    </row>
    <row r="12" spans="1:7" ht="15.75" x14ac:dyDescent="0.25">
      <c r="A12" s="254"/>
      <c r="B12" s="251"/>
      <c r="C12" s="131"/>
      <c r="D12" s="254"/>
      <c r="E12" s="131"/>
      <c r="F12" s="255">
        <f t="shared" si="0"/>
        <v>0</v>
      </c>
    </row>
    <row r="13" spans="1:7" ht="15.75" x14ac:dyDescent="0.25">
      <c r="A13" s="254"/>
      <c r="B13" s="251"/>
      <c r="C13" s="131"/>
      <c r="D13" s="254"/>
      <c r="E13" s="131"/>
      <c r="F13" s="255">
        <f t="shared" si="0"/>
        <v>0</v>
      </c>
    </row>
    <row r="14" spans="1:7" ht="15.75" x14ac:dyDescent="0.25">
      <c r="A14" s="254"/>
      <c r="B14" s="251"/>
      <c r="C14" s="131"/>
      <c r="D14" s="254"/>
      <c r="E14" s="131"/>
      <c r="F14" s="255">
        <f t="shared" si="0"/>
        <v>0</v>
      </c>
    </row>
    <row r="15" spans="1:7" ht="15.75" x14ac:dyDescent="0.25">
      <c r="A15" s="254"/>
      <c r="B15" s="251"/>
      <c r="C15" s="131"/>
      <c r="D15" s="254"/>
      <c r="E15" s="131"/>
      <c r="F15" s="255">
        <f t="shared" si="0"/>
        <v>0</v>
      </c>
    </row>
    <row r="16" spans="1:7" ht="15.75" x14ac:dyDescent="0.25">
      <c r="A16" s="254"/>
      <c r="B16" s="251"/>
      <c r="C16" s="131"/>
      <c r="D16" s="254"/>
      <c r="E16" s="131"/>
      <c r="F16" s="255">
        <f t="shared" si="0"/>
        <v>0</v>
      </c>
    </row>
    <row r="17" spans="1:7" ht="15.75" x14ac:dyDescent="0.25">
      <c r="A17" s="254"/>
      <c r="B17" s="251"/>
      <c r="C17" s="131"/>
      <c r="D17" s="254"/>
      <c r="E17" s="131"/>
      <c r="F17" s="255">
        <f t="shared" si="0"/>
        <v>0</v>
      </c>
    </row>
    <row r="18" spans="1:7" ht="15.75" x14ac:dyDescent="0.25">
      <c r="A18" s="254"/>
      <c r="B18" s="251"/>
      <c r="C18" s="131"/>
      <c r="D18" s="254"/>
      <c r="E18" s="131"/>
      <c r="F18" s="255">
        <f t="shared" si="0"/>
        <v>0</v>
      </c>
    </row>
    <row r="19" spans="1:7" ht="15.75" x14ac:dyDescent="0.25">
      <c r="A19" s="254"/>
      <c r="B19" s="251"/>
      <c r="C19" s="131"/>
      <c r="D19" s="254"/>
      <c r="E19" s="131"/>
      <c r="F19" s="255">
        <f t="shared" si="0"/>
        <v>0</v>
      </c>
    </row>
    <row r="20" spans="1:7" ht="15.75" x14ac:dyDescent="0.25">
      <c r="A20" s="254"/>
      <c r="B20" s="251"/>
      <c r="C20" s="131"/>
      <c r="D20" s="254"/>
      <c r="E20" s="131"/>
      <c r="F20" s="255">
        <f t="shared" si="0"/>
        <v>0</v>
      </c>
    </row>
    <row r="21" spans="1:7" ht="18.75" x14ac:dyDescent="0.3">
      <c r="A21" s="254"/>
      <c r="B21" s="251"/>
      <c r="C21" s="131"/>
      <c r="D21" s="254"/>
      <c r="E21" s="131"/>
      <c r="F21" s="255">
        <f t="shared" si="0"/>
        <v>0</v>
      </c>
      <c r="G21" s="256"/>
    </row>
    <row r="22" spans="1:7" ht="15.75" x14ac:dyDescent="0.25">
      <c r="A22" s="254"/>
      <c r="B22" s="251"/>
      <c r="C22" s="131"/>
      <c r="D22" s="254"/>
      <c r="E22" s="131"/>
      <c r="F22" s="255">
        <f t="shared" si="0"/>
        <v>0</v>
      </c>
    </row>
    <row r="23" spans="1:7" ht="15.75" x14ac:dyDescent="0.25">
      <c r="A23" s="254"/>
      <c r="B23" s="251"/>
      <c r="C23" s="131"/>
      <c r="D23" s="254"/>
      <c r="E23" s="131"/>
      <c r="F23" s="255">
        <f t="shared" si="0"/>
        <v>0</v>
      </c>
    </row>
    <row r="24" spans="1:7" ht="15.75" x14ac:dyDescent="0.25">
      <c r="A24" s="254"/>
      <c r="B24" s="251"/>
      <c r="C24" s="131"/>
      <c r="D24" s="254"/>
      <c r="E24" s="131"/>
      <c r="F24" s="255">
        <f t="shared" si="0"/>
        <v>0</v>
      </c>
    </row>
    <row r="25" spans="1:7" ht="15.75" x14ac:dyDescent="0.25">
      <c r="A25" s="254"/>
      <c r="B25" s="251"/>
      <c r="C25" s="131"/>
      <c r="D25" s="254"/>
      <c r="E25" s="131"/>
      <c r="F25" s="255">
        <f t="shared" si="0"/>
        <v>0</v>
      </c>
    </row>
    <row r="26" spans="1:7" ht="15.75" x14ac:dyDescent="0.25">
      <c r="A26" s="254"/>
      <c r="B26" s="251"/>
      <c r="C26" s="131"/>
      <c r="D26" s="254"/>
      <c r="E26" s="131"/>
      <c r="F26" s="255">
        <f t="shared" si="0"/>
        <v>0</v>
      </c>
    </row>
    <row r="27" spans="1:7" ht="15.75" x14ac:dyDescent="0.25">
      <c r="A27" s="254"/>
      <c r="B27" s="251"/>
      <c r="C27" s="131"/>
      <c r="D27" s="254"/>
      <c r="E27" s="131"/>
      <c r="F27" s="255">
        <f t="shared" si="0"/>
        <v>0</v>
      </c>
    </row>
    <row r="28" spans="1:7" ht="15.75" x14ac:dyDescent="0.25">
      <c r="A28" s="254"/>
      <c r="B28" s="251"/>
      <c r="C28" s="131"/>
      <c r="D28" s="254"/>
      <c r="E28" s="131"/>
      <c r="F28" s="255">
        <f t="shared" si="0"/>
        <v>0</v>
      </c>
    </row>
    <row r="29" spans="1:7" ht="18.75" x14ac:dyDescent="0.3">
      <c r="A29" s="254"/>
      <c r="B29" s="251"/>
      <c r="C29" s="131"/>
      <c r="D29" s="254"/>
      <c r="E29" s="131"/>
      <c r="F29" s="255">
        <f t="shared" si="0"/>
        <v>0</v>
      </c>
      <c r="G29" s="256"/>
    </row>
    <row r="30" spans="1:7" ht="15.75" x14ac:dyDescent="0.25">
      <c r="A30" s="254"/>
      <c r="B30" s="251"/>
      <c r="C30" s="131"/>
      <c r="D30" s="254"/>
      <c r="E30" s="131"/>
      <c r="F30" s="255">
        <f t="shared" si="0"/>
        <v>0</v>
      </c>
    </row>
    <row r="31" spans="1:7" ht="15.75" x14ac:dyDescent="0.25">
      <c r="A31" s="254"/>
      <c r="B31" s="251"/>
      <c r="C31" s="131"/>
      <c r="D31" s="254"/>
      <c r="E31" s="131"/>
      <c r="F31" s="255">
        <f t="shared" si="0"/>
        <v>0</v>
      </c>
    </row>
    <row r="32" spans="1:7" ht="15.75" x14ac:dyDescent="0.25">
      <c r="A32" s="254"/>
      <c r="B32" s="251"/>
      <c r="C32" s="131"/>
      <c r="D32" s="254"/>
      <c r="E32" s="131"/>
      <c r="F32" s="255">
        <f t="shared" si="0"/>
        <v>0</v>
      </c>
    </row>
    <row r="33" spans="1:6" ht="15.75" x14ac:dyDescent="0.25">
      <c r="A33" s="254"/>
      <c r="B33" s="251"/>
      <c r="C33" s="131"/>
      <c r="D33" s="254"/>
      <c r="E33" s="131"/>
      <c r="F33" s="255">
        <f t="shared" si="0"/>
        <v>0</v>
      </c>
    </row>
    <row r="34" spans="1:6" ht="15.75" x14ac:dyDescent="0.25">
      <c r="A34" s="254"/>
      <c r="B34" s="251"/>
      <c r="C34" s="131"/>
      <c r="D34" s="254"/>
      <c r="E34" s="131"/>
      <c r="F34" s="255">
        <f t="shared" si="0"/>
        <v>0</v>
      </c>
    </row>
    <row r="35" spans="1:6" ht="15.75" x14ac:dyDescent="0.25">
      <c r="A35" s="254"/>
      <c r="B35" s="251"/>
      <c r="C35" s="131"/>
      <c r="D35" s="254"/>
      <c r="E35" s="131"/>
      <c r="F35" s="255">
        <f t="shared" si="0"/>
        <v>0</v>
      </c>
    </row>
    <row r="36" spans="1:6" ht="15.75" x14ac:dyDescent="0.25">
      <c r="A36" s="254"/>
      <c r="B36" s="251"/>
      <c r="C36" s="131"/>
      <c r="D36" s="254"/>
      <c r="E36" s="131"/>
      <c r="F36" s="255">
        <f t="shared" si="0"/>
        <v>0</v>
      </c>
    </row>
    <row r="37" spans="1:6" ht="15.75" x14ac:dyDescent="0.25">
      <c r="A37" s="254"/>
      <c r="B37" s="251"/>
      <c r="C37" s="131"/>
      <c r="D37" s="254"/>
      <c r="E37" s="131"/>
      <c r="F37" s="255">
        <f t="shared" si="0"/>
        <v>0</v>
      </c>
    </row>
    <row r="38" spans="1:6" ht="15.75" x14ac:dyDescent="0.25">
      <c r="A38" s="254"/>
      <c r="B38" s="251"/>
      <c r="C38" s="131"/>
      <c r="D38" s="254"/>
      <c r="E38" s="131"/>
      <c r="F38" s="255">
        <f t="shared" si="0"/>
        <v>0</v>
      </c>
    </row>
    <row r="39" spans="1:6" ht="15.75" x14ac:dyDescent="0.25">
      <c r="A39" s="254"/>
      <c r="B39" s="251"/>
      <c r="C39" s="131"/>
      <c r="D39" s="254"/>
      <c r="E39" s="131"/>
      <c r="F39" s="255">
        <f t="shared" si="0"/>
        <v>0</v>
      </c>
    </row>
    <row r="40" spans="1:6" ht="15.75" x14ac:dyDescent="0.25">
      <c r="A40" s="254"/>
      <c r="B40" s="251"/>
      <c r="C40" s="131"/>
      <c r="D40" s="254"/>
      <c r="E40" s="131"/>
      <c r="F40" s="255">
        <f t="shared" si="0"/>
        <v>0</v>
      </c>
    </row>
    <row r="41" spans="1:6" ht="15.75" x14ac:dyDescent="0.25">
      <c r="A41" s="254"/>
      <c r="B41" s="251"/>
      <c r="C41" s="131"/>
      <c r="D41" s="254"/>
      <c r="E41" s="131"/>
      <c r="F41" s="255">
        <f t="shared" si="0"/>
        <v>0</v>
      </c>
    </row>
    <row r="42" spans="1:6" ht="15.75" x14ac:dyDescent="0.25">
      <c r="A42" s="254"/>
      <c r="B42" s="251"/>
      <c r="C42" s="131"/>
      <c r="D42" s="254"/>
      <c r="E42" s="131"/>
      <c r="F42" s="255">
        <f t="shared" si="0"/>
        <v>0</v>
      </c>
    </row>
    <row r="43" spans="1:6" ht="15.75" x14ac:dyDescent="0.25">
      <c r="A43" s="254"/>
      <c r="B43" s="251"/>
      <c r="C43" s="131"/>
      <c r="D43" s="254"/>
      <c r="E43" s="131"/>
      <c r="F43" s="255">
        <f t="shared" si="0"/>
        <v>0</v>
      </c>
    </row>
    <row r="44" spans="1:6" ht="15.75" x14ac:dyDescent="0.25">
      <c r="A44" s="254"/>
      <c r="B44" s="251"/>
      <c r="C44" s="131"/>
      <c r="D44" s="254"/>
      <c r="E44" s="131"/>
      <c r="F44" s="255">
        <f t="shared" si="0"/>
        <v>0</v>
      </c>
    </row>
    <row r="45" spans="1:6" ht="15.75" x14ac:dyDescent="0.25">
      <c r="A45" s="254"/>
      <c r="B45" s="251"/>
      <c r="C45" s="131"/>
      <c r="D45" s="254"/>
      <c r="E45" s="131"/>
      <c r="F45" s="255">
        <f t="shared" si="0"/>
        <v>0</v>
      </c>
    </row>
    <row r="46" spans="1:6" ht="15.75" x14ac:dyDescent="0.25">
      <c r="A46" s="254"/>
      <c r="B46" s="251"/>
      <c r="C46" s="131"/>
      <c r="D46" s="254"/>
      <c r="E46" s="131"/>
      <c r="F46" s="255">
        <f t="shared" si="0"/>
        <v>0</v>
      </c>
    </row>
    <row r="47" spans="1:6" ht="15.75" x14ac:dyDescent="0.25">
      <c r="A47" s="254"/>
      <c r="B47" s="251"/>
      <c r="C47" s="131"/>
      <c r="D47" s="254"/>
      <c r="E47" s="131"/>
      <c r="F47" s="255">
        <f t="shared" si="0"/>
        <v>0</v>
      </c>
    </row>
    <row r="48" spans="1:6" ht="15.75" x14ac:dyDescent="0.25">
      <c r="A48" s="254"/>
      <c r="B48" s="251"/>
      <c r="C48" s="131"/>
      <c r="D48" s="254"/>
      <c r="E48" s="131"/>
      <c r="F48" s="255">
        <f t="shared" si="0"/>
        <v>0</v>
      </c>
    </row>
    <row r="49" spans="1:6" ht="15.75" x14ac:dyDescent="0.25">
      <c r="A49" s="254"/>
      <c r="B49" s="251"/>
      <c r="C49" s="131"/>
      <c r="D49" s="254"/>
      <c r="E49" s="131"/>
      <c r="F49" s="255">
        <f t="shared" si="0"/>
        <v>0</v>
      </c>
    </row>
    <row r="50" spans="1:6" ht="15.75" x14ac:dyDescent="0.25">
      <c r="A50" s="254"/>
      <c r="B50" s="251"/>
      <c r="C50" s="131"/>
      <c r="D50" s="254"/>
      <c r="E50" s="131"/>
      <c r="F50" s="255">
        <f t="shared" si="0"/>
        <v>0</v>
      </c>
    </row>
    <row r="51" spans="1:6" ht="15.75" x14ac:dyDescent="0.25">
      <c r="A51" s="254"/>
      <c r="B51" s="251"/>
      <c r="C51" s="131"/>
      <c r="D51" s="254"/>
      <c r="E51" s="131"/>
      <c r="F51" s="255">
        <f t="shared" si="0"/>
        <v>0</v>
      </c>
    </row>
    <row r="52" spans="1:6" ht="15.75" x14ac:dyDescent="0.25">
      <c r="A52" s="254"/>
      <c r="B52" s="251"/>
      <c r="C52" s="131"/>
      <c r="D52" s="254"/>
      <c r="E52" s="131"/>
      <c r="F52" s="255">
        <f t="shared" si="0"/>
        <v>0</v>
      </c>
    </row>
    <row r="53" spans="1:6" ht="15.75" hidden="1" x14ac:dyDescent="0.25">
      <c r="A53" s="250"/>
      <c r="B53" s="251"/>
      <c r="C53" s="131"/>
      <c r="D53" s="254"/>
      <c r="E53" s="131"/>
      <c r="F53" s="255">
        <f t="shared" si="0"/>
        <v>0</v>
      </c>
    </row>
    <row r="54" spans="1:6" ht="15.75" hidden="1" x14ac:dyDescent="0.25">
      <c r="A54" s="250"/>
      <c r="B54" s="251"/>
      <c r="C54" s="131"/>
      <c r="D54" s="254"/>
      <c r="E54" s="131"/>
      <c r="F54" s="255">
        <f t="shared" si="0"/>
        <v>0</v>
      </c>
    </row>
    <row r="55" spans="1:6" ht="15.75" hidden="1" x14ac:dyDescent="0.25">
      <c r="A55" s="250"/>
      <c r="B55" s="251"/>
      <c r="C55" s="131"/>
      <c r="D55" s="254"/>
      <c r="E55" s="131"/>
      <c r="F55" s="255">
        <f t="shared" si="0"/>
        <v>0</v>
      </c>
    </row>
    <row r="56" spans="1:6" ht="15.75" hidden="1" x14ac:dyDescent="0.25">
      <c r="A56" s="254"/>
      <c r="B56" s="251"/>
      <c r="C56" s="131"/>
      <c r="D56" s="254"/>
      <c r="E56" s="131"/>
      <c r="F56" s="255">
        <f t="shared" si="0"/>
        <v>0</v>
      </c>
    </row>
    <row r="57" spans="1:6" ht="15.75" hidden="1" x14ac:dyDescent="0.25">
      <c r="A57" s="254"/>
      <c r="B57" s="251"/>
      <c r="C57" s="131"/>
      <c r="D57" s="254"/>
      <c r="E57" s="131"/>
      <c r="F57" s="255">
        <f t="shared" si="0"/>
        <v>0</v>
      </c>
    </row>
    <row r="58" spans="1:6" ht="15.75" hidden="1" x14ac:dyDescent="0.25">
      <c r="A58" s="254"/>
      <c r="B58" s="251"/>
      <c r="C58" s="131"/>
      <c r="D58" s="254"/>
      <c r="E58" s="131"/>
      <c r="F58" s="255">
        <f t="shared" si="0"/>
        <v>0</v>
      </c>
    </row>
    <row r="59" spans="1:6" ht="15.75" hidden="1" x14ac:dyDescent="0.25">
      <c r="A59" s="250"/>
      <c r="B59" s="251"/>
      <c r="C59" s="131"/>
      <c r="D59" s="254"/>
      <c r="E59" s="131"/>
      <c r="F59" s="255">
        <f t="shared" si="0"/>
        <v>0</v>
      </c>
    </row>
    <row r="60" spans="1:6" ht="15.75" hidden="1" x14ac:dyDescent="0.25">
      <c r="A60" s="250"/>
      <c r="B60" s="251"/>
      <c r="C60" s="131"/>
      <c r="D60" s="254"/>
      <c r="E60" s="131"/>
      <c r="F60" s="255">
        <f t="shared" si="0"/>
        <v>0</v>
      </c>
    </row>
    <row r="61" spans="1:6" ht="15.75" hidden="1" x14ac:dyDescent="0.25">
      <c r="A61" s="250"/>
      <c r="B61" s="251"/>
      <c r="C61" s="131"/>
      <c r="D61" s="254"/>
      <c r="E61" s="131"/>
      <c r="F61" s="255">
        <f t="shared" si="0"/>
        <v>0</v>
      </c>
    </row>
    <row r="62" spans="1:6" ht="15.75" hidden="1" x14ac:dyDescent="0.25">
      <c r="A62" s="250"/>
      <c r="B62" s="251"/>
      <c r="C62" s="131"/>
      <c r="D62" s="254"/>
      <c r="E62" s="131"/>
      <c r="F62" s="255">
        <f t="shared" si="0"/>
        <v>0</v>
      </c>
    </row>
    <row r="63" spans="1:6" ht="15.75" hidden="1" x14ac:dyDescent="0.25">
      <c r="A63" s="250"/>
      <c r="B63" s="251"/>
      <c r="C63" s="131"/>
      <c r="D63" s="254"/>
      <c r="E63" s="131"/>
      <c r="F63" s="255">
        <f t="shared" si="0"/>
        <v>0</v>
      </c>
    </row>
    <row r="64" spans="1:6" ht="15.75" hidden="1" x14ac:dyDescent="0.25">
      <c r="A64" s="250"/>
      <c r="B64" s="251"/>
      <c r="C64" s="131"/>
      <c r="D64" s="254"/>
      <c r="E64" s="131"/>
      <c r="F64" s="255">
        <f t="shared" si="0"/>
        <v>0</v>
      </c>
    </row>
    <row r="65" spans="1:6" ht="15.75" hidden="1" x14ac:dyDescent="0.25">
      <c r="A65" s="250"/>
      <c r="B65" s="251"/>
      <c r="C65" s="131"/>
      <c r="D65" s="254"/>
      <c r="E65" s="131"/>
      <c r="F65" s="255">
        <f t="shared" si="0"/>
        <v>0</v>
      </c>
    </row>
    <row r="66" spans="1:6" ht="15.75" hidden="1" x14ac:dyDescent="0.25">
      <c r="A66" s="250"/>
      <c r="B66" s="251"/>
      <c r="C66" s="131"/>
      <c r="D66" s="254"/>
      <c r="E66" s="131"/>
      <c r="F66" s="255">
        <f t="shared" si="0"/>
        <v>0</v>
      </c>
    </row>
    <row r="67" spans="1:6" ht="15.75" hidden="1" x14ac:dyDescent="0.25">
      <c r="A67" s="250"/>
      <c r="B67" s="251"/>
      <c r="C67" s="131"/>
      <c r="D67" s="254"/>
      <c r="E67" s="131"/>
      <c r="F67" s="255">
        <f t="shared" si="0"/>
        <v>0</v>
      </c>
    </row>
    <row r="68" spans="1:6" ht="15.75" hidden="1" x14ac:dyDescent="0.25">
      <c r="A68" s="250"/>
      <c r="B68" s="251"/>
      <c r="C68" s="131"/>
      <c r="D68" s="254"/>
      <c r="E68" s="131"/>
      <c r="F68" s="255">
        <f t="shared" si="0"/>
        <v>0</v>
      </c>
    </row>
    <row r="69" spans="1:6" ht="15.75" hidden="1" x14ac:dyDescent="0.25">
      <c r="A69" s="250"/>
      <c r="B69" s="251"/>
      <c r="C69" s="131"/>
      <c r="D69" s="254"/>
      <c r="E69" s="131"/>
      <c r="F69" s="255">
        <f t="shared" ref="F69:F96" si="1">F68+C69-E69</f>
        <v>0</v>
      </c>
    </row>
    <row r="70" spans="1:6" ht="15.75" hidden="1" x14ac:dyDescent="0.25">
      <c r="A70" s="250"/>
      <c r="B70" s="251"/>
      <c r="C70" s="131"/>
      <c r="D70" s="254"/>
      <c r="E70" s="131"/>
      <c r="F70" s="255">
        <f t="shared" si="1"/>
        <v>0</v>
      </c>
    </row>
    <row r="71" spans="1:6" ht="15.75" hidden="1" x14ac:dyDescent="0.25">
      <c r="A71" s="250"/>
      <c r="B71" s="251"/>
      <c r="C71" s="131"/>
      <c r="D71" s="254"/>
      <c r="E71" s="131"/>
      <c r="F71" s="255">
        <f t="shared" si="1"/>
        <v>0</v>
      </c>
    </row>
    <row r="72" spans="1:6" ht="15.75" hidden="1" x14ac:dyDescent="0.25">
      <c r="A72" s="250"/>
      <c r="B72" s="251"/>
      <c r="C72" s="131"/>
      <c r="D72" s="254"/>
      <c r="E72" s="131"/>
      <c r="F72" s="255">
        <f t="shared" si="1"/>
        <v>0</v>
      </c>
    </row>
    <row r="73" spans="1:6" ht="15.75" hidden="1" x14ac:dyDescent="0.25">
      <c r="A73" s="250"/>
      <c r="B73" s="251"/>
      <c r="C73" s="131"/>
      <c r="D73" s="254"/>
      <c r="E73" s="131"/>
      <c r="F73" s="255">
        <f t="shared" si="1"/>
        <v>0</v>
      </c>
    </row>
    <row r="74" spans="1:6" ht="15.75" hidden="1" x14ac:dyDescent="0.25">
      <c r="A74" s="250"/>
      <c r="B74" s="251"/>
      <c r="C74" s="131"/>
      <c r="D74" s="254"/>
      <c r="E74" s="131"/>
      <c r="F74" s="255">
        <f t="shared" si="1"/>
        <v>0</v>
      </c>
    </row>
    <row r="75" spans="1:6" ht="15.75" hidden="1" x14ac:dyDescent="0.25">
      <c r="A75" s="250"/>
      <c r="B75" s="251"/>
      <c r="C75" s="131"/>
      <c r="D75" s="254"/>
      <c r="E75" s="131"/>
      <c r="F75" s="255">
        <f t="shared" si="1"/>
        <v>0</v>
      </c>
    </row>
    <row r="76" spans="1:6" ht="15.75" hidden="1" x14ac:dyDescent="0.25">
      <c r="A76" s="250"/>
      <c r="B76" s="251"/>
      <c r="C76" s="131"/>
      <c r="D76" s="254"/>
      <c r="E76" s="131"/>
      <c r="F76" s="255">
        <f t="shared" si="1"/>
        <v>0</v>
      </c>
    </row>
    <row r="77" spans="1:6" ht="15.75" hidden="1" x14ac:dyDescent="0.25">
      <c r="A77" s="250"/>
      <c r="B77" s="251"/>
      <c r="C77" s="131"/>
      <c r="D77" s="254"/>
      <c r="E77" s="131"/>
      <c r="F77" s="255">
        <f t="shared" si="1"/>
        <v>0</v>
      </c>
    </row>
    <row r="78" spans="1:6" ht="15.75" hidden="1" x14ac:dyDescent="0.25">
      <c r="A78" s="250"/>
      <c r="B78" s="251"/>
      <c r="C78" s="131"/>
      <c r="D78" s="254"/>
      <c r="E78" s="131"/>
      <c r="F78" s="255">
        <f t="shared" si="1"/>
        <v>0</v>
      </c>
    </row>
    <row r="79" spans="1:6" ht="15.75" hidden="1" x14ac:dyDescent="0.25">
      <c r="A79" s="250"/>
      <c r="B79" s="251"/>
      <c r="C79" s="131"/>
      <c r="D79" s="254"/>
      <c r="E79" s="131"/>
      <c r="F79" s="255">
        <f t="shared" si="1"/>
        <v>0</v>
      </c>
    </row>
    <row r="80" spans="1:6" ht="15.75" hidden="1" x14ac:dyDescent="0.25">
      <c r="A80" s="257"/>
      <c r="B80" s="258"/>
      <c r="C80" s="6"/>
      <c r="D80" s="252"/>
      <c r="E80" s="6"/>
      <c r="F80" s="255">
        <f t="shared" si="1"/>
        <v>0</v>
      </c>
    </row>
    <row r="81" spans="1:6" ht="15.75" hidden="1" x14ac:dyDescent="0.25">
      <c r="A81" s="257"/>
      <c r="B81" s="258"/>
      <c r="C81" s="6"/>
      <c r="D81" s="252"/>
      <c r="E81" s="6"/>
      <c r="F81" s="255">
        <f t="shared" si="1"/>
        <v>0</v>
      </c>
    </row>
    <row r="82" spans="1:6" ht="15.75" hidden="1" x14ac:dyDescent="0.25">
      <c r="A82" s="257"/>
      <c r="B82" s="258"/>
      <c r="C82" s="6"/>
      <c r="D82" s="252"/>
      <c r="E82" s="6"/>
      <c r="F82" s="255">
        <f t="shared" si="1"/>
        <v>0</v>
      </c>
    </row>
    <row r="83" spans="1:6" ht="15.75" hidden="1" x14ac:dyDescent="0.25">
      <c r="A83" s="257"/>
      <c r="B83" s="258"/>
      <c r="C83" s="6"/>
      <c r="D83" s="252"/>
      <c r="E83" s="6"/>
      <c r="F83" s="255">
        <f t="shared" si="1"/>
        <v>0</v>
      </c>
    </row>
    <row r="84" spans="1:6" ht="15.75" hidden="1" x14ac:dyDescent="0.25">
      <c r="A84" s="257"/>
      <c r="B84" s="258"/>
      <c r="C84" s="6"/>
      <c r="D84" s="252"/>
      <c r="E84" s="6"/>
      <c r="F84" s="255">
        <f t="shared" si="1"/>
        <v>0</v>
      </c>
    </row>
    <row r="85" spans="1:6" ht="15.75" hidden="1" x14ac:dyDescent="0.25">
      <c r="A85" s="257"/>
      <c r="B85" s="258"/>
      <c r="C85" s="6"/>
      <c r="D85" s="252"/>
      <c r="E85" s="6"/>
      <c r="F85" s="255">
        <f t="shared" si="1"/>
        <v>0</v>
      </c>
    </row>
    <row r="86" spans="1:6" ht="15.75" hidden="1" x14ac:dyDescent="0.25">
      <c r="A86" s="250"/>
      <c r="B86" s="251"/>
      <c r="C86" s="131"/>
      <c r="D86" s="254"/>
      <c r="E86" s="131"/>
      <c r="F86" s="255">
        <f t="shared" si="1"/>
        <v>0</v>
      </c>
    </row>
    <row r="87" spans="1:6" ht="15.75" hidden="1" x14ac:dyDescent="0.25">
      <c r="A87" s="250"/>
      <c r="B87" s="251"/>
      <c r="C87" s="131"/>
      <c r="D87" s="254"/>
      <c r="E87" s="131"/>
      <c r="F87" s="255">
        <f t="shared" si="1"/>
        <v>0</v>
      </c>
    </row>
    <row r="88" spans="1:6" ht="15.75" hidden="1" x14ac:dyDescent="0.25">
      <c r="A88" s="250"/>
      <c r="B88" s="251"/>
      <c r="C88" s="131"/>
      <c r="D88" s="254"/>
      <c r="E88" s="131"/>
      <c r="F88" s="255">
        <f t="shared" si="1"/>
        <v>0</v>
      </c>
    </row>
    <row r="89" spans="1:6" ht="15.75" hidden="1" x14ac:dyDescent="0.25">
      <c r="A89" s="250"/>
      <c r="B89" s="251"/>
      <c r="C89" s="131"/>
      <c r="D89" s="254"/>
      <c r="E89" s="131"/>
      <c r="F89" s="255">
        <f t="shared" si="1"/>
        <v>0</v>
      </c>
    </row>
    <row r="90" spans="1:6" ht="15.75" hidden="1" x14ac:dyDescent="0.25">
      <c r="A90" s="250"/>
      <c r="B90" s="251"/>
      <c r="C90" s="131"/>
      <c r="D90" s="254"/>
      <c r="E90" s="131"/>
      <c r="F90" s="255">
        <f t="shared" si="1"/>
        <v>0</v>
      </c>
    </row>
    <row r="91" spans="1:6" ht="15.75" hidden="1" x14ac:dyDescent="0.25">
      <c r="A91" s="250"/>
      <c r="B91" s="251"/>
      <c r="C91" s="131"/>
      <c r="D91" s="254"/>
      <c r="E91" s="131"/>
      <c r="F91" s="255">
        <f t="shared" si="1"/>
        <v>0</v>
      </c>
    </row>
    <row r="92" spans="1:6" ht="15.75" hidden="1" x14ac:dyDescent="0.25">
      <c r="A92" s="250"/>
      <c r="B92" s="251"/>
      <c r="C92" s="131"/>
      <c r="D92" s="254"/>
      <c r="E92" s="131"/>
      <c r="F92" s="255">
        <f t="shared" si="1"/>
        <v>0</v>
      </c>
    </row>
    <row r="93" spans="1:6" ht="15.75" hidden="1" x14ac:dyDescent="0.25">
      <c r="A93" s="250"/>
      <c r="B93" s="251"/>
      <c r="C93" s="131"/>
      <c r="D93" s="254"/>
      <c r="E93" s="131"/>
      <c r="F93" s="255">
        <f t="shared" si="1"/>
        <v>0</v>
      </c>
    </row>
    <row r="94" spans="1:6" ht="15.75" hidden="1" x14ac:dyDescent="0.25">
      <c r="A94" s="250"/>
      <c r="B94" s="251"/>
      <c r="C94" s="131"/>
      <c r="D94" s="254"/>
      <c r="E94" s="131"/>
      <c r="F94" s="255">
        <f t="shared" si="1"/>
        <v>0</v>
      </c>
    </row>
    <row r="95" spans="1:6" ht="15.75" x14ac:dyDescent="0.25">
      <c r="A95" s="250"/>
      <c r="B95" s="251"/>
      <c r="C95" s="131"/>
      <c r="D95" s="254"/>
      <c r="E95" s="131"/>
      <c r="F95" s="255">
        <f t="shared" si="1"/>
        <v>0</v>
      </c>
    </row>
    <row r="96" spans="1:6" ht="16.5" thickBot="1" x14ac:dyDescent="0.3">
      <c r="A96" s="259"/>
      <c r="B96" s="260"/>
      <c r="C96" s="181">
        <v>0</v>
      </c>
      <c r="D96" s="261"/>
      <c r="E96" s="181"/>
      <c r="F96" s="255">
        <f t="shared" si="1"/>
        <v>0</v>
      </c>
    </row>
    <row r="97" spans="1:6" ht="19.5" thickTop="1" x14ac:dyDescent="0.3">
      <c r="B97" s="91"/>
      <c r="C97" s="3">
        <f>SUM(C3:C96)</f>
        <v>0</v>
      </c>
      <c r="D97" s="194"/>
      <c r="E97" s="3">
        <f>SUM(E3:E96)</f>
        <v>0</v>
      </c>
      <c r="F97" s="262">
        <f>F96</f>
        <v>0</v>
      </c>
    </row>
    <row r="98" spans="1:6" x14ac:dyDescent="0.25">
      <c r="B98" s="91"/>
      <c r="C98" s="3"/>
      <c r="D98" s="194"/>
      <c r="E98" s="12"/>
      <c r="F98" s="3"/>
    </row>
    <row r="99" spans="1:6" x14ac:dyDescent="0.25">
      <c r="B99" s="91"/>
      <c r="C99" s="3"/>
      <c r="D99" s="194"/>
      <c r="E99" s="12"/>
      <c r="F99" s="3"/>
    </row>
    <row r="100" spans="1:6" x14ac:dyDescent="0.25">
      <c r="A100"/>
      <c r="B100" s="40"/>
      <c r="D100" s="40"/>
    </row>
    <row r="101" spans="1:6" x14ac:dyDescent="0.25">
      <c r="A101"/>
      <c r="B101" s="40"/>
      <c r="D101" s="40"/>
    </row>
    <row r="102" spans="1:6" x14ac:dyDescent="0.25">
      <c r="A102"/>
      <c r="B102" s="40"/>
      <c r="D102" s="40"/>
    </row>
    <row r="103" spans="1:6" x14ac:dyDescent="0.25">
      <c r="A103"/>
      <c r="B103" s="40"/>
      <c r="D103" s="40"/>
      <c r="F103"/>
    </row>
    <row r="104" spans="1:6" x14ac:dyDescent="0.25">
      <c r="A104"/>
      <c r="B104" s="40"/>
      <c r="D104" s="40"/>
      <c r="F104"/>
    </row>
    <row r="105" spans="1:6" x14ac:dyDescent="0.25">
      <c r="A105"/>
      <c r="B105" s="40"/>
      <c r="D105" s="40"/>
      <c r="F105"/>
    </row>
    <row r="106" spans="1:6" x14ac:dyDescent="0.25">
      <c r="A106"/>
      <c r="B106" s="40"/>
      <c r="D106" s="40"/>
      <c r="F106"/>
    </row>
    <row r="107" spans="1:6" x14ac:dyDescent="0.25">
      <c r="A107"/>
      <c r="B107" s="40"/>
      <c r="D107" s="40"/>
      <c r="F107"/>
    </row>
    <row r="108" spans="1:6" x14ac:dyDescent="0.25">
      <c r="A108"/>
      <c r="B108" s="40"/>
      <c r="D108" s="40"/>
      <c r="F108"/>
    </row>
    <row r="109" spans="1:6" x14ac:dyDescent="0.25">
      <c r="A109"/>
      <c r="B109" s="40"/>
      <c r="D109" s="40"/>
      <c r="F109"/>
    </row>
    <row r="110" spans="1:6" x14ac:dyDescent="0.25">
      <c r="A110"/>
      <c r="B110" s="40"/>
      <c r="D110" s="40"/>
      <c r="F110"/>
    </row>
    <row r="111" spans="1:6" x14ac:dyDescent="0.25">
      <c r="A111"/>
      <c r="B111" s="40"/>
      <c r="D111" s="40"/>
      <c r="F111"/>
    </row>
    <row r="112" spans="1:6" x14ac:dyDescent="0.25">
      <c r="A112"/>
      <c r="B112" s="40"/>
      <c r="D112" s="40"/>
      <c r="E112"/>
      <c r="F112"/>
    </row>
    <row r="113" spans="1:6" x14ac:dyDescent="0.25">
      <c r="A113"/>
      <c r="B113" s="40"/>
      <c r="D113" s="40"/>
      <c r="E113"/>
      <c r="F113"/>
    </row>
    <row r="114" spans="1:6" x14ac:dyDescent="0.25">
      <c r="A114"/>
      <c r="B114" s="40"/>
      <c r="D114" s="40"/>
      <c r="E114"/>
      <c r="F114"/>
    </row>
    <row r="115" spans="1:6" x14ac:dyDescent="0.25">
      <c r="A115"/>
      <c r="B115" s="40"/>
      <c r="D115" s="40"/>
      <c r="E115"/>
      <c r="F115"/>
    </row>
    <row r="116" spans="1:6" x14ac:dyDescent="0.25">
      <c r="A116"/>
      <c r="B116" s="40"/>
      <c r="D116" s="40"/>
      <c r="E116"/>
      <c r="F116"/>
    </row>
    <row r="117" spans="1:6" x14ac:dyDescent="0.25">
      <c r="A117"/>
      <c r="B117" s="40"/>
      <c r="D117" s="40"/>
      <c r="E117"/>
      <c r="F117"/>
    </row>
    <row r="118" spans="1:6" x14ac:dyDescent="0.25">
      <c r="B118" s="40"/>
      <c r="D118" s="40"/>
      <c r="E118"/>
    </row>
    <row r="119" spans="1:6" x14ac:dyDescent="0.25">
      <c r="B119" s="40"/>
      <c r="D119" s="40"/>
      <c r="E119"/>
    </row>
    <row r="120" spans="1:6" x14ac:dyDescent="0.25">
      <c r="B120" s="40"/>
      <c r="D120" s="40"/>
      <c r="E120"/>
    </row>
    <row r="121" spans="1:6" x14ac:dyDescent="0.25">
      <c r="B121" s="40"/>
      <c r="D121" s="40"/>
      <c r="E121"/>
    </row>
    <row r="122" spans="1:6" x14ac:dyDescent="0.25">
      <c r="B122" s="40"/>
      <c r="D122" s="40"/>
      <c r="E122"/>
    </row>
    <row r="123" spans="1:6" x14ac:dyDescent="0.25">
      <c r="B123" s="40"/>
      <c r="D123" s="40"/>
      <c r="E123"/>
    </row>
    <row r="124" spans="1:6" x14ac:dyDescent="0.25">
      <c r="B124" s="40"/>
      <c r="D124" s="40"/>
      <c r="E124"/>
    </row>
    <row r="125" spans="1:6" x14ac:dyDescent="0.25">
      <c r="B125" s="40"/>
      <c r="D125" s="40"/>
      <c r="E125"/>
    </row>
    <row r="126" spans="1:6" x14ac:dyDescent="0.25">
      <c r="B126" s="40"/>
      <c r="D126" s="40"/>
      <c r="E126"/>
    </row>
    <row r="127" spans="1:6" x14ac:dyDescent="0.25">
      <c r="B127" s="40"/>
    </row>
    <row r="128" spans="1:6" x14ac:dyDescent="0.25">
      <c r="B128" s="40"/>
    </row>
    <row r="129" spans="2:4" x14ac:dyDescent="0.25">
      <c r="B129" s="40"/>
      <c r="D129" s="40"/>
    </row>
    <row r="130" spans="2:4" x14ac:dyDescent="0.25">
      <c r="B130" s="40"/>
    </row>
    <row r="131" spans="2:4" x14ac:dyDescent="0.25">
      <c r="B131" s="40"/>
    </row>
    <row r="132" spans="2:4" x14ac:dyDescent="0.25">
      <c r="B132" s="40"/>
    </row>
    <row r="133" spans="2:4" ht="18.75" x14ac:dyDescent="0.3">
      <c r="C133" s="26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BD5D1-D42E-4AC7-8C6C-B2A6CAE1235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30AAE-EC8F-45A3-BF95-F6B864BA170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7D95-5194-437D-84E4-64BDC4BC9CA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452E5-5550-4913-B2AA-26C120FC954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ABCA-9679-4502-83A3-E6185FF03C24}">
  <sheetPr>
    <tabColor rgb="FFFFC000"/>
  </sheetPr>
  <dimension ref="A1:AG97"/>
  <sheetViews>
    <sheetView topLeftCell="I58" workbookViewId="0">
      <selection activeCell="I58" sqref="A1:XFD1048576"/>
    </sheetView>
  </sheetViews>
  <sheetFormatPr baseColWidth="10" defaultRowHeight="15.75" x14ac:dyDescent="0.25"/>
  <cols>
    <col min="1" max="1" width="2.5703125" customWidth="1"/>
    <col min="2" max="2" width="12.42578125" style="194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4.140625" style="13" customWidth="1"/>
    <col min="10" max="10" width="11.7109375" style="22" customWidth="1"/>
    <col min="11" max="11" width="14.42578125" customWidth="1"/>
    <col min="12" max="12" width="14.5703125" style="12" customWidth="1"/>
    <col min="13" max="13" width="18.140625" style="13" customWidth="1"/>
    <col min="14" max="14" width="16.140625" style="3" customWidth="1"/>
    <col min="15" max="15" width="11.42578125" style="4"/>
    <col min="16" max="16" width="20" style="5" customWidth="1"/>
    <col min="17" max="17" width="15.85546875" style="5" customWidth="1"/>
    <col min="18" max="18" width="15.5703125" style="5" bestFit="1" customWidth="1"/>
    <col min="19" max="19" width="18.7109375" style="5" customWidth="1"/>
    <col min="20" max="20" width="11.5703125" style="5" bestFit="1" customWidth="1"/>
    <col min="21" max="21" width="15.5703125" style="6" bestFit="1" customWidth="1"/>
    <col min="23" max="24" width="11.42578125" style="206"/>
    <col min="25" max="25" width="11.42578125" style="12"/>
    <col min="28" max="28" width="15" style="10" customWidth="1"/>
    <col min="29" max="29" width="22.7109375" style="11" customWidth="1"/>
    <col min="30" max="30" width="6.28515625" style="11" customWidth="1"/>
    <col min="31" max="31" width="11.140625" style="11" customWidth="1"/>
    <col min="32" max="32" width="12.85546875" style="11" customWidth="1"/>
    <col min="33" max="33" width="22.7109375" style="11" customWidth="1"/>
  </cols>
  <sheetData>
    <row r="1" spans="1:33" ht="20.25" customHeight="1" thickBot="1" x14ac:dyDescent="0.4">
      <c r="B1" s="340" t="s">
        <v>0</v>
      </c>
      <c r="C1" s="342" t="s">
        <v>109</v>
      </c>
      <c r="D1" s="342"/>
      <c r="E1" s="342"/>
      <c r="F1" s="342"/>
      <c r="G1" s="342"/>
      <c r="H1" s="342"/>
      <c r="I1" s="342"/>
      <c r="J1" s="342"/>
      <c r="K1" s="342"/>
      <c r="L1" s="1"/>
      <c r="M1" s="2"/>
      <c r="W1" s="7"/>
      <c r="X1" s="8" t="s">
        <v>1</v>
      </c>
      <c r="Y1" s="9"/>
    </row>
    <row r="2" spans="1:33" ht="15" customHeight="1" thickBot="1" x14ac:dyDescent="0.3">
      <c r="B2" s="341"/>
      <c r="C2" s="12"/>
      <c r="H2" s="14" t="s">
        <v>2</v>
      </c>
      <c r="I2" s="2"/>
      <c r="J2" s="15"/>
      <c r="L2" s="16"/>
      <c r="M2" s="2"/>
      <c r="N2" s="5"/>
      <c r="W2" s="17" t="s">
        <v>3</v>
      </c>
      <c r="X2" s="18" t="s">
        <v>4</v>
      </c>
      <c r="Y2" s="19" t="s">
        <v>5</v>
      </c>
      <c r="AB2" s="343" t="s">
        <v>6</v>
      </c>
      <c r="AC2" s="343"/>
      <c r="AD2" s="343"/>
      <c r="AE2" s="343"/>
      <c r="AF2" s="343"/>
      <c r="AG2" s="343"/>
    </row>
    <row r="3" spans="1:33" ht="18" customHeight="1" thickBot="1" x14ac:dyDescent="0.35">
      <c r="B3" s="344" t="s">
        <v>7</v>
      </c>
      <c r="C3" s="345"/>
      <c r="D3" s="20"/>
      <c r="E3" s="21"/>
      <c r="F3" s="21"/>
      <c r="H3" s="346" t="s">
        <v>110</v>
      </c>
      <c r="I3" s="346"/>
      <c r="K3" s="23" t="s">
        <v>8</v>
      </c>
      <c r="L3" s="23" t="s">
        <v>9</v>
      </c>
      <c r="M3" s="24"/>
      <c r="P3" s="347" t="s">
        <v>10</v>
      </c>
      <c r="Q3" s="348" t="s">
        <v>11</v>
      </c>
      <c r="S3" s="354" t="s">
        <v>12</v>
      </c>
      <c r="W3" s="25" t="s">
        <v>13</v>
      </c>
      <c r="X3" s="26">
        <v>44201</v>
      </c>
      <c r="Y3" s="27">
        <v>2000</v>
      </c>
      <c r="AB3" s="343"/>
      <c r="AC3" s="343"/>
      <c r="AD3" s="343"/>
      <c r="AE3" s="343"/>
      <c r="AF3" s="343"/>
      <c r="AG3" s="343"/>
    </row>
    <row r="4" spans="1:33" ht="20.25" thickTop="1" thickBot="1" x14ac:dyDescent="0.35">
      <c r="A4" s="28" t="s">
        <v>14</v>
      </c>
      <c r="B4" s="29"/>
      <c r="C4" s="30">
        <v>0</v>
      </c>
      <c r="D4" s="31"/>
      <c r="E4" s="350" t="s">
        <v>15</v>
      </c>
      <c r="F4" s="351"/>
      <c r="H4" s="352" t="s">
        <v>16</v>
      </c>
      <c r="I4" s="353"/>
      <c r="J4" s="32"/>
      <c r="K4" s="33"/>
      <c r="L4" s="34"/>
      <c r="M4" s="35" t="s">
        <v>17</v>
      </c>
      <c r="N4" s="36" t="s">
        <v>18</v>
      </c>
      <c r="O4" s="37"/>
      <c r="P4" s="347"/>
      <c r="Q4" s="348"/>
      <c r="R4" s="38"/>
      <c r="S4" s="354"/>
      <c r="T4" s="38"/>
      <c r="U4" s="38"/>
      <c r="W4" s="25" t="s">
        <v>19</v>
      </c>
      <c r="X4" s="26">
        <v>44209</v>
      </c>
      <c r="Y4" s="39">
        <v>2000</v>
      </c>
      <c r="AB4" s="325" t="s">
        <v>20</v>
      </c>
      <c r="AC4" s="326"/>
      <c r="AD4" s="37"/>
      <c r="AE4" s="327" t="s">
        <v>21</v>
      </c>
      <c r="AF4" s="327"/>
      <c r="AG4" s="327"/>
    </row>
    <row r="5" spans="1:33" ht="18" thickBot="1" x14ac:dyDescent="0.35">
      <c r="A5" s="40" t="s">
        <v>18</v>
      </c>
      <c r="B5" s="41">
        <v>44774</v>
      </c>
      <c r="C5" s="42"/>
      <c r="D5" s="43"/>
      <c r="E5" s="44">
        <v>44774</v>
      </c>
      <c r="F5" s="45"/>
      <c r="H5" s="46">
        <v>44774</v>
      </c>
      <c r="I5" s="47"/>
      <c r="J5" s="15"/>
      <c r="K5" s="48"/>
      <c r="L5" s="5"/>
      <c r="M5" s="264">
        <v>0</v>
      </c>
      <c r="N5" s="132">
        <v>0</v>
      </c>
      <c r="O5" s="49"/>
      <c r="P5" s="50">
        <v>0</v>
      </c>
      <c r="Q5" s="51">
        <v>0</v>
      </c>
      <c r="R5" s="6">
        <f>C5+I5+M5+N5+L5</f>
        <v>0</v>
      </c>
      <c r="S5" s="5">
        <f>R5-F5-P5</f>
        <v>0</v>
      </c>
      <c r="T5" s="6"/>
      <c r="W5" s="25" t="s">
        <v>22</v>
      </c>
      <c r="X5" s="52">
        <v>44216</v>
      </c>
      <c r="Y5" s="53">
        <v>2000</v>
      </c>
      <c r="AB5" s="54">
        <v>44354</v>
      </c>
      <c r="AC5" s="55">
        <v>79419</v>
      </c>
      <c r="AD5" s="37"/>
      <c r="AE5" s="37"/>
      <c r="AF5" s="37"/>
      <c r="AG5" s="37"/>
    </row>
    <row r="6" spans="1:33" ht="18" thickBot="1" x14ac:dyDescent="0.35">
      <c r="A6" s="40"/>
      <c r="B6" s="41">
        <v>44775</v>
      </c>
      <c r="C6" s="42"/>
      <c r="D6" s="56"/>
      <c r="E6" s="44">
        <v>44775</v>
      </c>
      <c r="F6" s="45"/>
      <c r="H6" s="57">
        <v>44775</v>
      </c>
      <c r="I6" s="47"/>
      <c r="J6" s="58"/>
      <c r="K6" s="59"/>
      <c r="L6" s="60"/>
      <c r="M6" s="264">
        <v>0</v>
      </c>
      <c r="N6" s="132">
        <v>0</v>
      </c>
      <c r="O6" s="49"/>
      <c r="P6" s="50">
        <v>0</v>
      </c>
      <c r="Q6" s="61">
        <v>0</v>
      </c>
      <c r="R6" s="6">
        <f>C6+I6+M6+N6+L6</f>
        <v>0</v>
      </c>
      <c r="S6" s="5">
        <f t="shared" ref="S6:S35" si="0">R6-F6</f>
        <v>0</v>
      </c>
      <c r="T6" s="62"/>
      <c r="W6" s="25" t="s">
        <v>23</v>
      </c>
      <c r="X6" s="52">
        <v>44222</v>
      </c>
      <c r="Y6" s="53">
        <v>2000</v>
      </c>
      <c r="AB6" s="63">
        <v>44355</v>
      </c>
      <c r="AC6" s="64">
        <v>122143</v>
      </c>
      <c r="AD6" s="37"/>
      <c r="AE6" s="65" t="s">
        <v>24</v>
      </c>
      <c r="AF6" s="66">
        <v>44356</v>
      </c>
      <c r="AG6" s="67">
        <v>120000</v>
      </c>
    </row>
    <row r="7" spans="1:33" ht="18" thickBot="1" x14ac:dyDescent="0.35">
      <c r="A7" s="40"/>
      <c r="B7" s="41">
        <v>44776</v>
      </c>
      <c r="C7" s="42"/>
      <c r="D7" s="68"/>
      <c r="E7" s="44">
        <v>44776</v>
      </c>
      <c r="F7" s="45"/>
      <c r="H7" s="57">
        <v>44776</v>
      </c>
      <c r="I7" s="47"/>
      <c r="J7" s="58"/>
      <c r="K7" s="69"/>
      <c r="L7" s="60"/>
      <c r="M7" s="264">
        <v>0</v>
      </c>
      <c r="N7" s="132">
        <v>0</v>
      </c>
      <c r="O7" s="49"/>
      <c r="P7" s="50">
        <v>0</v>
      </c>
      <c r="Q7" s="61">
        <v>0</v>
      </c>
      <c r="R7" s="6">
        <f>C7+I7+M7+N7+L7</f>
        <v>0</v>
      </c>
      <c r="S7" s="5">
        <f t="shared" si="0"/>
        <v>0</v>
      </c>
      <c r="T7" s="70" t="s">
        <v>18</v>
      </c>
      <c r="W7" s="25" t="s">
        <v>25</v>
      </c>
      <c r="X7" s="52">
        <v>44230</v>
      </c>
      <c r="Y7" s="53">
        <v>2000</v>
      </c>
      <c r="AB7" s="63">
        <v>44356</v>
      </c>
      <c r="AC7" s="64">
        <v>84241</v>
      </c>
      <c r="AD7" s="37"/>
      <c r="AE7" s="65" t="s">
        <v>24</v>
      </c>
      <c r="AF7" s="66">
        <v>44357</v>
      </c>
      <c r="AG7" s="67">
        <v>75440</v>
      </c>
    </row>
    <row r="8" spans="1:33" ht="18" thickBot="1" x14ac:dyDescent="0.35">
      <c r="A8" s="40"/>
      <c r="B8" s="41">
        <v>44777</v>
      </c>
      <c r="C8" s="42"/>
      <c r="D8" s="71"/>
      <c r="E8" s="44">
        <v>44777</v>
      </c>
      <c r="F8" s="45"/>
      <c r="H8" s="57">
        <v>44777</v>
      </c>
      <c r="I8" s="47"/>
      <c r="J8" s="72"/>
      <c r="K8" s="73"/>
      <c r="L8" s="60"/>
      <c r="M8" s="264">
        <v>0</v>
      </c>
      <c r="N8" s="132">
        <v>0</v>
      </c>
      <c r="O8" s="49"/>
      <c r="P8" s="50">
        <v>0</v>
      </c>
      <c r="Q8" s="61">
        <v>0</v>
      </c>
      <c r="R8" s="6">
        <f t="shared" ref="R8:R38" si="1">C8+I8+M8+N8+L8</f>
        <v>0</v>
      </c>
      <c r="S8" s="5">
        <f t="shared" si="0"/>
        <v>0</v>
      </c>
      <c r="T8" s="74"/>
      <c r="W8" s="25" t="s">
        <v>26</v>
      </c>
      <c r="X8" s="52">
        <v>44239</v>
      </c>
      <c r="Y8" s="53">
        <v>2000</v>
      </c>
      <c r="AB8" s="63">
        <v>44357</v>
      </c>
      <c r="AC8" s="64">
        <v>121552</v>
      </c>
      <c r="AD8" s="37"/>
      <c r="AE8" s="65" t="s">
        <v>24</v>
      </c>
      <c r="AF8" s="66">
        <v>44368</v>
      </c>
      <c r="AG8" s="67">
        <v>120000</v>
      </c>
    </row>
    <row r="9" spans="1:33" ht="18" thickBot="1" x14ac:dyDescent="0.35">
      <c r="A9" s="40"/>
      <c r="B9" s="41">
        <v>44778</v>
      </c>
      <c r="C9" s="42"/>
      <c r="D9" s="71"/>
      <c r="E9" s="44">
        <v>44778</v>
      </c>
      <c r="F9" s="45"/>
      <c r="H9" s="57">
        <v>44778</v>
      </c>
      <c r="I9" s="47"/>
      <c r="J9" s="58"/>
      <c r="K9" s="75"/>
      <c r="L9" s="60"/>
      <c r="M9" s="264">
        <v>0</v>
      </c>
      <c r="N9" s="132">
        <v>0</v>
      </c>
      <c r="O9" s="49"/>
      <c r="P9" s="50">
        <v>0</v>
      </c>
      <c r="Q9" s="61">
        <v>0</v>
      </c>
      <c r="R9" s="6">
        <f>C9+I9+M9+N9+L9</f>
        <v>0</v>
      </c>
      <c r="S9" s="5">
        <f t="shared" si="0"/>
        <v>0</v>
      </c>
      <c r="T9" s="62"/>
      <c r="W9" s="25" t="s">
        <v>27</v>
      </c>
      <c r="X9" s="52">
        <v>44253</v>
      </c>
      <c r="Y9" s="53">
        <v>2000</v>
      </c>
      <c r="AB9" s="63">
        <v>44358</v>
      </c>
      <c r="AC9" s="64">
        <v>177695</v>
      </c>
      <c r="AD9" s="37"/>
      <c r="AE9" s="65" t="s">
        <v>24</v>
      </c>
      <c r="AF9" s="66">
        <v>44369</v>
      </c>
      <c r="AG9" s="67">
        <v>164450</v>
      </c>
    </row>
    <row r="10" spans="1:33" ht="18" thickBot="1" x14ac:dyDescent="0.35">
      <c r="A10" s="40"/>
      <c r="B10" s="41">
        <v>44779</v>
      </c>
      <c r="C10" s="42"/>
      <c r="D10" s="68"/>
      <c r="E10" s="44">
        <v>44779</v>
      </c>
      <c r="F10" s="45"/>
      <c r="H10" s="57">
        <v>44779</v>
      </c>
      <c r="I10" s="47"/>
      <c r="J10" s="58"/>
      <c r="K10" s="76"/>
      <c r="L10" s="77"/>
      <c r="M10" s="264">
        <v>0</v>
      </c>
      <c r="N10" s="132">
        <v>0</v>
      </c>
      <c r="O10" s="49"/>
      <c r="P10" s="50">
        <v>0</v>
      </c>
      <c r="Q10" s="61">
        <v>0</v>
      </c>
      <c r="R10" s="6">
        <f t="shared" si="1"/>
        <v>0</v>
      </c>
      <c r="S10" s="5">
        <f t="shared" si="0"/>
        <v>0</v>
      </c>
      <c r="T10" s="78"/>
      <c r="W10" s="25" t="s">
        <v>28</v>
      </c>
      <c r="X10" s="52">
        <v>44253</v>
      </c>
      <c r="Y10" s="53">
        <v>2000</v>
      </c>
      <c r="AB10" s="63">
        <v>44359</v>
      </c>
      <c r="AC10" s="64">
        <v>147683</v>
      </c>
      <c r="AD10" s="37"/>
      <c r="AE10" s="65" t="s">
        <v>24</v>
      </c>
      <c r="AF10" s="66">
        <v>44370</v>
      </c>
      <c r="AG10" s="67">
        <v>274260</v>
      </c>
    </row>
    <row r="11" spans="1:33" ht="18" thickBot="1" x14ac:dyDescent="0.35">
      <c r="A11" s="40"/>
      <c r="B11" s="41">
        <v>44780</v>
      </c>
      <c r="C11" s="42"/>
      <c r="D11" s="56"/>
      <c r="E11" s="44">
        <v>44780</v>
      </c>
      <c r="F11" s="45"/>
      <c r="H11" s="57">
        <v>44780</v>
      </c>
      <c r="I11" s="47"/>
      <c r="J11" s="72"/>
      <c r="K11" s="79"/>
      <c r="L11" s="60"/>
      <c r="M11" s="264">
        <v>0</v>
      </c>
      <c r="N11" s="132">
        <v>0</v>
      </c>
      <c r="O11" s="49"/>
      <c r="P11" s="50">
        <v>0</v>
      </c>
      <c r="Q11" s="61">
        <v>0</v>
      </c>
      <c r="R11" s="6">
        <f t="shared" si="1"/>
        <v>0</v>
      </c>
      <c r="S11" s="5">
        <f t="shared" si="0"/>
        <v>0</v>
      </c>
      <c r="T11" s="62"/>
      <c r="W11" s="25" t="s">
        <v>29</v>
      </c>
      <c r="X11" s="52">
        <v>44258</v>
      </c>
      <c r="Y11" s="53">
        <v>2000</v>
      </c>
      <c r="AB11" s="63">
        <v>44360</v>
      </c>
      <c r="AC11" s="64">
        <v>88369</v>
      </c>
      <c r="AD11" s="37"/>
      <c r="AE11" s="80" t="s">
        <v>30</v>
      </c>
      <c r="AF11" s="66">
        <v>44358</v>
      </c>
      <c r="AG11" s="81">
        <v>181550</v>
      </c>
    </row>
    <row r="12" spans="1:33" ht="18" thickBot="1" x14ac:dyDescent="0.35">
      <c r="A12" s="40"/>
      <c r="B12" s="41">
        <v>44781</v>
      </c>
      <c r="C12" s="42"/>
      <c r="D12" s="56"/>
      <c r="E12" s="44">
        <v>44781</v>
      </c>
      <c r="F12" s="45"/>
      <c r="H12" s="57">
        <v>44781</v>
      </c>
      <c r="I12" s="47"/>
      <c r="J12" s="58"/>
      <c r="K12" s="82"/>
      <c r="L12" s="60"/>
      <c r="M12" s="264">
        <v>0</v>
      </c>
      <c r="N12" s="132">
        <v>0</v>
      </c>
      <c r="O12" s="49"/>
      <c r="P12" s="50">
        <v>0</v>
      </c>
      <c r="Q12" s="61">
        <v>0</v>
      </c>
      <c r="R12" s="6">
        <f>C12+M12+N12+I12</f>
        <v>0</v>
      </c>
      <c r="S12" s="5">
        <f t="shared" si="0"/>
        <v>0</v>
      </c>
      <c r="T12" s="83"/>
      <c r="W12" s="25" t="s">
        <v>31</v>
      </c>
      <c r="X12" s="52">
        <v>44265</v>
      </c>
      <c r="Y12" s="53">
        <v>2000</v>
      </c>
      <c r="AB12" s="63">
        <v>44361</v>
      </c>
      <c r="AC12" s="64">
        <v>141097</v>
      </c>
      <c r="AD12" s="37"/>
      <c r="AE12" s="80" t="s">
        <v>30</v>
      </c>
      <c r="AF12" s="66">
        <v>44361</v>
      </c>
      <c r="AG12" s="81">
        <v>325340</v>
      </c>
    </row>
    <row r="13" spans="1:33" ht="18" thickBot="1" x14ac:dyDescent="0.35">
      <c r="A13" s="40"/>
      <c r="B13" s="41">
        <v>44782</v>
      </c>
      <c r="C13" s="42"/>
      <c r="D13" s="71"/>
      <c r="E13" s="44">
        <v>44782</v>
      </c>
      <c r="F13" s="45"/>
      <c r="H13" s="57">
        <v>44782</v>
      </c>
      <c r="I13" s="47"/>
      <c r="J13" s="58"/>
      <c r="K13" s="84"/>
      <c r="L13" s="60"/>
      <c r="M13" s="264">
        <v>0</v>
      </c>
      <c r="N13" s="132">
        <v>0</v>
      </c>
      <c r="O13" s="49"/>
      <c r="P13" s="50">
        <v>0</v>
      </c>
      <c r="Q13" s="61">
        <v>0</v>
      </c>
      <c r="R13" s="6">
        <f>C13+I13+M13+N13+L13</f>
        <v>0</v>
      </c>
      <c r="S13" s="5">
        <f t="shared" si="0"/>
        <v>0</v>
      </c>
      <c r="T13" s="62"/>
      <c r="W13" s="25" t="s">
        <v>32</v>
      </c>
      <c r="X13" s="52">
        <v>44272</v>
      </c>
      <c r="Y13" s="53">
        <v>2000</v>
      </c>
      <c r="AB13" s="63">
        <v>44362</v>
      </c>
      <c r="AC13" s="64">
        <v>84946</v>
      </c>
      <c r="AD13" s="37"/>
      <c r="AE13" s="80" t="s">
        <v>30</v>
      </c>
      <c r="AF13" s="66">
        <v>44362</v>
      </c>
      <c r="AG13" s="81">
        <v>82350</v>
      </c>
    </row>
    <row r="14" spans="1:33" ht="18" thickBot="1" x14ac:dyDescent="0.35">
      <c r="A14" s="40"/>
      <c r="B14" s="41">
        <v>44783</v>
      </c>
      <c r="C14" s="42"/>
      <c r="D14" s="68"/>
      <c r="E14" s="44">
        <v>44783</v>
      </c>
      <c r="F14" s="45"/>
      <c r="H14" s="57">
        <v>44783</v>
      </c>
      <c r="I14" s="47"/>
      <c r="J14" s="58"/>
      <c r="K14" s="84"/>
      <c r="L14" s="60"/>
      <c r="M14" s="264">
        <v>0</v>
      </c>
      <c r="N14" s="132">
        <v>0</v>
      </c>
      <c r="O14" s="49"/>
      <c r="P14" s="50">
        <v>0</v>
      </c>
      <c r="Q14" s="61">
        <v>0</v>
      </c>
      <c r="R14" s="6">
        <f>C14+I14+M14+N14+L14</f>
        <v>0</v>
      </c>
      <c r="S14" s="5">
        <f t="shared" si="0"/>
        <v>0</v>
      </c>
      <c r="T14" s="78"/>
      <c r="W14" s="25" t="s">
        <v>33</v>
      </c>
      <c r="X14" s="52">
        <v>44281</v>
      </c>
      <c r="Y14" s="53">
        <v>2000</v>
      </c>
      <c r="AB14" s="63">
        <v>44363</v>
      </c>
      <c r="AC14" s="64">
        <v>96593</v>
      </c>
      <c r="AD14" s="37"/>
      <c r="AE14" s="80" t="s">
        <v>30</v>
      </c>
      <c r="AF14" s="66">
        <v>44363</v>
      </c>
      <c r="AG14" s="81">
        <v>132090</v>
      </c>
    </row>
    <row r="15" spans="1:33" ht="18" thickBot="1" x14ac:dyDescent="0.35">
      <c r="A15" s="40"/>
      <c r="B15" s="41">
        <v>44784</v>
      </c>
      <c r="C15" s="42"/>
      <c r="D15" s="56"/>
      <c r="E15" s="44">
        <v>44784</v>
      </c>
      <c r="F15" s="45"/>
      <c r="H15" s="57">
        <v>44784</v>
      </c>
      <c r="I15" s="47"/>
      <c r="J15" s="58"/>
      <c r="K15" s="73"/>
      <c r="L15" s="60"/>
      <c r="M15" s="264">
        <v>0</v>
      </c>
      <c r="N15" s="132">
        <v>0</v>
      </c>
      <c r="O15" s="49"/>
      <c r="P15" s="50">
        <v>0</v>
      </c>
      <c r="Q15" s="61">
        <v>0</v>
      </c>
      <c r="R15" s="6">
        <f t="shared" si="1"/>
        <v>0</v>
      </c>
      <c r="S15" s="5">
        <f>R15-F15-P15</f>
        <v>0</v>
      </c>
      <c r="T15" s="74"/>
      <c r="W15" s="25" t="s">
        <v>34</v>
      </c>
      <c r="X15" s="52"/>
      <c r="Y15" s="53"/>
      <c r="AB15" s="63">
        <v>44364</v>
      </c>
      <c r="AC15" s="64">
        <v>137820</v>
      </c>
      <c r="AD15" s="37"/>
      <c r="AE15" s="80" t="s">
        <v>30</v>
      </c>
      <c r="AF15" s="66">
        <v>44364</v>
      </c>
      <c r="AG15" s="81">
        <v>176440</v>
      </c>
    </row>
    <row r="16" spans="1:33" ht="18" thickBot="1" x14ac:dyDescent="0.35">
      <c r="A16" s="40"/>
      <c r="B16" s="41">
        <v>44785</v>
      </c>
      <c r="C16" s="42"/>
      <c r="D16" s="56"/>
      <c r="E16" s="44">
        <v>44785</v>
      </c>
      <c r="F16" s="45"/>
      <c r="H16" s="57">
        <v>44785</v>
      </c>
      <c r="I16" s="47"/>
      <c r="J16" s="58"/>
      <c r="K16" s="73"/>
      <c r="L16" s="5"/>
      <c r="M16" s="264">
        <v>0</v>
      </c>
      <c r="N16" s="132">
        <v>0</v>
      </c>
      <c r="O16" s="49"/>
      <c r="P16" s="50">
        <v>0</v>
      </c>
      <c r="Q16" s="61">
        <v>0</v>
      </c>
      <c r="R16" s="6">
        <f t="shared" si="1"/>
        <v>0</v>
      </c>
      <c r="S16" s="5">
        <f t="shared" si="0"/>
        <v>0</v>
      </c>
      <c r="T16" s="74"/>
      <c r="W16" s="25" t="s">
        <v>35</v>
      </c>
      <c r="X16" s="52">
        <v>44300</v>
      </c>
      <c r="Y16" s="53">
        <v>2000</v>
      </c>
      <c r="AB16" s="63">
        <v>44365</v>
      </c>
      <c r="AC16" s="64">
        <v>131648</v>
      </c>
      <c r="AD16" s="37"/>
      <c r="AE16" s="80" t="s">
        <v>30</v>
      </c>
      <c r="AF16" s="66">
        <v>44365</v>
      </c>
      <c r="AG16" s="81">
        <v>137820</v>
      </c>
    </row>
    <row r="17" spans="1:33" ht="18" thickBot="1" x14ac:dyDescent="0.35">
      <c r="A17" s="40"/>
      <c r="B17" s="41">
        <v>44786</v>
      </c>
      <c r="C17" s="42"/>
      <c r="D17" s="71"/>
      <c r="E17" s="44">
        <v>44786</v>
      </c>
      <c r="F17" s="45"/>
      <c r="H17" s="57">
        <v>44786</v>
      </c>
      <c r="I17" s="47"/>
      <c r="J17" s="58"/>
      <c r="K17" s="73"/>
      <c r="L17" s="77"/>
      <c r="M17" s="264">
        <v>0</v>
      </c>
      <c r="N17" s="132">
        <v>0</v>
      </c>
      <c r="O17" s="49"/>
      <c r="P17" s="50">
        <v>0</v>
      </c>
      <c r="Q17" s="61">
        <v>0</v>
      </c>
      <c r="R17" s="6">
        <f t="shared" si="1"/>
        <v>0</v>
      </c>
      <c r="S17" s="5">
        <f t="shared" si="0"/>
        <v>0</v>
      </c>
      <c r="T17" s="62" t="s">
        <v>36</v>
      </c>
      <c r="W17" s="25" t="s">
        <v>37</v>
      </c>
      <c r="X17" s="52">
        <v>44300</v>
      </c>
      <c r="Y17" s="53">
        <v>2000</v>
      </c>
      <c r="AB17" s="63">
        <v>44366</v>
      </c>
      <c r="AC17" s="64">
        <v>217420</v>
      </c>
      <c r="AD17" s="37"/>
      <c r="AE17" s="80" t="s">
        <v>30</v>
      </c>
      <c r="AF17" s="66">
        <v>44371</v>
      </c>
      <c r="AG17" s="81">
        <v>81200</v>
      </c>
    </row>
    <row r="18" spans="1:33" ht="18" thickBot="1" x14ac:dyDescent="0.35">
      <c r="A18" s="40"/>
      <c r="B18" s="41">
        <v>44787</v>
      </c>
      <c r="C18" s="42"/>
      <c r="D18" s="56"/>
      <c r="E18" s="44">
        <v>44787</v>
      </c>
      <c r="F18" s="45"/>
      <c r="H18" s="57">
        <v>44787</v>
      </c>
      <c r="I18" s="47"/>
      <c r="J18" s="58"/>
      <c r="K18" s="85"/>
      <c r="L18" s="60"/>
      <c r="M18" s="264">
        <v>0</v>
      </c>
      <c r="N18" s="132">
        <v>0</v>
      </c>
      <c r="O18" s="86" t="s">
        <v>38</v>
      </c>
      <c r="P18" s="50">
        <v>0</v>
      </c>
      <c r="Q18" s="61">
        <v>0</v>
      </c>
      <c r="R18" s="6">
        <f t="shared" si="1"/>
        <v>0</v>
      </c>
      <c r="S18" s="5">
        <f t="shared" si="0"/>
        <v>0</v>
      </c>
      <c r="T18" s="62"/>
      <c r="W18" s="25" t="s">
        <v>39</v>
      </c>
      <c r="X18" s="52">
        <v>44309</v>
      </c>
      <c r="Y18" s="53">
        <v>2000</v>
      </c>
      <c r="AB18" s="63">
        <v>44367</v>
      </c>
      <c r="AC18" s="64">
        <v>190885</v>
      </c>
      <c r="AD18" s="37"/>
      <c r="AE18" s="80" t="s">
        <v>30</v>
      </c>
      <c r="AF18" s="66">
        <v>44372</v>
      </c>
      <c r="AG18" s="81">
        <v>167190</v>
      </c>
    </row>
    <row r="19" spans="1:33" ht="18" thickBot="1" x14ac:dyDescent="0.35">
      <c r="A19" s="40"/>
      <c r="B19" s="41">
        <v>44788</v>
      </c>
      <c r="C19" s="42"/>
      <c r="D19" s="56"/>
      <c r="E19" s="44">
        <v>44788</v>
      </c>
      <c r="F19" s="45"/>
      <c r="H19" s="57">
        <v>44788</v>
      </c>
      <c r="I19" s="47"/>
      <c r="J19" s="58"/>
      <c r="K19" s="87"/>
      <c r="L19" s="88"/>
      <c r="M19" s="264">
        <v>0</v>
      </c>
      <c r="N19" s="132">
        <v>0</v>
      </c>
      <c r="O19" s="49"/>
      <c r="P19" s="50">
        <v>0</v>
      </c>
      <c r="Q19" s="61">
        <v>0</v>
      </c>
      <c r="R19" s="6">
        <f t="shared" si="1"/>
        <v>0</v>
      </c>
      <c r="S19" s="5">
        <f t="shared" si="0"/>
        <v>0</v>
      </c>
      <c r="T19" s="74"/>
      <c r="W19" s="25" t="s">
        <v>40</v>
      </c>
      <c r="X19" s="52">
        <v>44320</v>
      </c>
      <c r="Y19" s="53">
        <v>2000</v>
      </c>
      <c r="AB19" s="63">
        <v>44368</v>
      </c>
      <c r="AC19" s="64">
        <v>83398</v>
      </c>
      <c r="AD19" s="37"/>
      <c r="AE19" s="80" t="s">
        <v>30</v>
      </c>
      <c r="AF19" s="66">
        <v>44376</v>
      </c>
      <c r="AG19" s="81">
        <v>209600</v>
      </c>
    </row>
    <row r="20" spans="1:33" ht="18" thickBot="1" x14ac:dyDescent="0.35">
      <c r="A20" s="40"/>
      <c r="B20" s="41">
        <v>44789</v>
      </c>
      <c r="C20" s="42"/>
      <c r="D20" s="56"/>
      <c r="E20" s="44">
        <v>44789</v>
      </c>
      <c r="F20" s="45"/>
      <c r="H20" s="57">
        <v>44789</v>
      </c>
      <c r="I20" s="47"/>
      <c r="J20" s="58"/>
      <c r="K20" s="89"/>
      <c r="L20" s="77"/>
      <c r="M20" s="264">
        <v>0</v>
      </c>
      <c r="N20" s="132">
        <v>0</v>
      </c>
      <c r="O20" s="49"/>
      <c r="P20" s="50">
        <v>0</v>
      </c>
      <c r="Q20" s="61">
        <v>0</v>
      </c>
      <c r="R20" s="6">
        <f t="shared" si="1"/>
        <v>0</v>
      </c>
      <c r="S20" s="5">
        <f t="shared" si="0"/>
        <v>0</v>
      </c>
      <c r="T20" s="74"/>
      <c r="W20" s="25" t="s">
        <v>41</v>
      </c>
      <c r="X20" s="52">
        <v>44320</v>
      </c>
      <c r="Y20" s="53">
        <v>2000</v>
      </c>
      <c r="AB20" s="63">
        <v>44369</v>
      </c>
      <c r="AC20" s="64">
        <v>91227</v>
      </c>
      <c r="AD20" s="37"/>
      <c r="AE20" s="80" t="s">
        <v>30</v>
      </c>
      <c r="AF20" s="66">
        <v>44378</v>
      </c>
      <c r="AG20" s="81">
        <v>75870</v>
      </c>
    </row>
    <row r="21" spans="1:33" ht="18" thickBot="1" x14ac:dyDescent="0.35">
      <c r="A21" s="40"/>
      <c r="B21" s="41">
        <v>44790</v>
      </c>
      <c r="C21" s="42"/>
      <c r="D21" s="56"/>
      <c r="E21" s="44">
        <v>44790</v>
      </c>
      <c r="F21" s="45"/>
      <c r="H21" s="57">
        <v>44790</v>
      </c>
      <c r="I21" s="47"/>
      <c r="J21" s="58"/>
      <c r="K21" s="90"/>
      <c r="L21" s="77"/>
      <c r="M21" s="264">
        <v>0</v>
      </c>
      <c r="N21" s="132">
        <v>0</v>
      </c>
      <c r="O21" s="49"/>
      <c r="P21" s="50">
        <v>0</v>
      </c>
      <c r="Q21" s="61">
        <v>0</v>
      </c>
      <c r="R21" s="6">
        <f>C21+I21+M21+N21+L21</f>
        <v>0</v>
      </c>
      <c r="S21" s="5">
        <f t="shared" si="0"/>
        <v>0</v>
      </c>
      <c r="T21" s="74"/>
      <c r="W21" s="25" t="s">
        <v>42</v>
      </c>
      <c r="X21" s="52">
        <v>44330</v>
      </c>
      <c r="Y21" s="53">
        <v>2000</v>
      </c>
      <c r="AB21" s="63">
        <v>44370</v>
      </c>
      <c r="AC21" s="64">
        <v>87086</v>
      </c>
      <c r="AD21" s="37"/>
      <c r="AE21" s="80"/>
      <c r="AF21" s="66"/>
      <c r="AG21" s="81">
        <v>0</v>
      </c>
    </row>
    <row r="22" spans="1:33" ht="24" thickBot="1" x14ac:dyDescent="0.35">
      <c r="A22" s="40"/>
      <c r="B22" s="41">
        <v>44791</v>
      </c>
      <c r="C22" s="42"/>
      <c r="D22" s="68"/>
      <c r="E22" s="44">
        <v>44791</v>
      </c>
      <c r="F22" s="45"/>
      <c r="H22" s="57">
        <v>44791</v>
      </c>
      <c r="I22" s="47"/>
      <c r="J22" s="58"/>
      <c r="K22" s="91"/>
      <c r="L22" s="92"/>
      <c r="M22" s="264">
        <v>0</v>
      </c>
      <c r="N22" s="132">
        <v>0</v>
      </c>
      <c r="O22" s="49"/>
      <c r="P22" s="50">
        <v>0</v>
      </c>
      <c r="Q22" s="61">
        <v>0</v>
      </c>
      <c r="R22" s="6">
        <f>C22+I22+M22+N22+L22</f>
        <v>0</v>
      </c>
      <c r="S22" s="5">
        <f t="shared" si="0"/>
        <v>0</v>
      </c>
      <c r="T22" s="74"/>
      <c r="W22" s="25" t="s">
        <v>43</v>
      </c>
      <c r="X22" s="52">
        <v>44337</v>
      </c>
      <c r="Y22" s="53">
        <v>2000</v>
      </c>
      <c r="AB22" s="63">
        <v>44371</v>
      </c>
      <c r="AC22" s="64">
        <v>80123</v>
      </c>
      <c r="AD22" s="37"/>
      <c r="AE22" s="93"/>
      <c r="AF22" s="94"/>
      <c r="AG22" s="95">
        <v>0</v>
      </c>
    </row>
    <row r="23" spans="1:33" ht="18" thickBot="1" x14ac:dyDescent="0.35">
      <c r="A23" s="40"/>
      <c r="B23" s="41">
        <v>44792</v>
      </c>
      <c r="C23" s="42"/>
      <c r="D23" s="68"/>
      <c r="E23" s="44">
        <v>44792</v>
      </c>
      <c r="F23" s="45"/>
      <c r="H23" s="57">
        <v>44792</v>
      </c>
      <c r="I23" s="47"/>
      <c r="J23" s="96"/>
      <c r="K23" s="97"/>
      <c r="L23" s="77"/>
      <c r="M23" s="264">
        <v>0</v>
      </c>
      <c r="N23" s="132">
        <v>0</v>
      </c>
      <c r="O23" s="49"/>
      <c r="P23" s="50">
        <v>0</v>
      </c>
      <c r="Q23" s="61">
        <v>0</v>
      </c>
      <c r="R23" s="6">
        <f t="shared" si="1"/>
        <v>0</v>
      </c>
      <c r="S23" s="5">
        <f t="shared" si="0"/>
        <v>0</v>
      </c>
      <c r="T23" s="78"/>
      <c r="W23" s="25" t="s">
        <v>44</v>
      </c>
      <c r="X23" s="52">
        <v>44342</v>
      </c>
      <c r="Y23" s="53">
        <v>2000</v>
      </c>
      <c r="AB23" s="63">
        <v>44372</v>
      </c>
      <c r="AC23" s="64">
        <v>0</v>
      </c>
      <c r="AD23" s="37"/>
      <c r="AE23" s="328" t="s">
        <v>45</v>
      </c>
      <c r="AF23" s="329"/>
      <c r="AG23" s="98">
        <f>SUM(AG6:AG22)</f>
        <v>2323600</v>
      </c>
    </row>
    <row r="24" spans="1:33" ht="18" thickBot="1" x14ac:dyDescent="0.35">
      <c r="A24" s="40"/>
      <c r="B24" s="41">
        <v>44793</v>
      </c>
      <c r="C24" s="42"/>
      <c r="D24" s="56"/>
      <c r="E24" s="44">
        <v>44793</v>
      </c>
      <c r="F24" s="45"/>
      <c r="H24" s="57">
        <v>44793</v>
      </c>
      <c r="I24" s="47"/>
      <c r="J24" s="99"/>
      <c r="K24" s="100"/>
      <c r="L24" s="101"/>
      <c r="M24" s="264">
        <v>0</v>
      </c>
      <c r="N24" s="132">
        <v>0</v>
      </c>
      <c r="O24" s="49"/>
      <c r="P24" s="50">
        <v>0</v>
      </c>
      <c r="Q24" s="61">
        <v>0</v>
      </c>
      <c r="R24" s="6">
        <f t="shared" si="1"/>
        <v>0</v>
      </c>
      <c r="S24" s="5">
        <f t="shared" si="0"/>
        <v>0</v>
      </c>
      <c r="T24" s="62"/>
      <c r="W24" s="25" t="s">
        <v>46</v>
      </c>
      <c r="X24" s="52"/>
      <c r="Y24" s="53"/>
      <c r="AB24" s="63">
        <v>44373</v>
      </c>
      <c r="AC24" s="64">
        <v>0</v>
      </c>
      <c r="AD24" s="37"/>
      <c r="AE24" s="102"/>
      <c r="AF24" s="103"/>
      <c r="AG24" s="37"/>
    </row>
    <row r="25" spans="1:33" ht="24" customHeight="1" thickBot="1" x14ac:dyDescent="0.35">
      <c r="A25" s="40"/>
      <c r="B25" s="41">
        <v>44794</v>
      </c>
      <c r="C25" s="42"/>
      <c r="D25" s="56"/>
      <c r="E25" s="44">
        <v>44794</v>
      </c>
      <c r="F25" s="45"/>
      <c r="H25" s="57">
        <v>44794</v>
      </c>
      <c r="I25" s="47"/>
      <c r="J25" s="104"/>
      <c r="K25" s="105"/>
      <c r="L25" s="106"/>
      <c r="M25" s="264">
        <v>0</v>
      </c>
      <c r="N25" s="132">
        <v>0</v>
      </c>
      <c r="O25" s="49"/>
      <c r="P25" s="50">
        <v>0</v>
      </c>
      <c r="Q25" s="61">
        <v>0</v>
      </c>
      <c r="R25" s="6">
        <f t="shared" si="1"/>
        <v>0</v>
      </c>
      <c r="S25" s="5">
        <f t="shared" si="0"/>
        <v>0</v>
      </c>
      <c r="T25" s="62"/>
      <c r="W25" s="25" t="s">
        <v>47</v>
      </c>
      <c r="X25" s="52">
        <v>44358</v>
      </c>
      <c r="Y25" s="53">
        <v>2000</v>
      </c>
      <c r="AB25" s="63">
        <v>44374</v>
      </c>
      <c r="AC25" s="64">
        <v>138607</v>
      </c>
      <c r="AD25" s="37"/>
      <c r="AE25" s="330" t="s">
        <v>48</v>
      </c>
      <c r="AF25" s="331"/>
      <c r="AG25" s="334">
        <f>AC29-AG23</f>
        <v>163726</v>
      </c>
    </row>
    <row r="26" spans="1:33" ht="18" thickBot="1" x14ac:dyDescent="0.35">
      <c r="A26" s="40"/>
      <c r="B26" s="41">
        <v>44795</v>
      </c>
      <c r="C26" s="42"/>
      <c r="D26" s="56"/>
      <c r="E26" s="44">
        <v>44795</v>
      </c>
      <c r="F26" s="45"/>
      <c r="H26" s="57">
        <v>44795</v>
      </c>
      <c r="I26" s="47"/>
      <c r="J26" s="58"/>
      <c r="K26" s="100"/>
      <c r="L26" s="77"/>
      <c r="M26" s="264">
        <v>0</v>
      </c>
      <c r="N26" s="132">
        <v>0</v>
      </c>
      <c r="O26" s="49"/>
      <c r="P26" s="50">
        <v>0</v>
      </c>
      <c r="Q26" s="61">
        <v>0</v>
      </c>
      <c r="R26" s="6">
        <f t="shared" si="1"/>
        <v>0</v>
      </c>
      <c r="S26" s="5">
        <f t="shared" si="0"/>
        <v>0</v>
      </c>
      <c r="T26" s="62"/>
      <c r="W26" s="25" t="s">
        <v>49</v>
      </c>
      <c r="X26" s="52">
        <v>44363</v>
      </c>
      <c r="Y26" s="53">
        <v>2000</v>
      </c>
      <c r="AB26" s="63">
        <v>44375</v>
      </c>
      <c r="AC26" s="64">
        <v>107480</v>
      </c>
      <c r="AD26" s="37"/>
      <c r="AE26" s="332"/>
      <c r="AF26" s="333"/>
      <c r="AG26" s="335"/>
    </row>
    <row r="27" spans="1:33" ht="21.75" customHeight="1" thickBot="1" x14ac:dyDescent="0.35">
      <c r="A27" s="40"/>
      <c r="B27" s="41">
        <v>44796</v>
      </c>
      <c r="C27" s="42"/>
      <c r="D27" s="71"/>
      <c r="E27" s="44">
        <v>44796</v>
      </c>
      <c r="F27" s="45"/>
      <c r="H27" s="57">
        <v>44796</v>
      </c>
      <c r="I27" s="47"/>
      <c r="J27" s="107"/>
      <c r="K27" s="105"/>
      <c r="L27" s="106"/>
      <c r="M27" s="264">
        <v>0</v>
      </c>
      <c r="N27" s="132">
        <v>0</v>
      </c>
      <c r="O27" s="49"/>
      <c r="P27" s="50">
        <v>0</v>
      </c>
      <c r="Q27" s="61">
        <v>0</v>
      </c>
      <c r="R27" s="6">
        <f t="shared" si="1"/>
        <v>0</v>
      </c>
      <c r="S27" s="5">
        <f t="shared" si="0"/>
        <v>0</v>
      </c>
      <c r="T27" s="62"/>
      <c r="W27" s="25" t="s">
        <v>50</v>
      </c>
      <c r="X27" s="52">
        <v>44370</v>
      </c>
      <c r="Y27" s="53">
        <v>2000</v>
      </c>
      <c r="AB27" s="63">
        <v>44376</v>
      </c>
      <c r="AC27" s="64">
        <v>77894</v>
      </c>
      <c r="AD27" s="37"/>
      <c r="AE27" s="37"/>
      <c r="AF27" s="37"/>
      <c r="AG27" s="37"/>
    </row>
    <row r="28" spans="1:33" ht="18" thickBot="1" x14ac:dyDescent="0.35">
      <c r="A28" s="40"/>
      <c r="B28" s="41">
        <v>44797</v>
      </c>
      <c r="C28" s="42"/>
      <c r="D28" s="71"/>
      <c r="E28" s="44">
        <v>44797</v>
      </c>
      <c r="F28" s="45"/>
      <c r="H28" s="57">
        <v>44797</v>
      </c>
      <c r="I28" s="47"/>
      <c r="J28" s="66"/>
      <c r="K28" s="59"/>
      <c r="L28" s="106"/>
      <c r="M28" s="264">
        <v>0</v>
      </c>
      <c r="N28" s="132">
        <v>0</v>
      </c>
      <c r="O28" s="49"/>
      <c r="P28" s="50">
        <v>0</v>
      </c>
      <c r="Q28" s="61">
        <v>0</v>
      </c>
      <c r="R28" s="6">
        <f t="shared" si="1"/>
        <v>0</v>
      </c>
      <c r="S28" s="5">
        <f t="shared" si="0"/>
        <v>0</v>
      </c>
      <c r="T28" s="62"/>
      <c r="W28" s="25" t="s">
        <v>51</v>
      </c>
      <c r="X28" s="52"/>
      <c r="Y28" s="53"/>
      <c r="AB28" s="108">
        <v>44377</v>
      </c>
      <c r="AC28" s="109">
        <v>0</v>
      </c>
      <c r="AD28" s="37"/>
      <c r="AE28" s="37"/>
      <c r="AF28" s="37"/>
      <c r="AG28" s="37"/>
    </row>
    <row r="29" spans="1:33" ht="19.5" thickBot="1" x14ac:dyDescent="0.35">
      <c r="A29" s="40"/>
      <c r="B29" s="41">
        <v>44798</v>
      </c>
      <c r="C29" s="42"/>
      <c r="D29" s="110"/>
      <c r="E29" s="44">
        <v>44798</v>
      </c>
      <c r="F29" s="45"/>
      <c r="H29" s="57">
        <v>44798</v>
      </c>
      <c r="I29" s="47"/>
      <c r="J29" s="111"/>
      <c r="K29" s="112"/>
      <c r="L29" s="106"/>
      <c r="M29" s="264">
        <v>0</v>
      </c>
      <c r="N29" s="132">
        <v>0</v>
      </c>
      <c r="O29" s="49"/>
      <c r="P29" s="50">
        <v>0</v>
      </c>
      <c r="Q29" s="61">
        <v>0</v>
      </c>
      <c r="R29" s="6">
        <f t="shared" si="1"/>
        <v>0</v>
      </c>
      <c r="S29" s="5">
        <f t="shared" si="0"/>
        <v>0</v>
      </c>
      <c r="T29" s="74"/>
      <c r="W29" s="25" t="s">
        <v>52</v>
      </c>
      <c r="X29" s="52"/>
      <c r="Y29" s="53"/>
      <c r="AB29" s="336" t="s">
        <v>53</v>
      </c>
      <c r="AC29" s="338">
        <f>SUM(AC5:AC28)</f>
        <v>2487326</v>
      </c>
      <c r="AD29" s="113"/>
      <c r="AE29" s="113"/>
      <c r="AF29" s="113"/>
      <c r="AG29" s="113"/>
    </row>
    <row r="30" spans="1:33" ht="18" thickBot="1" x14ac:dyDescent="0.35">
      <c r="A30" s="40"/>
      <c r="B30" s="41">
        <v>44799</v>
      </c>
      <c r="C30" s="42"/>
      <c r="D30" s="110"/>
      <c r="E30" s="44">
        <v>44799</v>
      </c>
      <c r="F30" s="45"/>
      <c r="H30" s="57">
        <v>44799</v>
      </c>
      <c r="I30" s="47"/>
      <c r="J30" s="114"/>
      <c r="K30" s="115"/>
      <c r="L30" s="116"/>
      <c r="M30" s="264">
        <v>0</v>
      </c>
      <c r="N30" s="132">
        <v>0</v>
      </c>
      <c r="O30" s="49"/>
      <c r="P30" s="50">
        <v>0</v>
      </c>
      <c r="Q30" s="61">
        <v>0</v>
      </c>
      <c r="R30" s="6">
        <f t="shared" si="1"/>
        <v>0</v>
      </c>
      <c r="S30" s="5">
        <f t="shared" si="0"/>
        <v>0</v>
      </c>
      <c r="T30" s="62"/>
      <c r="W30" s="25" t="s">
        <v>54</v>
      </c>
      <c r="X30" s="117"/>
      <c r="Y30" s="118"/>
      <c r="AB30" s="337"/>
      <c r="AC30" s="339"/>
      <c r="AD30" s="37"/>
      <c r="AE30" s="37"/>
      <c r="AF30" s="37"/>
      <c r="AG30" s="37"/>
    </row>
    <row r="31" spans="1:33" ht="18" thickBot="1" x14ac:dyDescent="0.35">
      <c r="A31" s="40"/>
      <c r="B31" s="41">
        <v>44800</v>
      </c>
      <c r="C31" s="42"/>
      <c r="D31" s="119"/>
      <c r="E31" s="44">
        <v>44800</v>
      </c>
      <c r="F31" s="45"/>
      <c r="H31" s="57">
        <v>44800</v>
      </c>
      <c r="I31" s="47"/>
      <c r="J31" s="114"/>
      <c r="K31" s="120"/>
      <c r="L31" s="121"/>
      <c r="M31" s="264">
        <v>0</v>
      </c>
      <c r="N31" s="132">
        <v>0</v>
      </c>
      <c r="O31" s="49"/>
      <c r="P31" s="122">
        <f>SUM(P5:P30)</f>
        <v>0</v>
      </c>
      <c r="Q31" s="61">
        <v>0</v>
      </c>
      <c r="R31" s="6">
        <f t="shared" si="1"/>
        <v>0</v>
      </c>
      <c r="S31" s="5">
        <f t="shared" si="0"/>
        <v>0</v>
      </c>
      <c r="T31" s="62"/>
      <c r="W31" s="25" t="s">
        <v>55</v>
      </c>
      <c r="X31" s="117"/>
      <c r="Y31" s="118"/>
      <c r="AB31" s="103"/>
      <c r="AC31" s="37"/>
      <c r="AD31" s="37"/>
      <c r="AE31" s="37"/>
      <c r="AF31" s="37"/>
      <c r="AG31" s="37"/>
    </row>
    <row r="32" spans="1:33" ht="18" thickBot="1" x14ac:dyDescent="0.35">
      <c r="A32" s="40"/>
      <c r="B32" s="41">
        <v>44801</v>
      </c>
      <c r="C32" s="42"/>
      <c r="D32" s="123"/>
      <c r="E32" s="44">
        <v>44801</v>
      </c>
      <c r="F32" s="45"/>
      <c r="H32" s="57">
        <v>44801</v>
      </c>
      <c r="I32" s="47"/>
      <c r="J32" s="114"/>
      <c r="K32" s="69"/>
      <c r="L32" s="116"/>
      <c r="M32" s="264">
        <v>0</v>
      </c>
      <c r="N32" s="132">
        <v>0</v>
      </c>
      <c r="O32" s="49"/>
      <c r="P32" s="6" t="s">
        <v>18</v>
      </c>
      <c r="Q32" s="61">
        <v>0</v>
      </c>
      <c r="R32" s="6">
        <f t="shared" si="1"/>
        <v>0</v>
      </c>
      <c r="S32" s="5">
        <f t="shared" si="0"/>
        <v>0</v>
      </c>
      <c r="T32" s="62" t="s">
        <v>56</v>
      </c>
      <c r="W32" s="25" t="s">
        <v>57</v>
      </c>
      <c r="X32" s="117"/>
      <c r="Y32" s="118"/>
      <c r="AD32" s="37"/>
      <c r="AE32" s="37"/>
      <c r="AF32" s="37"/>
      <c r="AG32" s="37"/>
    </row>
    <row r="33" spans="1:33" ht="18" thickBot="1" x14ac:dyDescent="0.35">
      <c r="A33" s="40"/>
      <c r="B33" s="41">
        <v>44802</v>
      </c>
      <c r="C33" s="42"/>
      <c r="D33" s="119"/>
      <c r="E33" s="44">
        <v>44802</v>
      </c>
      <c r="F33" s="45"/>
      <c r="H33" s="57">
        <v>44802</v>
      </c>
      <c r="I33" s="47"/>
      <c r="J33" s="114"/>
      <c r="K33" s="120"/>
      <c r="L33" s="124"/>
      <c r="M33" s="264">
        <v>0</v>
      </c>
      <c r="N33" s="132">
        <v>0</v>
      </c>
      <c r="O33" s="125"/>
      <c r="P33" s="6"/>
      <c r="Q33" s="61">
        <v>0</v>
      </c>
      <c r="R33" s="6">
        <f t="shared" si="1"/>
        <v>0</v>
      </c>
      <c r="S33" s="5">
        <f t="shared" si="0"/>
        <v>0</v>
      </c>
      <c r="T33" s="62"/>
      <c r="W33" s="25" t="s">
        <v>58</v>
      </c>
      <c r="X33" s="117"/>
      <c r="Y33" s="118"/>
      <c r="AC33" s="126" t="s">
        <v>59</v>
      </c>
      <c r="AD33" s="127"/>
      <c r="AE33" s="127"/>
      <c r="AG33" s="127">
        <v>10815.4</v>
      </c>
    </row>
    <row r="34" spans="1:33" ht="18" thickBot="1" x14ac:dyDescent="0.35">
      <c r="A34" s="40"/>
      <c r="B34" s="41">
        <v>44803</v>
      </c>
      <c r="C34" s="42"/>
      <c r="D34" s="123"/>
      <c r="E34" s="44">
        <v>44803</v>
      </c>
      <c r="F34" s="45"/>
      <c r="H34" s="57">
        <v>44803</v>
      </c>
      <c r="I34" s="47"/>
      <c r="J34" s="66"/>
      <c r="K34" s="128"/>
      <c r="L34" s="5"/>
      <c r="M34" s="264">
        <v>0</v>
      </c>
      <c r="N34" s="132">
        <v>0</v>
      </c>
      <c r="O34" s="125"/>
      <c r="P34" s="6"/>
      <c r="Q34" s="61">
        <v>0</v>
      </c>
      <c r="R34" s="6">
        <f t="shared" si="1"/>
        <v>0</v>
      </c>
      <c r="S34" s="5" t="s">
        <v>18</v>
      </c>
      <c r="T34" s="62"/>
      <c r="W34" s="25" t="s">
        <v>60</v>
      </c>
      <c r="X34" s="117"/>
      <c r="Y34" s="118"/>
      <c r="AC34" s="129" t="s">
        <v>61</v>
      </c>
      <c r="AD34" s="37"/>
      <c r="AE34" s="37"/>
      <c r="AG34" s="37">
        <v>26563.26</v>
      </c>
    </row>
    <row r="35" spans="1:33" ht="18" thickBot="1" x14ac:dyDescent="0.35">
      <c r="A35" s="40"/>
      <c r="B35" s="41">
        <v>44804</v>
      </c>
      <c r="C35" s="42"/>
      <c r="D35" s="130"/>
      <c r="E35" s="44">
        <v>44804</v>
      </c>
      <c r="F35" s="45"/>
      <c r="H35" s="57">
        <v>44804</v>
      </c>
      <c r="I35" s="47"/>
      <c r="J35" s="66"/>
      <c r="K35" s="105"/>
      <c r="L35" s="131"/>
      <c r="M35" s="264">
        <v>0</v>
      </c>
      <c r="N35" s="132">
        <v>0</v>
      </c>
      <c r="O35" s="125"/>
      <c r="P35" s="6"/>
      <c r="Q35" s="61">
        <v>0</v>
      </c>
      <c r="R35" s="6">
        <f t="shared" si="1"/>
        <v>0</v>
      </c>
      <c r="S35" s="5">
        <f t="shared" si="0"/>
        <v>0</v>
      </c>
      <c r="T35" s="62"/>
      <c r="W35" s="25" t="s">
        <v>62</v>
      </c>
      <c r="X35" s="117"/>
      <c r="Y35" s="118"/>
      <c r="AC35" s="133"/>
      <c r="AD35" s="37"/>
      <c r="AE35" s="37"/>
      <c r="AG35" s="37"/>
    </row>
    <row r="36" spans="1:33" ht="20.25" customHeight="1" thickBot="1" x14ac:dyDescent="0.35">
      <c r="A36" s="40"/>
      <c r="B36" s="41"/>
      <c r="C36" s="131"/>
      <c r="D36" s="134"/>
      <c r="E36" s="44"/>
      <c r="F36" s="45"/>
      <c r="H36" s="57"/>
      <c r="I36" s="47"/>
      <c r="J36" s="66"/>
      <c r="K36" s="135"/>
      <c r="L36" s="5"/>
      <c r="M36" s="264">
        <v>0</v>
      </c>
      <c r="N36" s="132">
        <v>0</v>
      </c>
      <c r="O36" s="125"/>
      <c r="P36" s="6"/>
      <c r="Q36" s="61">
        <v>0</v>
      </c>
      <c r="R36" s="6">
        <f t="shared" si="1"/>
        <v>0</v>
      </c>
      <c r="S36" s="5">
        <v>0</v>
      </c>
      <c r="T36" s="62"/>
      <c r="W36" s="25" t="s">
        <v>63</v>
      </c>
      <c r="X36" s="117"/>
      <c r="Y36" s="118"/>
      <c r="AC36" s="129"/>
      <c r="AD36" s="37"/>
      <c r="AE36" s="37"/>
      <c r="AG36" s="37"/>
    </row>
    <row r="37" spans="1:33" ht="19.5" customHeight="1" thickBot="1" x14ac:dyDescent="0.35">
      <c r="A37" s="40"/>
      <c r="B37" s="41"/>
      <c r="C37" s="131"/>
      <c r="D37" s="134"/>
      <c r="E37" s="44"/>
      <c r="F37" s="45"/>
      <c r="H37" s="57"/>
      <c r="I37" s="47"/>
      <c r="J37" s="66"/>
      <c r="K37" s="105"/>
      <c r="L37" s="131"/>
      <c r="M37" s="264">
        <v>0</v>
      </c>
      <c r="N37" s="132">
        <v>0</v>
      </c>
      <c r="O37" s="125"/>
      <c r="P37" s="6"/>
      <c r="Q37" s="136"/>
      <c r="R37" s="6">
        <f t="shared" si="1"/>
        <v>0</v>
      </c>
      <c r="S37" s="5">
        <v>0</v>
      </c>
      <c r="T37" s="62"/>
      <c r="U37" s="6" t="s">
        <v>18</v>
      </c>
      <c r="W37" s="25" t="s">
        <v>64</v>
      </c>
      <c r="X37" s="117">
        <v>44447</v>
      </c>
      <c r="Y37" s="118">
        <v>2000</v>
      </c>
      <c r="AC37" s="11" t="s">
        <v>65</v>
      </c>
      <c r="AD37" s="137"/>
      <c r="AE37" s="137"/>
      <c r="AG37" s="50">
        <v>61174.96</v>
      </c>
    </row>
    <row r="38" spans="1:33" ht="18.75" customHeight="1" thickBot="1" x14ac:dyDescent="0.35">
      <c r="A38" s="40"/>
      <c r="B38" s="41"/>
      <c r="C38" s="131"/>
      <c r="D38" s="134"/>
      <c r="E38" s="44"/>
      <c r="F38" s="45"/>
      <c r="H38" s="57"/>
      <c r="I38" s="47"/>
      <c r="J38" s="66"/>
      <c r="K38" s="105"/>
      <c r="L38" s="131"/>
      <c r="M38" s="264">
        <v>0</v>
      </c>
      <c r="N38" s="132">
        <v>0</v>
      </c>
      <c r="O38" s="125"/>
      <c r="P38" s="6"/>
      <c r="Q38" s="138"/>
      <c r="R38" s="6">
        <f t="shared" si="1"/>
        <v>0</v>
      </c>
      <c r="S38" s="5">
        <v>0</v>
      </c>
      <c r="T38" s="62"/>
      <c r="W38" s="25" t="s">
        <v>66</v>
      </c>
      <c r="X38" s="117">
        <v>44447</v>
      </c>
      <c r="Y38" s="118">
        <v>2000</v>
      </c>
      <c r="AC38" s="11" t="s">
        <v>67</v>
      </c>
      <c r="AD38" s="137"/>
      <c r="AE38" s="137"/>
      <c r="AG38" s="50">
        <v>53960</v>
      </c>
    </row>
    <row r="39" spans="1:33" ht="20.25" customHeight="1" thickTop="1" thickBot="1" x14ac:dyDescent="0.35">
      <c r="A39" s="40"/>
      <c r="B39" s="41"/>
      <c r="C39" s="131"/>
      <c r="D39" s="134"/>
      <c r="E39" s="44"/>
      <c r="F39" s="139"/>
      <c r="H39" s="57"/>
      <c r="I39" s="140"/>
      <c r="J39" s="66"/>
      <c r="K39" s="141"/>
      <c r="L39" s="60"/>
      <c r="M39" s="316">
        <f>SUM(M5:M38)</f>
        <v>0</v>
      </c>
      <c r="N39" s="318">
        <f>SUM(N5:N38)</f>
        <v>0</v>
      </c>
      <c r="O39" s="125"/>
      <c r="P39" s="6"/>
      <c r="Q39" s="6"/>
      <c r="R39" s="6">
        <f>SUM(R5:R38)</f>
        <v>0</v>
      </c>
      <c r="T39" s="62"/>
      <c r="W39" s="25" t="s">
        <v>68</v>
      </c>
      <c r="X39" s="117"/>
      <c r="Y39" s="118"/>
      <c r="AC39" s="11" t="s">
        <v>69</v>
      </c>
      <c r="AD39" s="137"/>
      <c r="AE39" s="137"/>
      <c r="AG39" s="142">
        <v>174363</v>
      </c>
    </row>
    <row r="40" spans="1:33" ht="20.25" customHeight="1" thickBot="1" x14ac:dyDescent="0.35">
      <c r="A40" s="40"/>
      <c r="B40" s="41"/>
      <c r="C40" s="131"/>
      <c r="D40" s="134"/>
      <c r="E40" s="44"/>
      <c r="F40" s="139"/>
      <c r="H40" s="57"/>
      <c r="I40" s="140"/>
      <c r="J40" s="66"/>
      <c r="K40" s="105"/>
      <c r="L40" s="60"/>
      <c r="M40" s="317"/>
      <c r="N40" s="319"/>
      <c r="O40" s="125"/>
      <c r="P40" s="6"/>
      <c r="Q40" s="6"/>
      <c r="R40" s="6"/>
      <c r="S40" s="5">
        <v>0</v>
      </c>
      <c r="T40" s="62"/>
      <c r="W40" s="25" t="s">
        <v>70</v>
      </c>
      <c r="X40" s="117"/>
      <c r="Y40" s="118"/>
      <c r="AC40" s="11" t="s">
        <v>71</v>
      </c>
      <c r="AD40" s="137"/>
      <c r="AE40" s="137"/>
      <c r="AG40" s="50">
        <v>829950</v>
      </c>
    </row>
    <row r="41" spans="1:33" ht="19.5" customHeight="1" thickBot="1" x14ac:dyDescent="0.35">
      <c r="A41" s="40"/>
      <c r="B41" s="41"/>
      <c r="C41" s="131"/>
      <c r="D41" s="134"/>
      <c r="E41" s="44"/>
      <c r="F41" s="143"/>
      <c r="H41" s="57"/>
      <c r="I41" s="140"/>
      <c r="J41" s="66"/>
      <c r="K41" s="105"/>
      <c r="L41" s="60"/>
      <c r="M41" s="6"/>
      <c r="N41" s="6"/>
      <c r="O41" s="125"/>
      <c r="P41" s="6"/>
      <c r="Q41" s="6"/>
      <c r="R41" s="6"/>
      <c r="S41" s="5">
        <v>0</v>
      </c>
      <c r="T41" s="62"/>
      <c r="W41" s="25" t="s">
        <v>72</v>
      </c>
      <c r="X41" s="117"/>
      <c r="Y41" s="118"/>
      <c r="AC41" s="11" t="s">
        <v>73</v>
      </c>
      <c r="AD41" s="137"/>
      <c r="AE41" s="137"/>
      <c r="AF41" s="50"/>
      <c r="AG41" s="137">
        <v>2323600</v>
      </c>
    </row>
    <row r="42" spans="1:33" ht="15" customHeight="1" thickBot="1" x14ac:dyDescent="0.35">
      <c r="A42" s="40"/>
      <c r="B42" s="41"/>
      <c r="C42" s="131"/>
      <c r="D42" s="134"/>
      <c r="E42" s="44"/>
      <c r="F42" s="144"/>
      <c r="H42" s="57"/>
      <c r="I42" s="140"/>
      <c r="J42" s="66"/>
      <c r="K42" s="105"/>
      <c r="L42" s="60"/>
      <c r="M42" s="6"/>
      <c r="N42" s="6"/>
      <c r="O42" s="125"/>
      <c r="P42" s="6"/>
      <c r="Q42" s="6"/>
      <c r="R42" s="6"/>
      <c r="S42" s="5">
        <v>0</v>
      </c>
      <c r="T42" s="62"/>
      <c r="W42" s="25" t="s">
        <v>74</v>
      </c>
      <c r="X42" s="117"/>
      <c r="Y42" s="118"/>
      <c r="AD42" s="137"/>
      <c r="AE42" s="137"/>
      <c r="AF42" s="50"/>
      <c r="AG42" s="137">
        <v>0</v>
      </c>
    </row>
    <row r="43" spans="1:33" ht="15.75" customHeight="1" thickBot="1" x14ac:dyDescent="0.35">
      <c r="A43" s="40"/>
      <c r="B43" s="145"/>
      <c r="C43" s="131"/>
      <c r="D43" s="134"/>
      <c r="E43" s="44"/>
      <c r="F43" s="144"/>
      <c r="H43" s="57"/>
      <c r="I43" s="140"/>
      <c r="J43" s="66"/>
      <c r="K43" s="146"/>
      <c r="L43" s="60"/>
      <c r="M43" s="6"/>
      <c r="N43" s="6"/>
      <c r="O43" s="125"/>
      <c r="P43" s="6"/>
      <c r="Q43" s="6"/>
      <c r="R43" s="6"/>
      <c r="S43" s="5">
        <v>0</v>
      </c>
      <c r="T43" s="62"/>
      <c r="W43" s="25" t="s">
        <v>75</v>
      </c>
      <c r="X43" s="117"/>
      <c r="Y43" s="118"/>
      <c r="AD43" s="137"/>
      <c r="AE43" s="137"/>
      <c r="AF43" s="50"/>
      <c r="AG43" s="137">
        <v>0</v>
      </c>
    </row>
    <row r="44" spans="1:33" ht="16.149999999999999" customHeight="1" thickBot="1" x14ac:dyDescent="0.35">
      <c r="A44" s="40"/>
      <c r="B44" s="145"/>
      <c r="C44" s="147"/>
      <c r="D44" s="134"/>
      <c r="E44" s="44"/>
      <c r="F44" s="59"/>
      <c r="H44" s="57"/>
      <c r="I44" s="140"/>
      <c r="J44" s="66"/>
      <c r="K44" s="148"/>
      <c r="L44" s="131"/>
      <c r="M44" s="320" t="s">
        <v>21</v>
      </c>
      <c r="N44" s="320"/>
      <c r="O44" s="125"/>
      <c r="P44" s="6"/>
      <c r="Q44" s="6"/>
      <c r="R44" s="6"/>
      <c r="S44" s="5">
        <v>0</v>
      </c>
      <c r="T44" s="62"/>
      <c r="W44" s="25" t="s">
        <v>76</v>
      </c>
      <c r="X44" s="117"/>
      <c r="Y44" s="118"/>
      <c r="AD44" s="137"/>
      <c r="AE44" s="137"/>
      <c r="AF44" s="50"/>
      <c r="AG44" s="137">
        <f>SUM(AG37:AG43)</f>
        <v>3443047.96</v>
      </c>
    </row>
    <row r="45" spans="1:33" ht="16.149999999999999" customHeight="1" thickBot="1" x14ac:dyDescent="0.35">
      <c r="A45" s="40"/>
      <c r="B45" s="145"/>
      <c r="C45" s="131"/>
      <c r="D45" s="134"/>
      <c r="E45" s="44"/>
      <c r="F45" s="59"/>
      <c r="H45" s="57"/>
      <c r="I45" s="140"/>
      <c r="J45" s="66"/>
      <c r="K45" s="105"/>
      <c r="L45" s="106"/>
      <c r="M45" s="149">
        <v>0</v>
      </c>
      <c r="N45" s="150"/>
      <c r="P45" s="6"/>
      <c r="Q45" s="6"/>
      <c r="R45" s="6"/>
      <c r="S45" s="5">
        <v>0</v>
      </c>
      <c r="T45" s="62"/>
      <c r="W45" s="25" t="s">
        <v>77</v>
      </c>
      <c r="X45" s="117"/>
      <c r="Y45" s="118"/>
      <c r="AD45" s="137"/>
      <c r="AE45" s="137"/>
      <c r="AF45" s="50"/>
      <c r="AG45" s="137"/>
    </row>
    <row r="46" spans="1:33" ht="16.149999999999999" customHeight="1" thickBot="1" x14ac:dyDescent="0.35">
      <c r="A46" s="40"/>
      <c r="B46" s="145"/>
      <c r="C46" s="131"/>
      <c r="D46" s="134"/>
      <c r="E46" s="44"/>
      <c r="F46" s="59"/>
      <c r="H46" s="57"/>
      <c r="I46" s="140"/>
      <c r="J46" s="66"/>
      <c r="K46" s="135"/>
      <c r="L46" s="70"/>
      <c r="M46" s="149">
        <v>0</v>
      </c>
      <c r="N46" s="150"/>
      <c r="P46" s="6"/>
      <c r="Q46" s="6"/>
      <c r="R46" s="6"/>
      <c r="S46" s="5">
        <v>0</v>
      </c>
      <c r="T46" s="62"/>
      <c r="W46" s="25" t="s">
        <v>78</v>
      </c>
      <c r="X46" s="117"/>
      <c r="Y46" s="118"/>
      <c r="AD46" s="137"/>
      <c r="AE46" s="137"/>
      <c r="AF46" s="50"/>
      <c r="AG46" s="137"/>
    </row>
    <row r="47" spans="1:33" ht="16.149999999999999" customHeight="1" thickBot="1" x14ac:dyDescent="0.35">
      <c r="A47" s="40"/>
      <c r="B47" s="145"/>
      <c r="C47" s="131"/>
      <c r="D47" s="134"/>
      <c r="E47" s="44"/>
      <c r="F47" s="59"/>
      <c r="H47" s="57"/>
      <c r="I47" s="140"/>
      <c r="J47" s="66"/>
      <c r="K47" s="105"/>
      <c r="L47" s="106"/>
      <c r="M47" s="149">
        <v>0</v>
      </c>
      <c r="N47" s="150"/>
      <c r="P47" s="6"/>
      <c r="Q47" s="6"/>
      <c r="R47" s="6"/>
      <c r="T47" s="62"/>
      <c r="W47" s="25" t="s">
        <v>79</v>
      </c>
      <c r="X47" s="117"/>
      <c r="Y47" s="118"/>
      <c r="AD47" s="137"/>
      <c r="AE47" s="137"/>
      <c r="AF47" s="50"/>
      <c r="AG47" s="137"/>
    </row>
    <row r="48" spans="1:33" ht="21.75" customHeight="1" thickBot="1" x14ac:dyDescent="0.3">
      <c r="A48" s="40"/>
      <c r="B48" s="145"/>
      <c r="C48" s="131"/>
      <c r="D48" s="134"/>
      <c r="E48" s="151"/>
      <c r="F48" s="152"/>
      <c r="H48" s="57"/>
      <c r="I48" s="140"/>
      <c r="J48" s="66"/>
      <c r="K48" s="105"/>
      <c r="L48" s="106"/>
      <c r="M48" s="149">
        <v>0</v>
      </c>
      <c r="N48" s="153"/>
      <c r="P48" s="6"/>
      <c r="Q48" s="6"/>
      <c r="R48" s="6"/>
      <c r="T48" s="62"/>
      <c r="W48" s="25" t="s">
        <v>80</v>
      </c>
      <c r="X48" s="117"/>
      <c r="Y48" s="118"/>
      <c r="AD48" s="154"/>
      <c r="AE48" s="154"/>
      <c r="AF48" s="155"/>
      <c r="AG48" s="154"/>
    </row>
    <row r="49" spans="1:33" ht="15.75" customHeight="1" thickBot="1" x14ac:dyDescent="0.3">
      <c r="A49" s="40"/>
      <c r="B49" s="145"/>
      <c r="C49" s="131"/>
      <c r="D49" s="134"/>
      <c r="E49" s="151"/>
      <c r="F49" s="152"/>
      <c r="H49" s="57"/>
      <c r="I49" s="140"/>
      <c r="J49" s="66"/>
      <c r="K49" s="105"/>
      <c r="L49" s="106"/>
      <c r="M49" s="149">
        <v>0</v>
      </c>
      <c r="N49" s="153"/>
      <c r="P49" s="6"/>
      <c r="Q49" s="6"/>
      <c r="R49" s="6"/>
      <c r="S49" s="6"/>
      <c r="T49" s="62"/>
      <c r="W49" s="25" t="s">
        <v>81</v>
      </c>
      <c r="X49" s="117"/>
      <c r="Y49" s="118"/>
      <c r="AD49" s="154"/>
      <c r="AE49" s="154"/>
      <c r="AF49" s="155"/>
      <c r="AG49" s="154"/>
    </row>
    <row r="50" spans="1:33" ht="16.5" customHeight="1" thickBot="1" x14ac:dyDescent="0.3">
      <c r="A50" s="40"/>
      <c r="B50" s="145"/>
      <c r="C50" s="131"/>
      <c r="D50" s="134"/>
      <c r="E50" s="156"/>
      <c r="F50" s="152"/>
      <c r="H50" s="57"/>
      <c r="I50" s="140"/>
      <c r="J50" s="66"/>
      <c r="K50" s="105"/>
      <c r="L50" s="106"/>
      <c r="M50" s="149">
        <v>0</v>
      </c>
      <c r="N50" s="150"/>
      <c r="P50" s="6"/>
      <c r="Q50" s="6"/>
      <c r="R50" s="6"/>
      <c r="S50" s="6"/>
      <c r="T50" s="62"/>
      <c r="W50" s="25" t="s">
        <v>82</v>
      </c>
      <c r="X50" s="117"/>
      <c r="Y50" s="118"/>
      <c r="AD50" s="37"/>
      <c r="AE50" s="37"/>
      <c r="AF50" s="37"/>
      <c r="AG50" s="37"/>
    </row>
    <row r="51" spans="1:33" ht="16.5" customHeight="1" thickBot="1" x14ac:dyDescent="0.3">
      <c r="A51" s="40"/>
      <c r="B51" s="145"/>
      <c r="C51" s="131"/>
      <c r="D51" s="134"/>
      <c r="E51" s="156"/>
      <c r="F51" s="152"/>
      <c r="H51" s="57"/>
      <c r="I51" s="140"/>
      <c r="J51" s="66"/>
      <c r="K51" s="105"/>
      <c r="L51" s="106"/>
      <c r="M51" s="149">
        <v>0</v>
      </c>
      <c r="N51" s="150"/>
      <c r="P51" s="6"/>
      <c r="Q51" s="6"/>
      <c r="R51" s="6"/>
      <c r="S51" s="6"/>
      <c r="T51" s="62"/>
      <c r="W51" s="25" t="s">
        <v>83</v>
      </c>
      <c r="X51" s="117"/>
      <c r="Y51" s="118"/>
      <c r="AB51" s="103"/>
      <c r="AC51" s="37"/>
      <c r="AD51" s="37"/>
      <c r="AE51" s="37"/>
      <c r="AF51" s="37"/>
      <c r="AG51" s="37"/>
    </row>
    <row r="52" spans="1:33" ht="16.5" customHeight="1" thickBot="1" x14ac:dyDescent="0.3">
      <c r="A52" s="40"/>
      <c r="B52" s="145"/>
      <c r="C52" s="131"/>
      <c r="D52" s="134"/>
      <c r="E52" s="44"/>
      <c r="F52" s="131"/>
      <c r="H52" s="57"/>
      <c r="I52" s="140"/>
      <c r="J52" s="66"/>
      <c r="K52" s="105"/>
      <c r="L52" s="106"/>
      <c r="M52" s="149">
        <v>0</v>
      </c>
      <c r="N52" s="150"/>
      <c r="P52" s="6"/>
      <c r="Q52" s="6"/>
      <c r="R52" s="6"/>
      <c r="S52" s="6"/>
      <c r="T52" s="62"/>
      <c r="W52" s="25" t="s">
        <v>84</v>
      </c>
      <c r="X52" s="117"/>
      <c r="Y52" s="118"/>
      <c r="AB52" s="157"/>
      <c r="AC52" s="37"/>
      <c r="AD52" s="37"/>
      <c r="AE52" s="37"/>
      <c r="AF52" s="37"/>
      <c r="AG52" s="37"/>
    </row>
    <row r="53" spans="1:33" ht="15.75" customHeight="1" thickBot="1" x14ac:dyDescent="0.3">
      <c r="A53" s="40"/>
      <c r="B53" s="145"/>
      <c r="C53" s="131"/>
      <c r="D53" s="158"/>
      <c r="E53" s="44"/>
      <c r="F53" s="131"/>
      <c r="H53" s="57"/>
      <c r="I53" s="140"/>
      <c r="J53" s="66"/>
      <c r="K53" s="146"/>
      <c r="L53" s="106"/>
      <c r="M53" s="149">
        <v>0</v>
      </c>
      <c r="N53" s="150"/>
      <c r="P53" s="6"/>
      <c r="Q53" s="6"/>
      <c r="R53" s="6"/>
      <c r="S53" s="6"/>
      <c r="T53" s="62"/>
      <c r="W53" s="25" t="s">
        <v>85</v>
      </c>
      <c r="X53" s="117"/>
      <c r="Y53" s="118"/>
      <c r="AB53" s="157"/>
      <c r="AC53" s="37"/>
      <c r="AD53" s="37"/>
      <c r="AE53" s="37"/>
      <c r="AF53" s="37"/>
      <c r="AG53" s="37"/>
    </row>
    <row r="54" spans="1:33" ht="15.75" customHeight="1" thickBot="1" x14ac:dyDescent="0.3">
      <c r="A54" s="40"/>
      <c r="B54" s="145"/>
      <c r="C54" s="131"/>
      <c r="D54" s="159"/>
      <c r="E54" s="44"/>
      <c r="F54" s="131"/>
      <c r="H54" s="57"/>
      <c r="I54" s="140"/>
      <c r="J54" s="66"/>
      <c r="K54" s="48"/>
      <c r="L54" s="106"/>
      <c r="M54" s="149">
        <v>0</v>
      </c>
      <c r="N54" s="150"/>
      <c r="P54" s="6"/>
      <c r="Q54" s="6"/>
      <c r="R54" s="6"/>
      <c r="S54" s="6"/>
      <c r="T54" s="62"/>
      <c r="W54" s="25" t="s">
        <v>86</v>
      </c>
      <c r="X54" s="117"/>
      <c r="Y54" s="118"/>
      <c r="AB54" s="157"/>
      <c r="AC54" s="37"/>
      <c r="AD54" s="37"/>
      <c r="AE54" s="37"/>
      <c r="AF54" s="37"/>
      <c r="AG54" s="37"/>
    </row>
    <row r="55" spans="1:33" ht="15.75" customHeight="1" thickBot="1" x14ac:dyDescent="0.35">
      <c r="A55" s="40"/>
      <c r="B55" s="145"/>
      <c r="C55" s="131"/>
      <c r="D55" s="160"/>
      <c r="E55" s="44"/>
      <c r="F55" s="131"/>
      <c r="H55" s="57"/>
      <c r="I55" s="140"/>
      <c r="J55" s="66"/>
      <c r="K55" s="105"/>
      <c r="L55" s="106"/>
      <c r="M55" s="149">
        <v>0</v>
      </c>
      <c r="N55" s="161"/>
      <c r="O55" s="125"/>
      <c r="P55" s="6"/>
      <c r="Q55" s="6"/>
      <c r="R55" s="6"/>
      <c r="S55" s="6"/>
      <c r="T55" s="62"/>
      <c r="W55" s="162"/>
      <c r="X55" s="163"/>
      <c r="Y55" s="118"/>
      <c r="AB55" s="157"/>
      <c r="AC55" s="37"/>
      <c r="AD55" s="37"/>
      <c r="AE55" s="37"/>
      <c r="AF55" s="37"/>
      <c r="AG55" s="37"/>
    </row>
    <row r="56" spans="1:33" ht="15.75" customHeight="1" thickBot="1" x14ac:dyDescent="0.35">
      <c r="A56" s="40"/>
      <c r="B56" s="145"/>
      <c r="C56" s="131"/>
      <c r="D56" s="160"/>
      <c r="E56" s="164"/>
      <c r="F56" s="165"/>
      <c r="H56" s="166"/>
      <c r="I56" s="167"/>
      <c r="J56" s="66"/>
      <c r="K56" s="135"/>
      <c r="L56" s="70"/>
      <c r="M56" s="168">
        <v>0</v>
      </c>
      <c r="N56" s="150"/>
      <c r="O56" s="125"/>
      <c r="P56" s="6"/>
      <c r="Q56" s="6"/>
      <c r="R56" s="6"/>
      <c r="S56" s="6"/>
      <c r="T56" s="62"/>
      <c r="W56" s="162"/>
      <c r="X56" s="163"/>
      <c r="Y56" s="118"/>
      <c r="AB56" s="157"/>
      <c r="AC56" s="37"/>
      <c r="AD56" s="37"/>
      <c r="AE56" s="37"/>
      <c r="AF56" s="37"/>
      <c r="AG56" s="37"/>
    </row>
    <row r="57" spans="1:33" ht="15.75" customHeight="1" thickBot="1" x14ac:dyDescent="0.3">
      <c r="A57" s="40"/>
      <c r="B57" s="145"/>
      <c r="C57" s="131"/>
      <c r="D57" s="169"/>
      <c r="E57" s="164"/>
      <c r="F57" s="165"/>
      <c r="H57" s="166"/>
      <c r="I57" s="167"/>
      <c r="J57" s="170"/>
      <c r="K57" s="135"/>
      <c r="L57" s="70"/>
      <c r="M57" s="171">
        <v>0</v>
      </c>
      <c r="N57" s="172"/>
      <c r="O57" s="125"/>
      <c r="P57" s="6"/>
      <c r="Q57" s="6"/>
      <c r="R57" s="6"/>
      <c r="S57" s="6"/>
      <c r="T57" s="62"/>
      <c r="W57" s="162"/>
      <c r="X57" s="163"/>
      <c r="Y57" s="118"/>
      <c r="AB57" s="157"/>
      <c r="AC57" s="37"/>
      <c r="AD57" s="37"/>
      <c r="AE57" s="37"/>
      <c r="AF57" s="37"/>
      <c r="AG57" s="37"/>
    </row>
    <row r="58" spans="1:33" ht="15.75" customHeight="1" thickBot="1" x14ac:dyDescent="0.3">
      <c r="A58" s="40"/>
      <c r="B58" s="145"/>
      <c r="C58" s="131"/>
      <c r="D58" s="169"/>
      <c r="E58" s="164"/>
      <c r="F58" s="165"/>
      <c r="H58" s="166"/>
      <c r="I58" s="167"/>
      <c r="J58" s="170"/>
      <c r="K58" s="173"/>
      <c r="L58" s="70"/>
      <c r="M58" s="321">
        <f t="shared" ref="M58" si="2">SUM(M45:M57)</f>
        <v>0</v>
      </c>
      <c r="N58" s="172"/>
      <c r="O58" s="125"/>
      <c r="P58" s="6"/>
      <c r="Q58" s="6"/>
      <c r="R58" s="6"/>
      <c r="S58" s="6"/>
      <c r="T58" s="62"/>
      <c r="W58" s="162"/>
      <c r="X58" s="163"/>
      <c r="Y58" s="118"/>
      <c r="AB58" s="157"/>
      <c r="AC58" s="37"/>
      <c r="AD58" s="37"/>
      <c r="AE58" s="37"/>
      <c r="AF58" s="37"/>
      <c r="AG58" s="37"/>
    </row>
    <row r="59" spans="1:33" ht="15.75" customHeight="1" thickBot="1" x14ac:dyDescent="0.3">
      <c r="A59" s="40"/>
      <c r="B59" s="145"/>
      <c r="C59" s="131"/>
      <c r="D59" s="169"/>
      <c r="E59" s="164"/>
      <c r="F59" s="165"/>
      <c r="H59" s="166"/>
      <c r="I59" s="167"/>
      <c r="J59" s="170"/>
      <c r="K59" s="135"/>
      <c r="L59" s="70"/>
      <c r="M59" s="322"/>
      <c r="N59" s="132"/>
      <c r="O59" s="125"/>
      <c r="P59" s="6"/>
      <c r="Q59" s="6"/>
      <c r="R59" s="6"/>
      <c r="S59" s="6"/>
      <c r="T59" s="62"/>
      <c r="W59" s="162"/>
      <c r="X59" s="163"/>
      <c r="Y59" s="118"/>
      <c r="AB59" s="157"/>
      <c r="AC59" s="37"/>
      <c r="AD59" s="37"/>
      <c r="AE59" s="37"/>
      <c r="AF59" s="37"/>
      <c r="AG59" s="37"/>
    </row>
    <row r="60" spans="1:33" ht="24" customHeight="1" thickBot="1" x14ac:dyDescent="0.35">
      <c r="A60" s="40"/>
      <c r="B60" s="174"/>
      <c r="C60" s="131"/>
      <c r="D60" s="169"/>
      <c r="E60" s="164"/>
      <c r="F60" s="165"/>
      <c r="H60" s="166"/>
      <c r="I60" s="167"/>
      <c r="J60" s="170"/>
      <c r="K60" s="173"/>
      <c r="L60" s="70"/>
      <c r="M60" s="323" t="s">
        <v>87</v>
      </c>
      <c r="N60" s="324"/>
      <c r="O60" s="125"/>
      <c r="P60" s="6"/>
      <c r="Q60" s="6"/>
      <c r="R60" s="6"/>
      <c r="S60" s="6"/>
      <c r="T60" s="62"/>
      <c r="W60" s="162"/>
      <c r="X60" s="163"/>
      <c r="Y60" s="118"/>
      <c r="AB60" s="157"/>
      <c r="AC60" s="37"/>
      <c r="AD60" s="37"/>
      <c r="AE60" s="37"/>
      <c r="AF60" s="37"/>
      <c r="AG60" s="37"/>
    </row>
    <row r="61" spans="1:33" ht="15.75" customHeight="1" thickBot="1" x14ac:dyDescent="0.3">
      <c r="A61" s="40"/>
      <c r="B61" s="174"/>
      <c r="C61" s="131"/>
      <c r="D61" s="169"/>
      <c r="E61" s="164"/>
      <c r="F61" s="165"/>
      <c r="H61" s="166"/>
      <c r="I61" s="167"/>
      <c r="J61" s="170"/>
      <c r="K61" s="173"/>
      <c r="L61" s="5"/>
      <c r="M61" s="175"/>
      <c r="N61" s="132"/>
      <c r="O61" s="125"/>
      <c r="P61" s="6"/>
      <c r="Q61" s="6"/>
      <c r="R61" s="6"/>
      <c r="S61" s="6"/>
      <c r="T61" s="62"/>
      <c r="W61" s="162"/>
      <c r="X61" s="163"/>
      <c r="Y61" s="118"/>
      <c r="AB61" s="157"/>
      <c r="AC61" s="37"/>
      <c r="AD61" s="37"/>
      <c r="AE61" s="37"/>
      <c r="AF61" s="37"/>
      <c r="AG61" s="37"/>
    </row>
    <row r="62" spans="1:33" ht="15.75" customHeight="1" thickBot="1" x14ac:dyDescent="0.3">
      <c r="A62" s="40"/>
      <c r="B62" s="174"/>
      <c r="C62" s="131"/>
      <c r="D62" s="169"/>
      <c r="E62" s="164"/>
      <c r="F62" s="165"/>
      <c r="H62" s="166"/>
      <c r="I62" s="167"/>
      <c r="J62" s="176"/>
      <c r="K62" s="177"/>
      <c r="L62" s="178"/>
      <c r="M62" s="287">
        <v>0</v>
      </c>
      <c r="N62" s="288"/>
      <c r="O62" s="125"/>
      <c r="P62" s="6"/>
      <c r="Q62" s="6"/>
      <c r="R62" s="6"/>
      <c r="S62" s="6"/>
      <c r="T62" s="62"/>
      <c r="W62" s="162"/>
      <c r="X62" s="163"/>
      <c r="Y62" s="118"/>
      <c r="AB62" s="157"/>
      <c r="AC62" s="37"/>
      <c r="AD62" s="37"/>
      <c r="AE62" s="37"/>
      <c r="AF62" s="37"/>
      <c r="AG62" s="37"/>
    </row>
    <row r="63" spans="1:33" ht="15.75" customHeight="1" thickBot="1" x14ac:dyDescent="0.3">
      <c r="A63" s="40"/>
      <c r="B63" s="174"/>
      <c r="C63" s="131"/>
      <c r="D63" s="169"/>
      <c r="E63" s="164"/>
      <c r="F63" s="165"/>
      <c r="H63" s="166"/>
      <c r="I63" s="167"/>
      <c r="J63" s="176"/>
      <c r="K63" s="177"/>
      <c r="L63" s="70" t="s">
        <v>88</v>
      </c>
      <c r="M63" s="289"/>
      <c r="N63" s="290"/>
      <c r="O63" s="125"/>
      <c r="P63" s="6"/>
      <c r="Q63" s="6"/>
      <c r="R63" s="6"/>
      <c r="S63" s="6"/>
      <c r="T63" s="62"/>
      <c r="W63" s="162"/>
      <c r="X63" s="163"/>
      <c r="Y63" s="118"/>
      <c r="AB63" s="157"/>
      <c r="AC63" s="37"/>
      <c r="AD63" s="37"/>
      <c r="AE63" s="37"/>
      <c r="AF63" s="37"/>
      <c r="AG63" s="37"/>
    </row>
    <row r="64" spans="1:33" ht="22.5" customHeight="1" thickBot="1" x14ac:dyDescent="0.35">
      <c r="A64" s="40"/>
      <c r="B64" s="174"/>
      <c r="C64" s="131"/>
      <c r="D64" s="169"/>
      <c r="E64" s="164"/>
      <c r="F64" s="165"/>
      <c r="H64" s="166"/>
      <c r="I64" s="167"/>
      <c r="J64" s="176"/>
      <c r="K64" s="177"/>
      <c r="L64" s="179" t="s">
        <v>89</v>
      </c>
      <c r="M64" s="302">
        <v>0</v>
      </c>
      <c r="N64" s="303"/>
      <c r="O64" s="125"/>
      <c r="P64" s="6"/>
      <c r="Q64" s="6"/>
      <c r="R64" s="6"/>
      <c r="S64" s="6"/>
      <c r="T64" s="62"/>
      <c r="W64" s="162"/>
      <c r="X64" s="163"/>
      <c r="Y64" s="118"/>
      <c r="AB64" s="157"/>
      <c r="AC64" s="37"/>
      <c r="AD64" s="37"/>
      <c r="AE64" s="37"/>
      <c r="AF64" s="37"/>
      <c r="AG64" s="37"/>
    </row>
    <row r="65" spans="1:33" ht="27" customHeight="1" thickBot="1" x14ac:dyDescent="0.35">
      <c r="A65" s="40"/>
      <c r="B65" s="41"/>
      <c r="C65" s="131"/>
      <c r="D65" s="169"/>
      <c r="E65" s="164"/>
      <c r="F65" s="165"/>
      <c r="H65" s="166"/>
      <c r="I65" s="167"/>
      <c r="J65" s="176"/>
      <c r="K65" s="180"/>
      <c r="L65" s="179" t="s">
        <v>90</v>
      </c>
      <c r="M65" s="304">
        <v>0</v>
      </c>
      <c r="N65" s="305"/>
      <c r="O65" s="125"/>
      <c r="P65" s="6"/>
      <c r="Q65" s="6"/>
      <c r="R65" s="6"/>
      <c r="S65" s="6"/>
      <c r="T65" s="62"/>
      <c r="W65" s="162"/>
      <c r="X65" s="163"/>
      <c r="Y65" s="118"/>
      <c r="AB65" s="157"/>
      <c r="AC65" s="37"/>
      <c r="AD65" s="37"/>
      <c r="AE65" s="37"/>
      <c r="AF65" s="37"/>
      <c r="AG65" s="37"/>
    </row>
    <row r="66" spans="1:33" ht="17.25" thickTop="1" thickBot="1" x14ac:dyDescent="0.3">
      <c r="A66" s="40"/>
      <c r="B66" s="41"/>
      <c r="C66" s="42">
        <v>0</v>
      </c>
      <c r="D66" s="169"/>
      <c r="E66" s="164"/>
      <c r="F66" s="165"/>
      <c r="H66" s="166"/>
      <c r="I66" s="167"/>
      <c r="J66" s="176"/>
      <c r="K66" s="173"/>
      <c r="L66" s="5"/>
      <c r="M66" s="306">
        <f>SUM(M65+M64+M62)</f>
        <v>0</v>
      </c>
      <c r="N66" s="307"/>
      <c r="O66" s="310"/>
      <c r="P66" s="6"/>
      <c r="Q66" s="6"/>
      <c r="R66" s="181">
        <v>0</v>
      </c>
      <c r="S66" s="181">
        <v>0</v>
      </c>
      <c r="T66" s="62"/>
      <c r="W66" s="182"/>
      <c r="X66" s="163"/>
      <c r="Y66" s="118"/>
      <c r="AB66" s="157"/>
      <c r="AC66" s="37"/>
      <c r="AD66" s="37"/>
      <c r="AE66" s="37"/>
      <c r="AF66" s="37"/>
      <c r="AG66" s="37"/>
    </row>
    <row r="67" spans="1:33" ht="16.5" thickBot="1" x14ac:dyDescent="0.3">
      <c r="B67" s="183" t="s">
        <v>91</v>
      </c>
      <c r="C67" s="184">
        <f>SUM(C5:C66)</f>
        <v>0</v>
      </c>
      <c r="D67" s="185"/>
      <c r="E67" s="186" t="s">
        <v>91</v>
      </c>
      <c r="F67" s="187">
        <f>SUM(F5:F66)</f>
        <v>0</v>
      </c>
      <c r="G67" s="185"/>
      <c r="H67" s="188" t="s">
        <v>92</v>
      </c>
      <c r="I67" s="189">
        <f>SUM(I5:I66)</f>
        <v>0</v>
      </c>
      <c r="J67" s="190"/>
      <c r="K67" s="191" t="s">
        <v>93</v>
      </c>
      <c r="L67" s="192">
        <f>SUM(L5:L66)</f>
        <v>0</v>
      </c>
      <c r="M67" s="308"/>
      <c r="N67" s="309"/>
      <c r="O67" s="311"/>
      <c r="P67" s="4"/>
      <c r="Q67" s="4"/>
      <c r="R67" s="6">
        <f>SUM(R5:R66)</f>
        <v>0</v>
      </c>
      <c r="S67" s="6">
        <f>SUM(S5:S66)</f>
        <v>0</v>
      </c>
      <c r="T67" s="193"/>
      <c r="W67" s="182"/>
      <c r="X67" s="163"/>
      <c r="Y67" s="118"/>
    </row>
    <row r="68" spans="1:33" ht="20.25" thickTop="1" thickBot="1" x14ac:dyDescent="0.3">
      <c r="C68" s="12" t="s">
        <v>18</v>
      </c>
      <c r="R68" s="6"/>
      <c r="S68" s="6"/>
      <c r="T68" s="195"/>
      <c r="U68" s="37"/>
      <c r="W68" s="196"/>
      <c r="X68" s="197"/>
      <c r="Y68" s="198"/>
    </row>
    <row r="69" spans="1:33" ht="17.25" customHeight="1" thickBot="1" x14ac:dyDescent="0.3">
      <c r="A69" s="91"/>
      <c r="B69" s="199"/>
      <c r="C69" s="3"/>
      <c r="H69" s="312" t="s">
        <v>94</v>
      </c>
      <c r="I69" s="313"/>
      <c r="J69" s="200"/>
      <c r="K69" s="314">
        <f>I67+L67</f>
        <v>0</v>
      </c>
      <c r="L69" s="315"/>
      <c r="M69" s="201"/>
      <c r="N69" s="202"/>
      <c r="O69" s="203"/>
      <c r="P69" s="204"/>
      <c r="Q69" s="204"/>
      <c r="R69" s="37"/>
      <c r="S69" s="37"/>
      <c r="U69" s="205"/>
      <c r="AB69" s="207"/>
      <c r="AC69" s="208"/>
      <c r="AD69" s="208"/>
      <c r="AE69" s="208"/>
      <c r="AF69" s="208"/>
      <c r="AG69" s="208"/>
    </row>
    <row r="70" spans="1:33" ht="19.5" customHeight="1" thickBot="1" x14ac:dyDescent="0.3">
      <c r="D70" s="292" t="s">
        <v>95</v>
      </c>
      <c r="E70" s="292"/>
      <c r="F70" s="209">
        <f>F67-K69-C67</f>
        <v>0</v>
      </c>
      <c r="I70" s="210"/>
      <c r="J70" s="211"/>
      <c r="R70" s="293">
        <f>R67+S67</f>
        <v>0</v>
      </c>
      <c r="S70" s="294"/>
      <c r="U70" s="70"/>
    </row>
    <row r="71" spans="1:33" ht="15.75" customHeight="1" x14ac:dyDescent="0.3">
      <c r="D71" s="295" t="s">
        <v>96</v>
      </c>
      <c r="E71" s="295"/>
      <c r="F71" s="212">
        <v>0</v>
      </c>
      <c r="I71" s="296" t="s">
        <v>97</v>
      </c>
      <c r="J71" s="297"/>
      <c r="K71" s="298">
        <f>F73+F74+F75</f>
        <v>0</v>
      </c>
      <c r="L71" s="299"/>
      <c r="R71" s="70"/>
      <c r="U71" s="213"/>
    </row>
    <row r="72" spans="1:33" ht="19.5" thickBot="1" x14ac:dyDescent="0.35">
      <c r="D72" s="214"/>
      <c r="E72" s="91"/>
      <c r="F72" s="215">
        <v>0</v>
      </c>
      <c r="I72" s="216"/>
      <c r="J72" s="217"/>
      <c r="K72" s="218"/>
      <c r="L72" s="219"/>
      <c r="R72" s="213"/>
      <c r="S72" s="6"/>
      <c r="U72" s="70"/>
    </row>
    <row r="73" spans="1:33" ht="18.75" customHeight="1" thickTop="1" x14ac:dyDescent="0.3">
      <c r="C73" s="13" t="s">
        <v>18</v>
      </c>
      <c r="E73" s="91" t="s">
        <v>98</v>
      </c>
      <c r="F73" s="212">
        <f>SUM(F70:F72)</f>
        <v>0</v>
      </c>
      <c r="H73" s="40"/>
      <c r="I73" s="220" t="s">
        <v>99</v>
      </c>
      <c r="J73" s="221"/>
      <c r="K73" s="300">
        <f>-C4</f>
        <v>0</v>
      </c>
      <c r="L73" s="301"/>
      <c r="R73" s="70"/>
      <c r="S73" s="6"/>
      <c r="U73" s="70"/>
    </row>
    <row r="74" spans="1:33" ht="16.5" thickBot="1" x14ac:dyDescent="0.3">
      <c r="D74" s="222" t="s">
        <v>100</v>
      </c>
      <c r="E74" s="91" t="s">
        <v>101</v>
      </c>
      <c r="F74" s="223">
        <v>0</v>
      </c>
      <c r="R74" s="70"/>
      <c r="S74" s="6"/>
      <c r="U74" s="70"/>
    </row>
    <row r="75" spans="1:33" ht="20.25" thickTop="1" thickBot="1" x14ac:dyDescent="0.35">
      <c r="C75" s="224"/>
      <c r="D75" s="278" t="s">
        <v>102</v>
      </c>
      <c r="E75" s="279"/>
      <c r="F75" s="225">
        <v>0</v>
      </c>
      <c r="I75" s="280" t="s">
        <v>103</v>
      </c>
      <c r="J75" s="281"/>
      <c r="K75" s="282">
        <f>K71+K73</f>
        <v>0</v>
      </c>
      <c r="L75" s="282"/>
      <c r="R75" s="70"/>
      <c r="S75" s="6"/>
      <c r="U75" s="226"/>
    </row>
    <row r="76" spans="1:33" ht="18" thickBot="1" x14ac:dyDescent="0.35">
      <c r="C76" s="227"/>
      <c r="D76" s="228"/>
      <c r="E76" s="229"/>
      <c r="F76" s="230"/>
      <c r="J76" s="231"/>
      <c r="R76" s="226"/>
      <c r="S76" s="6"/>
    </row>
    <row r="77" spans="1:33" ht="15.75" customHeight="1" x14ac:dyDescent="0.25">
      <c r="I77" s="283" t="s">
        <v>104</v>
      </c>
      <c r="J77" s="284"/>
      <c r="K77" s="287">
        <v>0</v>
      </c>
      <c r="L77" s="288"/>
      <c r="R77" s="6"/>
      <c r="S77" s="6"/>
    </row>
    <row r="78" spans="1:33" ht="16.5" customHeight="1" thickBot="1" x14ac:dyDescent="0.3">
      <c r="B78" s="232"/>
      <c r="C78" s="233"/>
      <c r="D78" s="234"/>
      <c r="E78" s="6"/>
      <c r="I78" s="285"/>
      <c r="J78" s="286"/>
      <c r="K78" s="289"/>
      <c r="L78" s="290"/>
      <c r="M78" s="1"/>
      <c r="N78" s="91"/>
      <c r="O78" s="14"/>
      <c r="P78" s="91"/>
      <c r="Q78" s="91"/>
      <c r="R78" s="6"/>
      <c r="S78" s="6"/>
      <c r="T78" s="91"/>
      <c r="U78" s="235"/>
    </row>
    <row r="79" spans="1:33" x14ac:dyDescent="0.25">
      <c r="B79" s="232"/>
      <c r="C79" s="236"/>
      <c r="E79" s="6"/>
      <c r="M79" s="1"/>
      <c r="N79" s="91"/>
      <c r="O79" s="14"/>
      <c r="P79" s="91"/>
      <c r="Q79" s="91"/>
      <c r="R79" s="235"/>
      <c r="S79" s="91"/>
      <c r="T79" s="91"/>
      <c r="U79" s="91"/>
      <c r="AB79" s="237"/>
      <c r="AC79" s="7"/>
      <c r="AD79" s="7"/>
      <c r="AE79" s="7"/>
      <c r="AF79" s="7"/>
      <c r="AG79" s="7"/>
    </row>
    <row r="80" spans="1:33" x14ac:dyDescent="0.25">
      <c r="B80" s="232"/>
      <c r="C80" s="236"/>
      <c r="E80" s="6"/>
      <c r="F80" s="238"/>
      <c r="L80" s="239"/>
      <c r="M80" s="3"/>
      <c r="R80" s="91"/>
      <c r="S80" s="91"/>
      <c r="AB80" s="237"/>
      <c r="AC80" s="7"/>
      <c r="AD80" s="7"/>
      <c r="AE80" s="7"/>
      <c r="AF80" s="7"/>
      <c r="AG80" s="7"/>
    </row>
    <row r="81" spans="2:33" ht="21" x14ac:dyDescent="0.25">
      <c r="B81" s="232"/>
      <c r="C81" s="236"/>
      <c r="E81" s="6"/>
      <c r="M81" s="3"/>
      <c r="AC81" s="291"/>
      <c r="AD81" s="240"/>
      <c r="AE81" s="240"/>
      <c r="AF81" s="240"/>
      <c r="AG81" s="240"/>
    </row>
    <row r="82" spans="2:33" ht="21" x14ac:dyDescent="0.25">
      <c r="B82" s="232"/>
      <c r="C82" s="236"/>
      <c r="E82" s="6"/>
      <c r="F82" s="241"/>
      <c r="M82" s="3"/>
      <c r="AC82" s="291"/>
      <c r="AD82" s="240"/>
      <c r="AE82" s="240"/>
      <c r="AF82" s="240"/>
      <c r="AG82" s="240"/>
    </row>
    <row r="83" spans="2:33" x14ac:dyDescent="0.25">
      <c r="E83" s="242"/>
      <c r="F83" s="6"/>
      <c r="M83" s="3"/>
    </row>
    <row r="84" spans="2:33" x14ac:dyDescent="0.25">
      <c r="E84" s="242"/>
      <c r="F84" s="6"/>
      <c r="M84" s="3"/>
    </row>
    <row r="85" spans="2:33" x14ac:dyDescent="0.25">
      <c r="E85" s="242"/>
      <c r="F85" s="6"/>
      <c r="M85" s="3"/>
    </row>
    <row r="86" spans="2:33" x14ac:dyDescent="0.25">
      <c r="E86" s="242"/>
      <c r="F86" s="6"/>
      <c r="M86" s="3"/>
    </row>
    <row r="87" spans="2:33" x14ac:dyDescent="0.25">
      <c r="E87" s="242"/>
      <c r="F87" s="6"/>
      <c r="M87" s="3"/>
    </row>
    <row r="88" spans="2:33" x14ac:dyDescent="0.25">
      <c r="E88" s="242"/>
      <c r="F88" s="6"/>
      <c r="M88" s="3"/>
    </row>
    <row r="89" spans="2:33" x14ac:dyDescent="0.25">
      <c r="E89" s="242"/>
      <c r="F89" s="6"/>
      <c r="M89" s="3"/>
    </row>
    <row r="90" spans="2:33" x14ac:dyDescent="0.25">
      <c r="E90" s="242"/>
      <c r="F90" s="6"/>
      <c r="M90" s="3"/>
    </row>
    <row r="91" spans="2:33" x14ac:dyDescent="0.25">
      <c r="E91" s="242"/>
      <c r="F91" s="6"/>
      <c r="M91" s="3"/>
    </row>
    <row r="92" spans="2:33" x14ac:dyDescent="0.25">
      <c r="E92" s="242"/>
      <c r="F92" s="6"/>
      <c r="M92" s="3"/>
    </row>
    <row r="93" spans="2:33" x14ac:dyDescent="0.25">
      <c r="E93" s="242"/>
      <c r="F93" s="6"/>
      <c r="M93" s="3"/>
    </row>
    <row r="94" spans="2:33" x14ac:dyDescent="0.25">
      <c r="E94" s="242"/>
      <c r="F94" s="6"/>
    </row>
    <row r="95" spans="2:33" x14ac:dyDescent="0.25">
      <c r="F95" s="241"/>
    </row>
    <row r="96" spans="2:33" x14ac:dyDescent="0.25">
      <c r="F96" s="241"/>
    </row>
    <row r="97" spans="6:6" x14ac:dyDescent="0.25">
      <c r="F97" s="241"/>
    </row>
  </sheetData>
  <mergeCells count="41"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M39:M40"/>
    <mergeCell ref="N39:N40"/>
    <mergeCell ref="M44:N44"/>
    <mergeCell ref="M58:M59"/>
    <mergeCell ref="M60:N60"/>
    <mergeCell ref="M64:N64"/>
    <mergeCell ref="M65:N65"/>
    <mergeCell ref="M66:N67"/>
    <mergeCell ref="O66:O67"/>
    <mergeCell ref="H69:I69"/>
    <mergeCell ref="K69:L69"/>
    <mergeCell ref="AC81:AC82"/>
    <mergeCell ref="D70:E70"/>
    <mergeCell ref="R70:S70"/>
    <mergeCell ref="D71:E71"/>
    <mergeCell ref="I71:J71"/>
    <mergeCell ref="K71:L71"/>
    <mergeCell ref="K73:L73"/>
    <mergeCell ref="D75:E75"/>
    <mergeCell ref="I75:J75"/>
    <mergeCell ref="K75:L75"/>
    <mergeCell ref="I77:J78"/>
    <mergeCell ref="K77:L78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43C6-3005-410A-AD4F-D271E328A9D3}">
  <sheetPr>
    <tabColor rgb="FFFFC000"/>
  </sheetPr>
  <dimension ref="A1:G133"/>
  <sheetViews>
    <sheetView workbookViewId="0">
      <selection sqref="A1:XFD1048576"/>
    </sheetView>
  </sheetViews>
  <sheetFormatPr baseColWidth="10" defaultRowHeight="15" x14ac:dyDescent="0.25"/>
  <cols>
    <col min="1" max="1" width="13.42578125" style="91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2" bestFit="1" customWidth="1"/>
  </cols>
  <sheetData>
    <row r="1" spans="1:7" ht="36.75" customHeight="1" thickBot="1" x14ac:dyDescent="0.4">
      <c r="A1" s="243" t="s">
        <v>0</v>
      </c>
      <c r="B1" s="244" t="s">
        <v>105</v>
      </c>
      <c r="C1" s="245"/>
      <c r="D1" s="246"/>
      <c r="E1" s="245"/>
      <c r="F1" s="247"/>
    </row>
    <row r="2" spans="1:7" ht="16.5" thickBot="1" x14ac:dyDescent="0.3">
      <c r="A2" s="248" t="s">
        <v>4</v>
      </c>
      <c r="B2" s="248" t="s">
        <v>106</v>
      </c>
      <c r="C2" s="249" t="s">
        <v>5</v>
      </c>
      <c r="D2" s="248" t="s">
        <v>107</v>
      </c>
      <c r="E2" s="249" t="s">
        <v>108</v>
      </c>
      <c r="F2" s="249" t="s">
        <v>5</v>
      </c>
    </row>
    <row r="3" spans="1:7" ht="18.75" x14ac:dyDescent="0.3">
      <c r="A3" s="250"/>
      <c r="B3" s="251"/>
      <c r="C3" s="131"/>
      <c r="D3" s="252"/>
      <c r="E3" s="5"/>
      <c r="F3" s="253">
        <f>C3-E3</f>
        <v>0</v>
      </c>
    </row>
    <row r="4" spans="1:7" ht="18.75" x14ac:dyDescent="0.3">
      <c r="A4" s="250"/>
      <c r="B4" s="251"/>
      <c r="C4" s="131"/>
      <c r="D4" s="254"/>
      <c r="E4" s="131"/>
      <c r="F4" s="255">
        <f>F3+C4-E4</f>
        <v>0</v>
      </c>
      <c r="G4" s="256"/>
    </row>
    <row r="5" spans="1:7" ht="15.75" x14ac:dyDescent="0.25">
      <c r="A5" s="254"/>
      <c r="B5" s="251"/>
      <c r="C5" s="131"/>
      <c r="D5" s="254"/>
      <c r="E5" s="131"/>
      <c r="F5" s="255">
        <f t="shared" ref="F5:F68" si="0">F4+C5-E5</f>
        <v>0</v>
      </c>
    </row>
    <row r="6" spans="1:7" ht="15.75" x14ac:dyDescent="0.25">
      <c r="A6" s="250"/>
      <c r="B6" s="251"/>
      <c r="C6" s="131"/>
      <c r="D6" s="254"/>
      <c r="E6" s="131"/>
      <c r="F6" s="255">
        <f t="shared" si="0"/>
        <v>0</v>
      </c>
    </row>
    <row r="7" spans="1:7" ht="15.75" x14ac:dyDescent="0.25">
      <c r="A7" s="254"/>
      <c r="B7" s="251"/>
      <c r="C7" s="131"/>
      <c r="D7" s="254"/>
      <c r="E7" s="131"/>
      <c r="F7" s="255">
        <f t="shared" si="0"/>
        <v>0</v>
      </c>
    </row>
    <row r="8" spans="1:7" ht="15.75" x14ac:dyDescent="0.25">
      <c r="A8" s="254"/>
      <c r="B8" s="251"/>
      <c r="C8" s="131"/>
      <c r="D8" s="254"/>
      <c r="E8" s="131"/>
      <c r="F8" s="255">
        <f t="shared" si="0"/>
        <v>0</v>
      </c>
    </row>
    <row r="9" spans="1:7" ht="15.75" x14ac:dyDescent="0.25">
      <c r="A9" s="254"/>
      <c r="B9" s="251"/>
      <c r="C9" s="131"/>
      <c r="D9" s="254"/>
      <c r="E9" s="131"/>
      <c r="F9" s="255">
        <f t="shared" si="0"/>
        <v>0</v>
      </c>
    </row>
    <row r="10" spans="1:7" ht="18.75" x14ac:dyDescent="0.3">
      <c r="A10" s="254"/>
      <c r="B10" s="251"/>
      <c r="C10" s="131"/>
      <c r="D10" s="254"/>
      <c r="E10" s="131"/>
      <c r="F10" s="255">
        <f t="shared" si="0"/>
        <v>0</v>
      </c>
      <c r="G10" s="256"/>
    </row>
    <row r="11" spans="1:7" ht="15.75" x14ac:dyDescent="0.25">
      <c r="A11" s="250"/>
      <c r="B11" s="251"/>
      <c r="C11" s="131"/>
      <c r="D11" s="254"/>
      <c r="E11" s="131"/>
      <c r="F11" s="255">
        <f t="shared" si="0"/>
        <v>0</v>
      </c>
    </row>
    <row r="12" spans="1:7" ht="15.75" x14ac:dyDescent="0.25">
      <c r="A12" s="254"/>
      <c r="B12" s="251"/>
      <c r="C12" s="131"/>
      <c r="D12" s="254"/>
      <c r="E12" s="131"/>
      <c r="F12" s="255">
        <f t="shared" si="0"/>
        <v>0</v>
      </c>
    </row>
    <row r="13" spans="1:7" ht="15.75" x14ac:dyDescent="0.25">
      <c r="A13" s="254"/>
      <c r="B13" s="251"/>
      <c r="C13" s="131"/>
      <c r="D13" s="254"/>
      <c r="E13" s="131"/>
      <c r="F13" s="255">
        <f t="shared" si="0"/>
        <v>0</v>
      </c>
    </row>
    <row r="14" spans="1:7" ht="15.75" x14ac:dyDescent="0.25">
      <c r="A14" s="254"/>
      <c r="B14" s="251"/>
      <c r="C14" s="131"/>
      <c r="D14" s="254"/>
      <c r="E14" s="131"/>
      <c r="F14" s="255">
        <f t="shared" si="0"/>
        <v>0</v>
      </c>
    </row>
    <row r="15" spans="1:7" ht="15.75" x14ac:dyDescent="0.25">
      <c r="A15" s="254"/>
      <c r="B15" s="251"/>
      <c r="C15" s="131"/>
      <c r="D15" s="254"/>
      <c r="E15" s="131"/>
      <c r="F15" s="255">
        <f t="shared" si="0"/>
        <v>0</v>
      </c>
    </row>
    <row r="16" spans="1:7" ht="15.75" x14ac:dyDescent="0.25">
      <c r="A16" s="254"/>
      <c r="B16" s="251"/>
      <c r="C16" s="131"/>
      <c r="D16" s="254"/>
      <c r="E16" s="131"/>
      <c r="F16" s="255">
        <f t="shared" si="0"/>
        <v>0</v>
      </c>
    </row>
    <row r="17" spans="1:7" ht="15.75" x14ac:dyDescent="0.25">
      <c r="A17" s="254"/>
      <c r="B17" s="251"/>
      <c r="C17" s="131"/>
      <c r="D17" s="254"/>
      <c r="E17" s="131"/>
      <c r="F17" s="255">
        <f t="shared" si="0"/>
        <v>0</v>
      </c>
    </row>
    <row r="18" spans="1:7" ht="15.75" x14ac:dyDescent="0.25">
      <c r="A18" s="254"/>
      <c r="B18" s="251"/>
      <c r="C18" s="131"/>
      <c r="D18" s="254"/>
      <c r="E18" s="131"/>
      <c r="F18" s="255">
        <f t="shared" si="0"/>
        <v>0</v>
      </c>
    </row>
    <row r="19" spans="1:7" ht="15.75" x14ac:dyDescent="0.25">
      <c r="A19" s="254"/>
      <c r="B19" s="251"/>
      <c r="C19" s="131"/>
      <c r="D19" s="254"/>
      <c r="E19" s="131"/>
      <c r="F19" s="255">
        <f t="shared" si="0"/>
        <v>0</v>
      </c>
    </row>
    <row r="20" spans="1:7" ht="15.75" x14ac:dyDescent="0.25">
      <c r="A20" s="254"/>
      <c r="B20" s="251"/>
      <c r="C20" s="131"/>
      <c r="D20" s="254"/>
      <c r="E20" s="131"/>
      <c r="F20" s="255">
        <f t="shared" si="0"/>
        <v>0</v>
      </c>
    </row>
    <row r="21" spans="1:7" ht="18.75" x14ac:dyDescent="0.3">
      <c r="A21" s="254"/>
      <c r="B21" s="251"/>
      <c r="C21" s="131"/>
      <c r="D21" s="254"/>
      <c r="E21" s="131"/>
      <c r="F21" s="255">
        <f t="shared" si="0"/>
        <v>0</v>
      </c>
      <c r="G21" s="256"/>
    </row>
    <row r="22" spans="1:7" ht="15.75" x14ac:dyDescent="0.25">
      <c r="A22" s="254"/>
      <c r="B22" s="251"/>
      <c r="C22" s="131"/>
      <c r="D22" s="254"/>
      <c r="E22" s="131"/>
      <c r="F22" s="255">
        <f t="shared" si="0"/>
        <v>0</v>
      </c>
    </row>
    <row r="23" spans="1:7" ht="15.75" x14ac:dyDescent="0.25">
      <c r="A23" s="254"/>
      <c r="B23" s="251"/>
      <c r="C23" s="131"/>
      <c r="D23" s="254"/>
      <c r="E23" s="131"/>
      <c r="F23" s="255">
        <f t="shared" si="0"/>
        <v>0</v>
      </c>
    </row>
    <row r="24" spans="1:7" ht="15.75" x14ac:dyDescent="0.25">
      <c r="A24" s="254"/>
      <c r="B24" s="251"/>
      <c r="C24" s="131"/>
      <c r="D24" s="254"/>
      <c r="E24" s="131"/>
      <c r="F24" s="255">
        <f t="shared" si="0"/>
        <v>0</v>
      </c>
    </row>
    <row r="25" spans="1:7" ht="15.75" x14ac:dyDescent="0.25">
      <c r="A25" s="254"/>
      <c r="B25" s="251"/>
      <c r="C25" s="131"/>
      <c r="D25" s="254"/>
      <c r="E25" s="131"/>
      <c r="F25" s="255">
        <f t="shared" si="0"/>
        <v>0</v>
      </c>
    </row>
    <row r="26" spans="1:7" ht="15.75" x14ac:dyDescent="0.25">
      <c r="A26" s="254"/>
      <c r="B26" s="251"/>
      <c r="C26" s="131"/>
      <c r="D26" s="254"/>
      <c r="E26" s="131"/>
      <c r="F26" s="255">
        <f t="shared" si="0"/>
        <v>0</v>
      </c>
    </row>
    <row r="27" spans="1:7" ht="15.75" x14ac:dyDescent="0.25">
      <c r="A27" s="254"/>
      <c r="B27" s="251"/>
      <c r="C27" s="131"/>
      <c r="D27" s="254"/>
      <c r="E27" s="131"/>
      <c r="F27" s="255">
        <f t="shared" si="0"/>
        <v>0</v>
      </c>
    </row>
    <row r="28" spans="1:7" ht="15.75" x14ac:dyDescent="0.25">
      <c r="A28" s="254"/>
      <c r="B28" s="251"/>
      <c r="C28" s="131"/>
      <c r="D28" s="254"/>
      <c r="E28" s="131"/>
      <c r="F28" s="255">
        <f t="shared" si="0"/>
        <v>0</v>
      </c>
    </row>
    <row r="29" spans="1:7" ht="18.75" x14ac:dyDescent="0.3">
      <c r="A29" s="254"/>
      <c r="B29" s="251"/>
      <c r="C29" s="131"/>
      <c r="D29" s="254"/>
      <c r="E29" s="131"/>
      <c r="F29" s="255">
        <f t="shared" si="0"/>
        <v>0</v>
      </c>
      <c r="G29" s="256"/>
    </row>
    <row r="30" spans="1:7" ht="15.75" x14ac:dyDescent="0.25">
      <c r="A30" s="254"/>
      <c r="B30" s="251"/>
      <c r="C30" s="131"/>
      <c r="D30" s="254"/>
      <c r="E30" s="131"/>
      <c r="F30" s="255">
        <f t="shared" si="0"/>
        <v>0</v>
      </c>
    </row>
    <row r="31" spans="1:7" ht="15.75" x14ac:dyDescent="0.25">
      <c r="A31" s="254"/>
      <c r="B31" s="251"/>
      <c r="C31" s="131"/>
      <c r="D31" s="254"/>
      <c r="E31" s="131"/>
      <c r="F31" s="255">
        <f t="shared" si="0"/>
        <v>0</v>
      </c>
    </row>
    <row r="32" spans="1:7" ht="15.75" x14ac:dyDescent="0.25">
      <c r="A32" s="254"/>
      <c r="B32" s="251"/>
      <c r="C32" s="131"/>
      <c r="D32" s="254"/>
      <c r="E32" s="131"/>
      <c r="F32" s="255">
        <f t="shared" si="0"/>
        <v>0</v>
      </c>
    </row>
    <row r="33" spans="1:6" ht="15.75" x14ac:dyDescent="0.25">
      <c r="A33" s="254"/>
      <c r="B33" s="251"/>
      <c r="C33" s="131"/>
      <c r="D33" s="254"/>
      <c r="E33" s="131"/>
      <c r="F33" s="255">
        <f t="shared" si="0"/>
        <v>0</v>
      </c>
    </row>
    <row r="34" spans="1:6" ht="15.75" x14ac:dyDescent="0.25">
      <c r="A34" s="254"/>
      <c r="B34" s="251"/>
      <c r="C34" s="131"/>
      <c r="D34" s="254"/>
      <c r="E34" s="131"/>
      <c r="F34" s="255">
        <f t="shared" si="0"/>
        <v>0</v>
      </c>
    </row>
    <row r="35" spans="1:6" ht="15.75" x14ac:dyDescent="0.25">
      <c r="A35" s="254"/>
      <c r="B35" s="251"/>
      <c r="C35" s="131"/>
      <c r="D35" s="254"/>
      <c r="E35" s="131"/>
      <c r="F35" s="255">
        <f t="shared" si="0"/>
        <v>0</v>
      </c>
    </row>
    <row r="36" spans="1:6" ht="15.75" x14ac:dyDescent="0.25">
      <c r="A36" s="254"/>
      <c r="B36" s="251"/>
      <c r="C36" s="131"/>
      <c r="D36" s="254"/>
      <c r="E36" s="131"/>
      <c r="F36" s="255">
        <f t="shared" si="0"/>
        <v>0</v>
      </c>
    </row>
    <row r="37" spans="1:6" ht="15.75" x14ac:dyDescent="0.25">
      <c r="A37" s="254"/>
      <c r="B37" s="251"/>
      <c r="C37" s="131"/>
      <c r="D37" s="254"/>
      <c r="E37" s="131"/>
      <c r="F37" s="255">
        <f t="shared" si="0"/>
        <v>0</v>
      </c>
    </row>
    <row r="38" spans="1:6" ht="15.75" x14ac:dyDescent="0.25">
      <c r="A38" s="254"/>
      <c r="B38" s="251"/>
      <c r="C38" s="131"/>
      <c r="D38" s="254"/>
      <c r="E38" s="131"/>
      <c r="F38" s="255">
        <f t="shared" si="0"/>
        <v>0</v>
      </c>
    </row>
    <row r="39" spans="1:6" ht="15.75" x14ac:dyDescent="0.25">
      <c r="A39" s="254"/>
      <c r="B39" s="251"/>
      <c r="C39" s="131"/>
      <c r="D39" s="254"/>
      <c r="E39" s="131"/>
      <c r="F39" s="255">
        <f t="shared" si="0"/>
        <v>0</v>
      </c>
    </row>
    <row r="40" spans="1:6" ht="15.75" x14ac:dyDescent="0.25">
      <c r="A40" s="254"/>
      <c r="B40" s="251"/>
      <c r="C40" s="131"/>
      <c r="D40" s="254"/>
      <c r="E40" s="131"/>
      <c r="F40" s="255">
        <f t="shared" si="0"/>
        <v>0</v>
      </c>
    </row>
    <row r="41" spans="1:6" ht="15.75" x14ac:dyDescent="0.25">
      <c r="A41" s="254"/>
      <c r="B41" s="251"/>
      <c r="C41" s="131"/>
      <c r="D41" s="254"/>
      <c r="E41" s="131"/>
      <c r="F41" s="255">
        <f t="shared" si="0"/>
        <v>0</v>
      </c>
    </row>
    <row r="42" spans="1:6" ht="15.75" x14ac:dyDescent="0.25">
      <c r="A42" s="254"/>
      <c r="B42" s="251"/>
      <c r="C42" s="131"/>
      <c r="D42" s="254"/>
      <c r="E42" s="131"/>
      <c r="F42" s="255">
        <f t="shared" si="0"/>
        <v>0</v>
      </c>
    </row>
    <row r="43" spans="1:6" ht="15.75" x14ac:dyDescent="0.25">
      <c r="A43" s="254"/>
      <c r="B43" s="251"/>
      <c r="C43" s="131"/>
      <c r="D43" s="254"/>
      <c r="E43" s="131"/>
      <c r="F43" s="255">
        <f t="shared" si="0"/>
        <v>0</v>
      </c>
    </row>
    <row r="44" spans="1:6" ht="15.75" x14ac:dyDescent="0.25">
      <c r="A44" s="254"/>
      <c r="B44" s="251"/>
      <c r="C44" s="131"/>
      <c r="D44" s="254"/>
      <c r="E44" s="131"/>
      <c r="F44" s="255">
        <f t="shared" si="0"/>
        <v>0</v>
      </c>
    </row>
    <row r="45" spans="1:6" ht="15.75" x14ac:dyDescent="0.25">
      <c r="A45" s="254"/>
      <c r="B45" s="251"/>
      <c r="C45" s="131"/>
      <c r="D45" s="254"/>
      <c r="E45" s="131"/>
      <c r="F45" s="255">
        <f t="shared" si="0"/>
        <v>0</v>
      </c>
    </row>
    <row r="46" spans="1:6" ht="15.75" x14ac:dyDescent="0.25">
      <c r="A46" s="254"/>
      <c r="B46" s="251"/>
      <c r="C46" s="131"/>
      <c r="D46" s="254"/>
      <c r="E46" s="131"/>
      <c r="F46" s="255">
        <f t="shared" si="0"/>
        <v>0</v>
      </c>
    </row>
    <row r="47" spans="1:6" ht="15.75" x14ac:dyDescent="0.25">
      <c r="A47" s="254"/>
      <c r="B47" s="251"/>
      <c r="C47" s="131"/>
      <c r="D47" s="254"/>
      <c r="E47" s="131"/>
      <c r="F47" s="255">
        <f t="shared" si="0"/>
        <v>0</v>
      </c>
    </row>
    <row r="48" spans="1:6" ht="15.75" x14ac:dyDescent="0.25">
      <c r="A48" s="254"/>
      <c r="B48" s="251"/>
      <c r="C48" s="131"/>
      <c r="D48" s="254"/>
      <c r="E48" s="131"/>
      <c r="F48" s="255">
        <f t="shared" si="0"/>
        <v>0</v>
      </c>
    </row>
    <row r="49" spans="1:6" ht="15.75" x14ac:dyDescent="0.25">
      <c r="A49" s="254"/>
      <c r="B49" s="251"/>
      <c r="C49" s="131"/>
      <c r="D49" s="254"/>
      <c r="E49" s="131"/>
      <c r="F49" s="255">
        <f t="shared" si="0"/>
        <v>0</v>
      </c>
    </row>
    <row r="50" spans="1:6" ht="15.75" x14ac:dyDescent="0.25">
      <c r="A50" s="254"/>
      <c r="B50" s="251"/>
      <c r="C50" s="131"/>
      <c r="D50" s="254"/>
      <c r="E50" s="131"/>
      <c r="F50" s="255">
        <f t="shared" si="0"/>
        <v>0</v>
      </c>
    </row>
    <row r="51" spans="1:6" ht="15.75" x14ac:dyDescent="0.25">
      <c r="A51" s="254"/>
      <c r="B51" s="251"/>
      <c r="C51" s="131"/>
      <c r="D51" s="254"/>
      <c r="E51" s="131"/>
      <c r="F51" s="255">
        <f t="shared" si="0"/>
        <v>0</v>
      </c>
    </row>
    <row r="52" spans="1:6" ht="15.75" x14ac:dyDescent="0.25">
      <c r="A52" s="254"/>
      <c r="B52" s="251"/>
      <c r="C52" s="131"/>
      <c r="D52" s="254"/>
      <c r="E52" s="131"/>
      <c r="F52" s="255">
        <f t="shared" si="0"/>
        <v>0</v>
      </c>
    </row>
    <row r="53" spans="1:6" ht="15.75" hidden="1" x14ac:dyDescent="0.25">
      <c r="A53" s="250"/>
      <c r="B53" s="251"/>
      <c r="C53" s="131"/>
      <c r="D53" s="254"/>
      <c r="E53" s="131"/>
      <c r="F53" s="255">
        <f t="shared" si="0"/>
        <v>0</v>
      </c>
    </row>
    <row r="54" spans="1:6" ht="15.75" hidden="1" x14ac:dyDescent="0.25">
      <c r="A54" s="250"/>
      <c r="B54" s="251"/>
      <c r="C54" s="131"/>
      <c r="D54" s="254"/>
      <c r="E54" s="131"/>
      <c r="F54" s="255">
        <f t="shared" si="0"/>
        <v>0</v>
      </c>
    </row>
    <row r="55" spans="1:6" ht="15.75" hidden="1" x14ac:dyDescent="0.25">
      <c r="A55" s="250"/>
      <c r="B55" s="251"/>
      <c r="C55" s="131"/>
      <c r="D55" s="254"/>
      <c r="E55" s="131"/>
      <c r="F55" s="255">
        <f t="shared" si="0"/>
        <v>0</v>
      </c>
    </row>
    <row r="56" spans="1:6" ht="15.75" hidden="1" x14ac:dyDescent="0.25">
      <c r="A56" s="254"/>
      <c r="B56" s="251"/>
      <c r="C56" s="131"/>
      <c r="D56" s="254"/>
      <c r="E56" s="131"/>
      <c r="F56" s="255">
        <f t="shared" si="0"/>
        <v>0</v>
      </c>
    </row>
    <row r="57" spans="1:6" ht="15.75" hidden="1" x14ac:dyDescent="0.25">
      <c r="A57" s="254"/>
      <c r="B57" s="251"/>
      <c r="C57" s="131"/>
      <c r="D57" s="254"/>
      <c r="E57" s="131"/>
      <c r="F57" s="255">
        <f t="shared" si="0"/>
        <v>0</v>
      </c>
    </row>
    <row r="58" spans="1:6" ht="15.75" hidden="1" x14ac:dyDescent="0.25">
      <c r="A58" s="254"/>
      <c r="B58" s="251"/>
      <c r="C58" s="131"/>
      <c r="D58" s="254"/>
      <c r="E58" s="131"/>
      <c r="F58" s="255">
        <f t="shared" si="0"/>
        <v>0</v>
      </c>
    </row>
    <row r="59" spans="1:6" ht="15.75" hidden="1" x14ac:dyDescent="0.25">
      <c r="A59" s="250"/>
      <c r="B59" s="251"/>
      <c r="C59" s="131"/>
      <c r="D59" s="254"/>
      <c r="E59" s="131"/>
      <c r="F59" s="255">
        <f t="shared" si="0"/>
        <v>0</v>
      </c>
    </row>
    <row r="60" spans="1:6" ht="15.75" hidden="1" x14ac:dyDescent="0.25">
      <c r="A60" s="250"/>
      <c r="B60" s="251"/>
      <c r="C60" s="131"/>
      <c r="D60" s="254"/>
      <c r="E60" s="131"/>
      <c r="F60" s="255">
        <f t="shared" si="0"/>
        <v>0</v>
      </c>
    </row>
    <row r="61" spans="1:6" ht="15.75" hidden="1" x14ac:dyDescent="0.25">
      <c r="A61" s="250"/>
      <c r="B61" s="251"/>
      <c r="C61" s="131"/>
      <c r="D61" s="254"/>
      <c r="E61" s="131"/>
      <c r="F61" s="255">
        <f t="shared" si="0"/>
        <v>0</v>
      </c>
    </row>
    <row r="62" spans="1:6" ht="15.75" hidden="1" x14ac:dyDescent="0.25">
      <c r="A62" s="250"/>
      <c r="B62" s="251"/>
      <c r="C62" s="131"/>
      <c r="D62" s="254"/>
      <c r="E62" s="131"/>
      <c r="F62" s="255">
        <f t="shared" si="0"/>
        <v>0</v>
      </c>
    </row>
    <row r="63" spans="1:6" ht="15.75" hidden="1" x14ac:dyDescent="0.25">
      <c r="A63" s="250"/>
      <c r="B63" s="251"/>
      <c r="C63" s="131"/>
      <c r="D63" s="254"/>
      <c r="E63" s="131"/>
      <c r="F63" s="255">
        <f t="shared" si="0"/>
        <v>0</v>
      </c>
    </row>
    <row r="64" spans="1:6" ht="15.75" hidden="1" x14ac:dyDescent="0.25">
      <c r="A64" s="250"/>
      <c r="B64" s="251"/>
      <c r="C64" s="131"/>
      <c r="D64" s="254"/>
      <c r="E64" s="131"/>
      <c r="F64" s="255">
        <f t="shared" si="0"/>
        <v>0</v>
      </c>
    </row>
    <row r="65" spans="1:6" ht="15.75" hidden="1" x14ac:dyDescent="0.25">
      <c r="A65" s="250"/>
      <c r="B65" s="251"/>
      <c r="C65" s="131"/>
      <c r="D65" s="254"/>
      <c r="E65" s="131"/>
      <c r="F65" s="255">
        <f t="shared" si="0"/>
        <v>0</v>
      </c>
    </row>
    <row r="66" spans="1:6" ht="15.75" hidden="1" x14ac:dyDescent="0.25">
      <c r="A66" s="250"/>
      <c r="B66" s="251"/>
      <c r="C66" s="131"/>
      <c r="D66" s="254"/>
      <c r="E66" s="131"/>
      <c r="F66" s="255">
        <f t="shared" si="0"/>
        <v>0</v>
      </c>
    </row>
    <row r="67" spans="1:6" ht="15.75" hidden="1" x14ac:dyDescent="0.25">
      <c r="A67" s="250"/>
      <c r="B67" s="251"/>
      <c r="C67" s="131"/>
      <c r="D67" s="254"/>
      <c r="E67" s="131"/>
      <c r="F67" s="255">
        <f t="shared" si="0"/>
        <v>0</v>
      </c>
    </row>
    <row r="68" spans="1:6" ht="15.75" hidden="1" x14ac:dyDescent="0.25">
      <c r="A68" s="250"/>
      <c r="B68" s="251"/>
      <c r="C68" s="131"/>
      <c r="D68" s="254"/>
      <c r="E68" s="131"/>
      <c r="F68" s="255">
        <f t="shared" si="0"/>
        <v>0</v>
      </c>
    </row>
    <row r="69" spans="1:6" ht="15.75" hidden="1" x14ac:dyDescent="0.25">
      <c r="A69" s="250"/>
      <c r="B69" s="251"/>
      <c r="C69" s="131"/>
      <c r="D69" s="254"/>
      <c r="E69" s="131"/>
      <c r="F69" s="255">
        <f t="shared" ref="F69:F96" si="1">F68+C69-E69</f>
        <v>0</v>
      </c>
    </row>
    <row r="70" spans="1:6" ht="15.75" hidden="1" x14ac:dyDescent="0.25">
      <c r="A70" s="250"/>
      <c r="B70" s="251"/>
      <c r="C70" s="131"/>
      <c r="D70" s="254"/>
      <c r="E70" s="131"/>
      <c r="F70" s="255">
        <f t="shared" si="1"/>
        <v>0</v>
      </c>
    </row>
    <row r="71" spans="1:6" ht="15.75" hidden="1" x14ac:dyDescent="0.25">
      <c r="A71" s="250"/>
      <c r="B71" s="251"/>
      <c r="C71" s="131"/>
      <c r="D71" s="254"/>
      <c r="E71" s="131"/>
      <c r="F71" s="255">
        <f t="shared" si="1"/>
        <v>0</v>
      </c>
    </row>
    <row r="72" spans="1:6" ht="15.75" hidden="1" x14ac:dyDescent="0.25">
      <c r="A72" s="250"/>
      <c r="B72" s="251"/>
      <c r="C72" s="131"/>
      <c r="D72" s="254"/>
      <c r="E72" s="131"/>
      <c r="F72" s="255">
        <f t="shared" si="1"/>
        <v>0</v>
      </c>
    </row>
    <row r="73" spans="1:6" ht="15.75" hidden="1" x14ac:dyDescent="0.25">
      <c r="A73" s="250"/>
      <c r="B73" s="251"/>
      <c r="C73" s="131"/>
      <c r="D73" s="254"/>
      <c r="E73" s="131"/>
      <c r="F73" s="255">
        <f t="shared" si="1"/>
        <v>0</v>
      </c>
    </row>
    <row r="74" spans="1:6" ht="15.75" hidden="1" x14ac:dyDescent="0.25">
      <c r="A74" s="250"/>
      <c r="B74" s="251"/>
      <c r="C74" s="131"/>
      <c r="D74" s="254"/>
      <c r="E74" s="131"/>
      <c r="F74" s="255">
        <f t="shared" si="1"/>
        <v>0</v>
      </c>
    </row>
    <row r="75" spans="1:6" ht="15.75" hidden="1" x14ac:dyDescent="0.25">
      <c r="A75" s="250"/>
      <c r="B75" s="251"/>
      <c r="C75" s="131"/>
      <c r="D75" s="254"/>
      <c r="E75" s="131"/>
      <c r="F75" s="255">
        <f t="shared" si="1"/>
        <v>0</v>
      </c>
    </row>
    <row r="76" spans="1:6" ht="15.75" hidden="1" x14ac:dyDescent="0.25">
      <c r="A76" s="250"/>
      <c r="B76" s="251"/>
      <c r="C76" s="131"/>
      <c r="D76" s="254"/>
      <c r="E76" s="131"/>
      <c r="F76" s="255">
        <f t="shared" si="1"/>
        <v>0</v>
      </c>
    </row>
    <row r="77" spans="1:6" ht="15.75" hidden="1" x14ac:dyDescent="0.25">
      <c r="A77" s="250"/>
      <c r="B77" s="251"/>
      <c r="C77" s="131"/>
      <c r="D77" s="254"/>
      <c r="E77" s="131"/>
      <c r="F77" s="255">
        <f t="shared" si="1"/>
        <v>0</v>
      </c>
    </row>
    <row r="78" spans="1:6" ht="15.75" hidden="1" x14ac:dyDescent="0.25">
      <c r="A78" s="250"/>
      <c r="B78" s="251"/>
      <c r="C78" s="131"/>
      <c r="D78" s="254"/>
      <c r="E78" s="131"/>
      <c r="F78" s="255">
        <f t="shared" si="1"/>
        <v>0</v>
      </c>
    </row>
    <row r="79" spans="1:6" ht="15.75" hidden="1" x14ac:dyDescent="0.25">
      <c r="A79" s="250"/>
      <c r="B79" s="251"/>
      <c r="C79" s="131"/>
      <c r="D79" s="254"/>
      <c r="E79" s="131"/>
      <c r="F79" s="255">
        <f t="shared" si="1"/>
        <v>0</v>
      </c>
    </row>
    <row r="80" spans="1:6" ht="15.75" hidden="1" x14ac:dyDescent="0.25">
      <c r="A80" s="257"/>
      <c r="B80" s="258"/>
      <c r="C80" s="6"/>
      <c r="D80" s="252"/>
      <c r="E80" s="6"/>
      <c r="F80" s="255">
        <f t="shared" si="1"/>
        <v>0</v>
      </c>
    </row>
    <row r="81" spans="1:6" ht="15.75" hidden="1" x14ac:dyDescent="0.25">
      <c r="A81" s="257"/>
      <c r="B81" s="258"/>
      <c r="C81" s="6"/>
      <c r="D81" s="252"/>
      <c r="E81" s="6"/>
      <c r="F81" s="255">
        <f t="shared" si="1"/>
        <v>0</v>
      </c>
    </row>
    <row r="82" spans="1:6" ht="15.75" hidden="1" x14ac:dyDescent="0.25">
      <c r="A82" s="257"/>
      <c r="B82" s="258"/>
      <c r="C82" s="6"/>
      <c r="D82" s="252"/>
      <c r="E82" s="6"/>
      <c r="F82" s="255">
        <f t="shared" si="1"/>
        <v>0</v>
      </c>
    </row>
    <row r="83" spans="1:6" ht="15.75" hidden="1" x14ac:dyDescent="0.25">
      <c r="A83" s="257"/>
      <c r="B83" s="258"/>
      <c r="C83" s="6"/>
      <c r="D83" s="252"/>
      <c r="E83" s="6"/>
      <c r="F83" s="255">
        <f t="shared" si="1"/>
        <v>0</v>
      </c>
    </row>
    <row r="84" spans="1:6" ht="15.75" hidden="1" x14ac:dyDescent="0.25">
      <c r="A84" s="257"/>
      <c r="B84" s="258"/>
      <c r="C84" s="6"/>
      <c r="D84" s="252"/>
      <c r="E84" s="6"/>
      <c r="F84" s="255">
        <f t="shared" si="1"/>
        <v>0</v>
      </c>
    </row>
    <row r="85" spans="1:6" ht="15.75" hidden="1" x14ac:dyDescent="0.25">
      <c r="A85" s="257"/>
      <c r="B85" s="258"/>
      <c r="C85" s="6"/>
      <c r="D85" s="252"/>
      <c r="E85" s="6"/>
      <c r="F85" s="255">
        <f t="shared" si="1"/>
        <v>0</v>
      </c>
    </row>
    <row r="86" spans="1:6" ht="15.75" hidden="1" x14ac:dyDescent="0.25">
      <c r="A86" s="250"/>
      <c r="B86" s="251"/>
      <c r="C86" s="131"/>
      <c r="D86" s="254"/>
      <c r="E86" s="131"/>
      <c r="F86" s="255">
        <f t="shared" si="1"/>
        <v>0</v>
      </c>
    </row>
    <row r="87" spans="1:6" ht="15.75" hidden="1" x14ac:dyDescent="0.25">
      <c r="A87" s="250"/>
      <c r="B87" s="251"/>
      <c r="C87" s="131"/>
      <c r="D87" s="254"/>
      <c r="E87" s="131"/>
      <c r="F87" s="255">
        <f t="shared" si="1"/>
        <v>0</v>
      </c>
    </row>
    <row r="88" spans="1:6" ht="15.75" hidden="1" x14ac:dyDescent="0.25">
      <c r="A88" s="250"/>
      <c r="B88" s="251"/>
      <c r="C88" s="131"/>
      <c r="D88" s="254"/>
      <c r="E88" s="131"/>
      <c r="F88" s="255">
        <f t="shared" si="1"/>
        <v>0</v>
      </c>
    </row>
    <row r="89" spans="1:6" ht="15.75" hidden="1" x14ac:dyDescent="0.25">
      <c r="A89" s="250"/>
      <c r="B89" s="251"/>
      <c r="C89" s="131"/>
      <c r="D89" s="254"/>
      <c r="E89" s="131"/>
      <c r="F89" s="255">
        <f t="shared" si="1"/>
        <v>0</v>
      </c>
    </row>
    <row r="90" spans="1:6" ht="15.75" hidden="1" x14ac:dyDescent="0.25">
      <c r="A90" s="250"/>
      <c r="B90" s="251"/>
      <c r="C90" s="131"/>
      <c r="D90" s="254"/>
      <c r="E90" s="131"/>
      <c r="F90" s="255">
        <f t="shared" si="1"/>
        <v>0</v>
      </c>
    </row>
    <row r="91" spans="1:6" ht="15.75" hidden="1" x14ac:dyDescent="0.25">
      <c r="A91" s="250"/>
      <c r="B91" s="251"/>
      <c r="C91" s="131"/>
      <c r="D91" s="254"/>
      <c r="E91" s="131"/>
      <c r="F91" s="255">
        <f t="shared" si="1"/>
        <v>0</v>
      </c>
    </row>
    <row r="92" spans="1:6" ht="15.75" hidden="1" x14ac:dyDescent="0.25">
      <c r="A92" s="250"/>
      <c r="B92" s="251"/>
      <c r="C92" s="131"/>
      <c r="D92" s="254"/>
      <c r="E92" s="131"/>
      <c r="F92" s="255">
        <f t="shared" si="1"/>
        <v>0</v>
      </c>
    </row>
    <row r="93" spans="1:6" ht="15.75" hidden="1" x14ac:dyDescent="0.25">
      <c r="A93" s="250"/>
      <c r="B93" s="251"/>
      <c r="C93" s="131"/>
      <c r="D93" s="254"/>
      <c r="E93" s="131"/>
      <c r="F93" s="255">
        <f t="shared" si="1"/>
        <v>0</v>
      </c>
    </row>
    <row r="94" spans="1:6" ht="15.75" hidden="1" x14ac:dyDescent="0.25">
      <c r="A94" s="250"/>
      <c r="B94" s="251"/>
      <c r="C94" s="131"/>
      <c r="D94" s="254"/>
      <c r="E94" s="131"/>
      <c r="F94" s="255">
        <f t="shared" si="1"/>
        <v>0</v>
      </c>
    </row>
    <row r="95" spans="1:6" ht="15.75" x14ac:dyDescent="0.25">
      <c r="A95" s="250"/>
      <c r="B95" s="251"/>
      <c r="C95" s="131"/>
      <c r="D95" s="254"/>
      <c r="E95" s="131"/>
      <c r="F95" s="255">
        <f t="shared" si="1"/>
        <v>0</v>
      </c>
    </row>
    <row r="96" spans="1:6" ht="16.5" thickBot="1" x14ac:dyDescent="0.3">
      <c r="A96" s="259"/>
      <c r="B96" s="260"/>
      <c r="C96" s="181">
        <v>0</v>
      </c>
      <c r="D96" s="261"/>
      <c r="E96" s="181"/>
      <c r="F96" s="255">
        <f t="shared" si="1"/>
        <v>0</v>
      </c>
    </row>
    <row r="97" spans="1:6" ht="19.5" thickTop="1" x14ac:dyDescent="0.3">
      <c r="B97" s="91"/>
      <c r="C97" s="3">
        <f>SUM(C3:C96)</f>
        <v>0</v>
      </c>
      <c r="D97" s="194"/>
      <c r="E97" s="3">
        <f>SUM(E3:E96)</f>
        <v>0</v>
      </c>
      <c r="F97" s="262">
        <f>F96</f>
        <v>0</v>
      </c>
    </row>
    <row r="98" spans="1:6" x14ac:dyDescent="0.25">
      <c r="B98" s="91"/>
      <c r="C98" s="3"/>
      <c r="D98" s="194"/>
      <c r="E98" s="12"/>
      <c r="F98" s="3"/>
    </row>
    <row r="99" spans="1:6" x14ac:dyDescent="0.25">
      <c r="B99" s="91"/>
      <c r="C99" s="3"/>
      <c r="D99" s="194"/>
      <c r="E99" s="12"/>
      <c r="F99" s="3"/>
    </row>
    <row r="100" spans="1:6" x14ac:dyDescent="0.25">
      <c r="A100"/>
      <c r="B100" s="40"/>
      <c r="D100" s="40"/>
    </row>
    <row r="101" spans="1:6" x14ac:dyDescent="0.25">
      <c r="A101"/>
      <c r="B101" s="40"/>
      <c r="D101" s="40"/>
    </row>
    <row r="102" spans="1:6" x14ac:dyDescent="0.25">
      <c r="A102"/>
      <c r="B102" s="40"/>
      <c r="D102" s="40"/>
    </row>
    <row r="103" spans="1:6" x14ac:dyDescent="0.25">
      <c r="A103"/>
      <c r="B103" s="40"/>
      <c r="D103" s="40"/>
      <c r="F103"/>
    </row>
    <row r="104" spans="1:6" x14ac:dyDescent="0.25">
      <c r="A104"/>
      <c r="B104" s="40"/>
      <c r="D104" s="40"/>
      <c r="F104"/>
    </row>
    <row r="105" spans="1:6" x14ac:dyDescent="0.25">
      <c r="A105"/>
      <c r="B105" s="40"/>
      <c r="D105" s="40"/>
      <c r="F105"/>
    </row>
    <row r="106" spans="1:6" x14ac:dyDescent="0.25">
      <c r="A106"/>
      <c r="B106" s="40"/>
      <c r="D106" s="40"/>
      <c r="F106"/>
    </row>
    <row r="107" spans="1:6" x14ac:dyDescent="0.25">
      <c r="A107"/>
      <c r="B107" s="40"/>
      <c r="D107" s="40"/>
      <c r="F107"/>
    </row>
    <row r="108" spans="1:6" x14ac:dyDescent="0.25">
      <c r="A108"/>
      <c r="B108" s="40"/>
      <c r="D108" s="40"/>
      <c r="F108"/>
    </row>
    <row r="109" spans="1:6" x14ac:dyDescent="0.25">
      <c r="A109"/>
      <c r="B109" s="40"/>
      <c r="D109" s="40"/>
      <c r="F109"/>
    </row>
    <row r="110" spans="1:6" x14ac:dyDescent="0.25">
      <c r="A110"/>
      <c r="B110" s="40"/>
      <c r="D110" s="40"/>
      <c r="F110"/>
    </row>
    <row r="111" spans="1:6" x14ac:dyDescent="0.25">
      <c r="A111"/>
      <c r="B111" s="40"/>
      <c r="D111" s="40"/>
      <c r="F111"/>
    </row>
    <row r="112" spans="1:6" x14ac:dyDescent="0.25">
      <c r="A112"/>
      <c r="B112" s="40"/>
      <c r="D112" s="40"/>
      <c r="E112"/>
      <c r="F112"/>
    </row>
    <row r="113" spans="1:6" x14ac:dyDescent="0.25">
      <c r="A113"/>
      <c r="B113" s="40"/>
      <c r="D113" s="40"/>
      <c r="E113"/>
      <c r="F113"/>
    </row>
    <row r="114" spans="1:6" x14ac:dyDescent="0.25">
      <c r="A114"/>
      <c r="B114" s="40"/>
      <c r="D114" s="40"/>
      <c r="E114"/>
      <c r="F114"/>
    </row>
    <row r="115" spans="1:6" x14ac:dyDescent="0.25">
      <c r="A115"/>
      <c r="B115" s="40"/>
      <c r="D115" s="40"/>
      <c r="E115"/>
      <c r="F115"/>
    </row>
    <row r="116" spans="1:6" x14ac:dyDescent="0.25">
      <c r="A116"/>
      <c r="B116" s="40"/>
      <c r="D116" s="40"/>
      <c r="E116"/>
      <c r="F116"/>
    </row>
    <row r="117" spans="1:6" x14ac:dyDescent="0.25">
      <c r="A117"/>
      <c r="B117" s="40"/>
      <c r="D117" s="40"/>
      <c r="E117"/>
      <c r="F117"/>
    </row>
    <row r="118" spans="1:6" x14ac:dyDescent="0.25">
      <c r="B118" s="40"/>
      <c r="D118" s="40"/>
      <c r="E118"/>
    </row>
    <row r="119" spans="1:6" x14ac:dyDescent="0.25">
      <c r="B119" s="40"/>
      <c r="D119" s="40"/>
      <c r="E119"/>
    </row>
    <row r="120" spans="1:6" x14ac:dyDescent="0.25">
      <c r="B120" s="40"/>
      <c r="D120" s="40"/>
      <c r="E120"/>
    </row>
    <row r="121" spans="1:6" x14ac:dyDescent="0.25">
      <c r="B121" s="40"/>
      <c r="D121" s="40"/>
      <c r="E121"/>
    </row>
    <row r="122" spans="1:6" x14ac:dyDescent="0.25">
      <c r="B122" s="40"/>
      <c r="D122" s="40"/>
      <c r="E122"/>
    </row>
    <row r="123" spans="1:6" x14ac:dyDescent="0.25">
      <c r="B123" s="40"/>
      <c r="D123" s="40"/>
      <c r="E123"/>
    </row>
    <row r="124" spans="1:6" x14ac:dyDescent="0.25">
      <c r="B124" s="40"/>
      <c r="D124" s="40"/>
      <c r="E124"/>
    </row>
    <row r="125" spans="1:6" x14ac:dyDescent="0.25">
      <c r="B125" s="40"/>
      <c r="D125" s="40"/>
      <c r="E125"/>
    </row>
    <row r="126" spans="1:6" x14ac:dyDescent="0.25">
      <c r="B126" s="40"/>
      <c r="D126" s="40"/>
      <c r="E126"/>
    </row>
    <row r="127" spans="1:6" x14ac:dyDescent="0.25">
      <c r="B127" s="40"/>
    </row>
    <row r="128" spans="1:6" x14ac:dyDescent="0.25">
      <c r="B128" s="40"/>
    </row>
    <row r="129" spans="2:4" x14ac:dyDescent="0.25">
      <c r="B129" s="40"/>
      <c r="D129" s="40"/>
    </row>
    <row r="130" spans="2:4" x14ac:dyDescent="0.25">
      <c r="B130" s="40"/>
    </row>
    <row r="131" spans="2:4" x14ac:dyDescent="0.25">
      <c r="B131" s="40"/>
    </row>
    <row r="132" spans="2:4" x14ac:dyDescent="0.25">
      <c r="B132" s="40"/>
    </row>
    <row r="133" spans="2:4" ht="18.75" x14ac:dyDescent="0.3">
      <c r="C133" s="2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   E N E R O     2  0 2 2     </vt:lpstr>
      <vt:lpstr>COMPRAS   ENERO   2022</vt:lpstr>
      <vt:lpstr>Hoja6</vt:lpstr>
      <vt:lpstr>Hoja7</vt:lpstr>
      <vt:lpstr>Hoja8</vt:lpstr>
      <vt:lpstr>Hoja9</vt:lpstr>
      <vt:lpstr>  A G O S T  O     2 0 2 2     </vt:lpstr>
      <vt:lpstr>REMISIONES  AGOSTO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2022-08-25T23:32:57Z</dcterms:created>
  <dcterms:modified xsi:type="dcterms:W3CDTF">2022-08-26T01:13:02Z</dcterms:modified>
</cp:coreProperties>
</file>