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7"/>
  </bookViews>
  <sheets>
    <sheet name="Hoja5" sheetId="7" r:id="rId1"/>
    <sheet name="Hoja2" sheetId="12" r:id="rId2"/>
    <sheet name="Hoja4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6" l="1"/>
  <c r="N27" i="6"/>
  <c r="N26" i="6"/>
  <c r="N25" i="6"/>
  <c r="N9" i="6"/>
  <c r="N7" i="6"/>
  <c r="N6" i="6"/>
  <c r="N5" i="6"/>
  <c r="S120" i="14"/>
  <c r="S133" i="14" s="1"/>
  <c r="V124" i="14"/>
  <c r="Q121" i="14"/>
  <c r="Q133" i="14" s="1"/>
  <c r="H126" i="14"/>
  <c r="J124" i="14"/>
  <c r="D121" i="14"/>
  <c r="D133" i="14" s="1"/>
  <c r="F120" i="14"/>
  <c r="F133" i="14" s="1"/>
  <c r="X133" i="14"/>
  <c r="U133" i="14"/>
  <c r="T133" i="14"/>
  <c r="R133" i="14"/>
  <c r="L133" i="14"/>
  <c r="J133" i="14"/>
  <c r="I133" i="14"/>
  <c r="G133" i="14"/>
  <c r="E133" i="14"/>
  <c r="H127" i="14"/>
  <c r="V126" i="14"/>
  <c r="H133" i="14"/>
  <c r="V133" i="14"/>
  <c r="W133" i="14"/>
  <c r="X119" i="14"/>
  <c r="K119" i="14"/>
  <c r="K133" i="14" s="1"/>
  <c r="V117" i="14"/>
  <c r="V10" i="13"/>
  <c r="V20" i="13"/>
  <c r="S7" i="13"/>
  <c r="S20" i="13" s="1"/>
  <c r="X6" i="13"/>
  <c r="X5" i="14"/>
  <c r="X19" i="14" s="1"/>
  <c r="S6" i="14"/>
  <c r="W9" i="14"/>
  <c r="W19" i="14" s="1"/>
  <c r="V12" i="14"/>
  <c r="V11" i="14"/>
  <c r="T10" i="14"/>
  <c r="S19" i="14"/>
  <c r="J10" i="14"/>
  <c r="H14" i="13"/>
  <c r="K6" i="13"/>
  <c r="K20" i="13" s="1"/>
  <c r="X20" i="13"/>
  <c r="W20" i="13"/>
  <c r="U20" i="13"/>
  <c r="T20" i="13"/>
  <c r="R20" i="13"/>
  <c r="Q20" i="13"/>
  <c r="L20" i="13"/>
  <c r="I20" i="13"/>
  <c r="G20" i="13"/>
  <c r="F20" i="13"/>
  <c r="E20" i="13"/>
  <c r="H20" i="13"/>
  <c r="J20" i="13"/>
  <c r="D20" i="13"/>
  <c r="V4" i="13"/>
  <c r="X3" i="13"/>
  <c r="H12" i="14"/>
  <c r="D7" i="14"/>
  <c r="F6" i="14"/>
  <c r="K5" i="14"/>
  <c r="U19" i="14"/>
  <c r="T19" i="14"/>
  <c r="Q19" i="14"/>
  <c r="I19" i="14"/>
  <c r="G19" i="14"/>
  <c r="F19" i="14"/>
  <c r="E19" i="14"/>
  <c r="L19" i="14"/>
  <c r="V19" i="14"/>
  <c r="H19" i="14"/>
  <c r="R19" i="14"/>
  <c r="J19" i="14"/>
  <c r="D19" i="14"/>
  <c r="K19" i="14"/>
  <c r="V3" i="14"/>
  <c r="X2" i="14"/>
  <c r="W19" i="1"/>
  <c r="U19" i="1"/>
  <c r="S19" i="1"/>
  <c r="Q19" i="1"/>
  <c r="L19" i="1"/>
  <c r="J19" i="1"/>
  <c r="I19" i="1"/>
  <c r="F19" i="1"/>
  <c r="E19" i="1"/>
  <c r="V14" i="1"/>
  <c r="H14" i="1"/>
  <c r="H13" i="1"/>
  <c r="H19" i="1" s="1"/>
  <c r="W11" i="1"/>
  <c r="J11" i="1"/>
  <c r="V10" i="1"/>
  <c r="V19" i="1" s="1"/>
  <c r="R9" i="1"/>
  <c r="R19" i="1" s="1"/>
  <c r="T8" i="1"/>
  <c r="T19" i="1" s="1"/>
  <c r="G8" i="1"/>
  <c r="G19" i="1" s="1"/>
  <c r="Q7" i="1"/>
  <c r="D7" i="1"/>
  <c r="D19" i="1" s="1"/>
  <c r="S6" i="1"/>
  <c r="F6" i="1"/>
  <c r="X5" i="1"/>
  <c r="X19" i="1" s="1"/>
  <c r="K5" i="1"/>
  <c r="K19" i="1" s="1"/>
  <c r="F21" i="1" s="1"/>
  <c r="U49" i="1"/>
  <c r="T49" i="1"/>
  <c r="R49" i="1"/>
  <c r="L49" i="1"/>
  <c r="K49" i="1"/>
  <c r="F51" i="1" s="1"/>
  <c r="I49" i="1"/>
  <c r="G49" i="1"/>
  <c r="E49" i="1"/>
  <c r="V44" i="1"/>
  <c r="H44" i="1"/>
  <c r="V43" i="1"/>
  <c r="V49" i="1" s="1"/>
  <c r="H43" i="1"/>
  <c r="H49" i="1" s="1"/>
  <c r="W41" i="1"/>
  <c r="W49" i="1" s="1"/>
  <c r="J41" i="1"/>
  <c r="J49" i="1" s="1"/>
  <c r="Q37" i="1"/>
  <c r="Q49" i="1" s="1"/>
  <c r="D37" i="1"/>
  <c r="D49" i="1" s="1"/>
  <c r="S36" i="1"/>
  <c r="S49" i="1" s="1"/>
  <c r="F36" i="1"/>
  <c r="F49" i="1" s="1"/>
  <c r="X35" i="1"/>
  <c r="X49" i="1" s="1"/>
  <c r="K35" i="1"/>
  <c r="N28" i="6" l="1"/>
  <c r="N31" i="6" s="1"/>
  <c r="N8" i="6"/>
  <c r="N11" i="6" s="1"/>
  <c r="F135" i="14"/>
  <c r="S135" i="14"/>
  <c r="S22" i="13"/>
  <c r="F22" i="13"/>
  <c r="S21" i="14"/>
  <c r="F21" i="14"/>
  <c r="S21" i="1"/>
  <c r="S51" i="1"/>
  <c r="L42" i="14"/>
  <c r="K33" i="14"/>
  <c r="H41" i="14" l="1"/>
  <c r="H40" i="14"/>
  <c r="H47" i="14" s="1"/>
  <c r="J38" i="14"/>
  <c r="D35" i="14"/>
  <c r="D47" i="14" s="1"/>
  <c r="F34" i="14"/>
  <c r="F47" i="14" s="1"/>
  <c r="Q35" i="14"/>
  <c r="Q47" i="14" s="1"/>
  <c r="V40" i="14"/>
  <c r="V39" i="14"/>
  <c r="R38" i="14"/>
  <c r="R47" i="14" s="1"/>
  <c r="W37" i="14"/>
  <c r="W47" i="14"/>
  <c r="S34" i="14"/>
  <c r="X33" i="14"/>
  <c r="X47" i="14" s="1"/>
  <c r="X30" i="14"/>
  <c r="U47" i="14"/>
  <c r="S47" i="14"/>
  <c r="L47" i="14"/>
  <c r="I47" i="14"/>
  <c r="G47" i="14"/>
  <c r="E47" i="14"/>
  <c r="J47" i="14"/>
  <c r="T47" i="14"/>
  <c r="K47" i="14"/>
  <c r="V31" i="14"/>
  <c r="V47" i="14" l="1"/>
  <c r="S49" i="14" s="1"/>
  <c r="F49" i="14"/>
  <c r="V70" i="14"/>
  <c r="V77" i="14" s="1"/>
  <c r="Q69" i="14"/>
  <c r="W66" i="14"/>
  <c r="S64" i="14"/>
  <c r="X63" i="14"/>
  <c r="V71" i="14"/>
  <c r="T65" i="14"/>
  <c r="H70" i="14"/>
  <c r="H69" i="14"/>
  <c r="H77" i="14" s="1"/>
  <c r="J67" i="14"/>
  <c r="J77" i="14" s="1"/>
  <c r="D65" i="14"/>
  <c r="D77" i="14" s="1"/>
  <c r="F64" i="14"/>
  <c r="F77" i="14"/>
  <c r="K63" i="14"/>
  <c r="K77" i="14" s="1"/>
  <c r="W77" i="14"/>
  <c r="S77" i="14"/>
  <c r="T77" i="14"/>
  <c r="U77" i="14"/>
  <c r="R77" i="14"/>
  <c r="L77" i="14"/>
  <c r="I77" i="14"/>
  <c r="G77" i="14"/>
  <c r="E77" i="14"/>
  <c r="Q77" i="14"/>
  <c r="X77" i="14"/>
  <c r="V61" i="14"/>
  <c r="F79" i="14" l="1"/>
  <c r="S79" i="14"/>
  <c r="H101" i="14"/>
  <c r="H100" i="14"/>
  <c r="H108" i="14" s="1"/>
  <c r="J99" i="14"/>
  <c r="J108" i="14" s="1"/>
  <c r="D96" i="14"/>
  <c r="D108" i="14"/>
  <c r="F95" i="14"/>
  <c r="F108" i="14"/>
  <c r="K94" i="14"/>
  <c r="K108" i="14"/>
  <c r="T102" i="14"/>
  <c r="S95" i="14"/>
  <c r="S108" i="14" s="1"/>
  <c r="V101" i="14"/>
  <c r="V99" i="14"/>
  <c r="R98" i="14"/>
  <c r="R108" i="14" s="1"/>
  <c r="W97" i="14"/>
  <c r="W108" i="14" s="1"/>
  <c r="Q96" i="14"/>
  <c r="X94" i="14"/>
  <c r="X108" i="14" s="1"/>
  <c r="U108" i="14"/>
  <c r="Q108" i="14"/>
  <c r="L108" i="14"/>
  <c r="I108" i="14"/>
  <c r="G108" i="14"/>
  <c r="E108" i="14"/>
  <c r="T108" i="14"/>
  <c r="V108" i="14"/>
  <c r="V92" i="14"/>
  <c r="F110" i="14" l="1"/>
  <c r="S110" i="14"/>
  <c r="V8" i="6"/>
  <c r="X8" i="6"/>
  <c r="Y8" i="6"/>
  <c r="AA8" i="6"/>
  <c r="W8" i="6"/>
  <c r="AB8" i="6"/>
  <c r="Z8" i="6"/>
  <c r="X28" i="6"/>
  <c r="Y28" i="6"/>
  <c r="V28" i="6"/>
  <c r="W28" i="6"/>
  <c r="AA28" i="6"/>
  <c r="AB28" i="6"/>
  <c r="Z28" i="6"/>
  <c r="AE29" i="6"/>
  <c r="AE27" i="6"/>
  <c r="AE26" i="6"/>
  <c r="AE25" i="6"/>
  <c r="AE9" i="6"/>
  <c r="AE7" i="6"/>
  <c r="AE6" i="6"/>
  <c r="AE5" i="6"/>
  <c r="AT26" i="6"/>
  <c r="AT25" i="6"/>
  <c r="AT7" i="6"/>
  <c r="AT6" i="6"/>
  <c r="AT5" i="6"/>
  <c r="AE8" i="6" l="1"/>
  <c r="AE11" i="6" s="1"/>
  <c r="AE28" i="6"/>
  <c r="AE31" i="6" s="1"/>
  <c r="AT29" i="6"/>
  <c r="AT9" i="6"/>
  <c r="N23" i="5"/>
  <c r="N22" i="5"/>
  <c r="N21" i="5"/>
  <c r="N20" i="5"/>
  <c r="N19" i="5"/>
  <c r="N9" i="5"/>
  <c r="N8" i="5"/>
  <c r="N7" i="5"/>
  <c r="N6" i="5"/>
  <c r="N5" i="5"/>
  <c r="N11" i="5" l="1"/>
  <c r="N25" i="5"/>
  <c r="V150" i="14"/>
  <c r="S146" i="14"/>
  <c r="T153" i="14"/>
  <c r="T159" i="14" s="1"/>
  <c r="W148" i="14"/>
  <c r="W159" i="14" s="1"/>
  <c r="Q147" i="14"/>
  <c r="Q159" i="14"/>
  <c r="S159" i="14"/>
  <c r="K145" i="14"/>
  <c r="K159" i="14" s="1"/>
  <c r="G159" i="14"/>
  <c r="I159" i="14"/>
  <c r="L159" i="14"/>
  <c r="F146" i="14"/>
  <c r="F159" i="14" s="1"/>
  <c r="D147" i="14"/>
  <c r="D159" i="14" s="1"/>
  <c r="J150" i="14"/>
  <c r="J159" i="14" s="1"/>
  <c r="V152" i="14"/>
  <c r="X145" i="14"/>
  <c r="H153" i="14"/>
  <c r="H159" i="14" s="1"/>
  <c r="H152" i="14"/>
  <c r="E151" i="14"/>
  <c r="E159" i="14" s="1"/>
  <c r="V143" i="14"/>
  <c r="U159" i="14"/>
  <c r="V159" i="14"/>
  <c r="R159" i="14"/>
  <c r="X159" i="14"/>
  <c r="F161" i="14" l="1"/>
  <c r="S161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78" i="1" l="1"/>
  <c r="V77" i="1"/>
  <c r="W73" i="1"/>
  <c r="Q72" i="1"/>
  <c r="S70" i="1"/>
  <c r="T71" i="1"/>
  <c r="X69" i="1"/>
  <c r="H77" i="1"/>
  <c r="F70" i="1"/>
  <c r="D71" i="1"/>
  <c r="H78" i="1"/>
  <c r="K69" i="1"/>
  <c r="U83" i="1" l="1"/>
  <c r="T83" i="1"/>
  <c r="R83" i="1"/>
  <c r="Q83" i="1"/>
  <c r="L83" i="1"/>
  <c r="I83" i="1"/>
  <c r="G83" i="1"/>
  <c r="F83" i="1"/>
  <c r="E83" i="1"/>
  <c r="V83" i="1"/>
  <c r="H83" i="1"/>
  <c r="J83" i="1"/>
  <c r="S83" i="1"/>
  <c r="W83" i="1"/>
  <c r="K83" i="1"/>
  <c r="X83" i="1"/>
  <c r="D83" i="1"/>
  <c r="F85" i="1" l="1"/>
  <c r="S85" i="1"/>
  <c r="S106" i="1"/>
  <c r="R114" i="1" l="1"/>
  <c r="S114" i="1"/>
  <c r="T114" i="1"/>
  <c r="U114" i="1"/>
  <c r="W101" i="1"/>
  <c r="W114" i="1" s="1"/>
  <c r="X100" i="1"/>
  <c r="X114" i="1" s="1"/>
  <c r="V108" i="1"/>
  <c r="V109" i="1"/>
  <c r="Q102" i="1"/>
  <c r="Q114" i="1" s="1"/>
  <c r="V114" i="1" l="1"/>
  <c r="S116" i="1" s="1"/>
  <c r="K101" i="1"/>
  <c r="K114" i="1" s="1"/>
  <c r="J106" i="1"/>
  <c r="J114" i="1" s="1"/>
  <c r="H111" i="1"/>
  <c r="H109" i="1"/>
  <c r="H114" i="1" s="1"/>
  <c r="J107" i="1"/>
  <c r="F108" i="1"/>
  <c r="F114" i="1" s="1"/>
  <c r="D100" i="1"/>
  <c r="D114" i="1" s="1"/>
  <c r="S28" i="8"/>
  <c r="R10" i="8"/>
  <c r="R28" i="8" s="1"/>
  <c r="F10" i="8"/>
  <c r="F28" i="8" s="1"/>
  <c r="V9" i="8"/>
  <c r="C9" i="8"/>
  <c r="U8" i="8"/>
  <c r="U28" i="8" s="1"/>
  <c r="D8" i="8"/>
  <c r="D28" i="8" s="1"/>
  <c r="L114" i="1"/>
  <c r="I114" i="1"/>
  <c r="G114" i="1"/>
  <c r="E114" i="1"/>
  <c r="F116" i="1" l="1"/>
  <c r="X133" i="1"/>
  <c r="W5" i="8" s="1"/>
  <c r="W28" i="8" s="1"/>
  <c r="V142" i="1"/>
  <c r="T14" i="8" s="1"/>
  <c r="S139" i="1"/>
  <c r="Q11" i="8" s="1"/>
  <c r="Q28" i="8" s="1"/>
  <c r="R137" i="1"/>
  <c r="P12" i="8" s="1"/>
  <c r="P28" i="8" s="1"/>
  <c r="W134" i="1"/>
  <c r="V6" i="8" s="1"/>
  <c r="V28" i="8" s="1"/>
  <c r="K134" i="1"/>
  <c r="J6" i="8" s="1"/>
  <c r="J28" i="8" s="1"/>
  <c r="J139" i="1"/>
  <c r="F141" i="1"/>
  <c r="E13" i="8" s="1"/>
  <c r="E28" i="8" s="1"/>
  <c r="H135" i="1"/>
  <c r="G7" i="8" s="1"/>
  <c r="L143" i="1"/>
  <c r="K15" i="8" s="1"/>
  <c r="K28" i="8" s="1"/>
  <c r="Q161" i="1" l="1"/>
  <c r="S165" i="1"/>
  <c r="I136" i="1"/>
  <c r="L17" i="2"/>
  <c r="L147" i="1"/>
  <c r="H8" i="8" l="1"/>
  <c r="H28" i="8" s="1"/>
  <c r="V141" i="1"/>
  <c r="Q135" i="1"/>
  <c r="H142" i="1"/>
  <c r="J140" i="1"/>
  <c r="D133" i="1"/>
  <c r="O7" i="8" l="1"/>
  <c r="O28" i="8" s="1"/>
  <c r="C5" i="8"/>
  <c r="C28" i="8" s="1"/>
  <c r="G14" i="8"/>
  <c r="G28" i="8" s="1"/>
  <c r="T13" i="8"/>
  <c r="T28" i="8" s="1"/>
  <c r="I11" i="8"/>
  <c r="I28" i="8" s="1"/>
  <c r="U147" i="1"/>
  <c r="T147" i="1"/>
  <c r="R147" i="1"/>
  <c r="K147" i="1"/>
  <c r="G147" i="1"/>
  <c r="E147" i="1"/>
  <c r="D147" i="1"/>
  <c r="V147" i="1"/>
  <c r="S147" i="1"/>
  <c r="J147" i="1"/>
  <c r="F147" i="1"/>
  <c r="I147" i="1"/>
  <c r="Q147" i="1"/>
  <c r="H147" i="1"/>
  <c r="W147" i="1"/>
  <c r="X147" i="1"/>
  <c r="F167" i="1"/>
  <c r="H168" i="1"/>
  <c r="V167" i="1"/>
  <c r="V168" i="1"/>
  <c r="F163" i="1"/>
  <c r="E30" i="8" l="1"/>
  <c r="Q30" i="8"/>
  <c r="F149" i="1"/>
  <c r="S149" i="1"/>
  <c r="U182" i="1"/>
  <c r="S182" i="1"/>
  <c r="R182" i="1"/>
  <c r="E182" i="1"/>
  <c r="D182" i="1"/>
  <c r="V182" i="1"/>
  <c r="J165" i="1"/>
  <c r="J182" i="1" s="1"/>
  <c r="T164" i="1"/>
  <c r="T182" i="1" s="1"/>
  <c r="G164" i="1"/>
  <c r="G182" i="1" s="1"/>
  <c r="W163" i="1"/>
  <c r="I162" i="1"/>
  <c r="I182" i="1" s="1"/>
  <c r="Q182" i="1"/>
  <c r="H161" i="1"/>
  <c r="W160" i="1"/>
  <c r="W182" i="1" s="1"/>
  <c r="K160" i="1"/>
  <c r="K182" i="1" s="1"/>
  <c r="X159" i="1"/>
  <c r="X182" i="1" s="1"/>
  <c r="S184" i="1" l="1"/>
  <c r="F182" i="1"/>
  <c r="H182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84" i="1"/>
</calcChain>
</file>

<file path=xl/sharedStrings.xml><?xml version="1.0" encoding="utf-8"?>
<sst xmlns="http://schemas.openxmlformats.org/spreadsheetml/2006/main" count="1293" uniqueCount="275">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</sst>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6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CC66"/>
      <color rgb="FFFFCCCC"/>
      <color rgb="FF99CCFF"/>
      <color rgb="FFCC99FF"/>
      <color rgb="FF0000FF"/>
      <color rgb="FF00FF00"/>
      <color rgb="FF00FFFF"/>
      <color rgb="FF9900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42" t="s">
        <v>36</v>
      </c>
      <c r="D1" s="243"/>
      <c r="E1" s="243"/>
      <c r="F1" s="243"/>
      <c r="G1" s="243"/>
      <c r="H1" s="243"/>
      <c r="I1" s="243"/>
      <c r="J1" s="243"/>
      <c r="K1" s="243"/>
      <c r="L1" s="127" t="s">
        <v>41</v>
      </c>
      <c r="M1" s="133"/>
      <c r="N1" s="81"/>
      <c r="O1" s="255" t="s">
        <v>19</v>
      </c>
      <c r="P1" s="256"/>
      <c r="Q1" s="256"/>
      <c r="R1" s="256"/>
      <c r="S1" s="256"/>
      <c r="T1" s="256"/>
      <c r="U1" s="256"/>
      <c r="V1" s="256"/>
      <c r="W1" s="256"/>
      <c r="X1" s="128" t="s">
        <v>41</v>
      </c>
    </row>
    <row r="2" spans="2:27" ht="16.5" thickBot="1" x14ac:dyDescent="0.3">
      <c r="I2" s="246" t="s">
        <v>129</v>
      </c>
      <c r="J2" s="247"/>
      <c r="K2" s="248"/>
      <c r="L2" s="68"/>
      <c r="M2" s="134"/>
      <c r="N2" s="74"/>
      <c r="O2" s="7"/>
      <c r="P2"/>
      <c r="V2" s="246" t="s">
        <v>107</v>
      </c>
      <c r="W2" s="247"/>
      <c r="X2" s="248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49">
        <f>K18+J18+I18+H18+G18+F18+E18+D18+L18</f>
        <v>14572.5</v>
      </c>
      <c r="G20" s="250"/>
      <c r="H20" s="251"/>
      <c r="I20" s="5"/>
      <c r="J20" s="5"/>
      <c r="K20" s="5"/>
      <c r="L20" s="71"/>
      <c r="M20" s="74"/>
      <c r="N20" s="74"/>
      <c r="O20" s="7"/>
      <c r="P20"/>
      <c r="Q20" s="5"/>
      <c r="R20" s="5"/>
      <c r="S20" s="252">
        <f>Q18+R18+S18+T18+U18+V18+W18+X18</f>
        <v>21274</v>
      </c>
      <c r="T20" s="253"/>
      <c r="U20" s="254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70" t="s">
        <v>121</v>
      </c>
      <c r="D2" s="271"/>
      <c r="E2" s="271"/>
      <c r="F2" s="271"/>
      <c r="G2" s="271"/>
      <c r="H2" s="271"/>
      <c r="I2" s="271"/>
      <c r="J2" s="271"/>
      <c r="K2" s="271"/>
      <c r="L2" s="123"/>
      <c r="M2" s="124"/>
      <c r="N2" s="125"/>
      <c r="O2" s="125"/>
      <c r="P2" s="272" t="s">
        <v>122</v>
      </c>
      <c r="Q2" s="273"/>
      <c r="R2" s="273"/>
      <c r="S2" s="273"/>
      <c r="T2" s="273"/>
      <c r="U2" s="273"/>
      <c r="V2" s="273"/>
      <c r="W2" s="273"/>
      <c r="X2" s="273"/>
      <c r="Y2" s="273"/>
      <c r="Z2" s="274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49">
        <f>K17+J17+I17+H17+G17+F17+E17+D17+L17</f>
        <v>50513</v>
      </c>
      <c r="G19" s="250"/>
      <c r="H19" s="251"/>
      <c r="I19" s="5"/>
      <c r="J19" s="5"/>
      <c r="K19" s="5"/>
      <c r="L19" s="5"/>
      <c r="M19" s="74"/>
      <c r="N19" s="74"/>
      <c r="O19" s="74"/>
      <c r="R19" s="5"/>
      <c r="S19" s="5"/>
      <c r="T19" s="252">
        <f>R17+S17+T17+U17+W17+X17+Y17+Z17</f>
        <v>78100</v>
      </c>
      <c r="U19" s="253"/>
      <c r="V19" s="254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42" t="s">
        <v>17</v>
      </c>
      <c r="C2" s="243"/>
      <c r="D2" s="243"/>
      <c r="E2" s="243"/>
      <c r="F2" s="243"/>
      <c r="G2" s="243"/>
      <c r="H2" s="243"/>
      <c r="I2" s="243"/>
      <c r="J2" s="243"/>
      <c r="K2" s="101"/>
      <c r="L2" s="39"/>
      <c r="M2" s="255" t="s">
        <v>19</v>
      </c>
      <c r="N2" s="256"/>
      <c r="O2" s="256"/>
      <c r="P2" s="256"/>
      <c r="Q2" s="256"/>
      <c r="R2" s="256"/>
      <c r="S2" s="256"/>
      <c r="T2" s="256"/>
      <c r="U2" s="256"/>
      <c r="V2" s="256"/>
      <c r="W2" s="264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49">
        <f>J28+I28+H28+G28+F28+E28+D28+C28+K28</f>
        <v>27026.5</v>
      </c>
      <c r="F30" s="250"/>
      <c r="G30" s="251"/>
      <c r="H30" s="5"/>
      <c r="I30" s="5"/>
      <c r="J30" s="5"/>
      <c r="K30" s="5"/>
      <c r="L30" s="3"/>
      <c r="O30" s="5"/>
      <c r="P30" s="5"/>
      <c r="Q30" s="252">
        <f>O28+P28+Q28+R28+T28+U28+V28+W28</f>
        <v>39532.5</v>
      </c>
      <c r="R30" s="253"/>
      <c r="S30" s="254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Y23"/>
  <sheetViews>
    <sheetView topLeftCell="L4" workbookViewId="0">
      <selection activeCell="V11" sqref="V11"/>
    </sheetView>
  </sheetViews>
  <sheetFormatPr baseColWidth="10" defaultRowHeight="15" x14ac:dyDescent="0.25"/>
  <cols>
    <col min="3" max="3" width="28.140625" customWidth="1"/>
    <col min="16" max="16" width="31.5703125" customWidth="1"/>
  </cols>
  <sheetData>
    <row r="2" spans="2:25" ht="15.75" thickBot="1" x14ac:dyDescent="0.3"/>
    <row r="3" spans="2:25" ht="22.5" thickTop="1" thickBot="1" x14ac:dyDescent="0.4">
      <c r="B3" s="7"/>
      <c r="C3" s="242" t="s">
        <v>36</v>
      </c>
      <c r="D3" s="243"/>
      <c r="E3" s="243"/>
      <c r="F3" s="243"/>
      <c r="G3" s="243"/>
      <c r="H3" s="243"/>
      <c r="I3" s="243"/>
      <c r="J3" s="243"/>
      <c r="K3" s="243"/>
      <c r="L3" s="128" t="s">
        <v>41</v>
      </c>
      <c r="M3" s="133"/>
      <c r="N3" s="81"/>
      <c r="O3" s="244" t="s">
        <v>19</v>
      </c>
      <c r="P3" s="245"/>
      <c r="Q3" s="245"/>
      <c r="R3" s="245"/>
      <c r="S3" s="245"/>
      <c r="T3" s="245"/>
      <c r="U3" s="245"/>
      <c r="V3" s="245"/>
      <c r="W3" s="245"/>
      <c r="X3" s="190" t="str">
        <f>L3</f>
        <v># 01</v>
      </c>
    </row>
    <row r="4" spans="2:25" ht="16.5" thickBot="1" x14ac:dyDescent="0.3">
      <c r="B4" s="7"/>
      <c r="C4" s="1"/>
      <c r="I4" s="246" t="s">
        <v>248</v>
      </c>
      <c r="J4" s="247"/>
      <c r="K4" s="248"/>
      <c r="L4" s="68"/>
      <c r="M4" s="134"/>
      <c r="N4" s="74"/>
      <c r="O4" s="7"/>
      <c r="V4" s="246" t="str">
        <f>I4</f>
        <v>del   01- al  3   NOVIEMBRE  2023</v>
      </c>
      <c r="W4" s="247"/>
      <c r="X4" s="248"/>
    </row>
    <row r="5" spans="2:25" ht="64.5" thickTop="1" thickBot="1" x14ac:dyDescent="0.3">
      <c r="B5" s="6" t="s">
        <v>0</v>
      </c>
      <c r="C5" s="24" t="s">
        <v>1</v>
      </c>
      <c r="D5" s="25" t="s">
        <v>2</v>
      </c>
      <c r="E5" s="26" t="s">
        <v>7</v>
      </c>
      <c r="F5" s="56" t="s">
        <v>38</v>
      </c>
      <c r="G5" s="25" t="s">
        <v>3</v>
      </c>
      <c r="H5" s="27" t="s">
        <v>22</v>
      </c>
      <c r="I5" s="184" t="s">
        <v>4</v>
      </c>
      <c r="J5" s="61" t="s">
        <v>8</v>
      </c>
      <c r="K5" s="183" t="s">
        <v>5</v>
      </c>
      <c r="L5" s="99" t="s">
        <v>46</v>
      </c>
      <c r="M5" s="135"/>
      <c r="N5" s="82"/>
      <c r="O5" s="36" t="s">
        <v>0</v>
      </c>
      <c r="P5" s="143" t="s">
        <v>1</v>
      </c>
      <c r="Q5" s="137" t="s">
        <v>2</v>
      </c>
      <c r="R5" s="138" t="s">
        <v>16</v>
      </c>
      <c r="S5" s="138" t="s">
        <v>38</v>
      </c>
      <c r="T5" s="137" t="s">
        <v>3</v>
      </c>
      <c r="U5" s="137" t="s">
        <v>4</v>
      </c>
      <c r="V5" s="141" t="s">
        <v>25</v>
      </c>
      <c r="W5" s="136" t="s">
        <v>8</v>
      </c>
      <c r="X5" s="142" t="s">
        <v>5</v>
      </c>
    </row>
    <row r="6" spans="2:25" ht="45.75" customHeight="1" x14ac:dyDescent="0.25">
      <c r="B6" s="93" t="s">
        <v>249</v>
      </c>
      <c r="C6" s="234" t="s">
        <v>250</v>
      </c>
      <c r="D6" s="72"/>
      <c r="E6" s="72"/>
      <c r="F6" s="72"/>
      <c r="G6" s="72"/>
      <c r="H6" s="72"/>
      <c r="I6" s="72"/>
      <c r="J6" s="72"/>
      <c r="K6" s="72">
        <f>1125+995</f>
        <v>2120</v>
      </c>
      <c r="L6" s="71"/>
      <c r="M6" s="131"/>
      <c r="N6" s="74"/>
      <c r="O6" s="93" t="s">
        <v>249</v>
      </c>
      <c r="P6" s="234" t="s">
        <v>257</v>
      </c>
      <c r="Q6" s="72"/>
      <c r="R6" s="72"/>
      <c r="S6" s="72"/>
      <c r="T6" s="72"/>
      <c r="U6" s="72"/>
      <c r="V6" s="72"/>
      <c r="W6" s="72"/>
      <c r="X6" s="72">
        <f>2416+1682</f>
        <v>4098</v>
      </c>
    </row>
    <row r="7" spans="2:25" ht="67.5" customHeight="1" x14ac:dyDescent="0.25">
      <c r="B7" s="93" t="s">
        <v>249</v>
      </c>
      <c r="C7" s="44"/>
      <c r="D7" s="67"/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249</v>
      </c>
      <c r="P7" s="44" t="s">
        <v>258</v>
      </c>
      <c r="Q7" s="67"/>
      <c r="R7" s="67"/>
      <c r="S7" s="67">
        <f>72+192</f>
        <v>264</v>
      </c>
      <c r="T7" s="67"/>
      <c r="U7" s="67"/>
      <c r="V7" s="67"/>
      <c r="W7" s="67"/>
      <c r="X7" s="67"/>
    </row>
    <row r="8" spans="2:25" ht="34.5" customHeight="1" x14ac:dyDescent="0.25">
      <c r="B8" s="93" t="s">
        <v>249</v>
      </c>
      <c r="C8" s="44"/>
      <c r="D8" s="67"/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249</v>
      </c>
      <c r="P8" s="44" t="s">
        <v>260</v>
      </c>
      <c r="Q8" s="67"/>
      <c r="R8" s="67"/>
      <c r="S8" s="67"/>
      <c r="T8" s="67"/>
      <c r="U8" s="67"/>
      <c r="V8" s="67"/>
      <c r="W8" s="67">
        <v>150</v>
      </c>
      <c r="X8" s="67"/>
    </row>
    <row r="9" spans="2:25" ht="43.5" customHeight="1" x14ac:dyDescent="0.25">
      <c r="B9" s="93" t="s">
        <v>249</v>
      </c>
      <c r="C9" s="96"/>
      <c r="D9" s="67"/>
      <c r="E9" s="67"/>
      <c r="F9" s="67"/>
      <c r="G9" s="67"/>
      <c r="H9" s="67"/>
      <c r="I9" s="67"/>
      <c r="J9" s="67"/>
      <c r="K9" s="67"/>
      <c r="L9" s="67"/>
      <c r="M9" s="131"/>
      <c r="N9" s="74"/>
      <c r="O9" s="93" t="s">
        <v>249</v>
      </c>
      <c r="P9" s="239" t="s">
        <v>261</v>
      </c>
      <c r="Q9" s="67"/>
      <c r="R9" s="67">
        <v>130</v>
      </c>
      <c r="S9" s="67"/>
      <c r="T9" s="67"/>
      <c r="U9" s="67"/>
      <c r="V9" s="67"/>
      <c r="W9" s="67"/>
      <c r="X9" s="67"/>
    </row>
    <row r="10" spans="2:25" ht="34.5" customHeight="1" x14ac:dyDescent="0.25">
      <c r="B10" s="93" t="s">
        <v>249</v>
      </c>
      <c r="C10" s="44"/>
      <c r="D10" s="67"/>
      <c r="E10" s="67"/>
      <c r="F10" s="67"/>
      <c r="G10" s="67"/>
      <c r="H10" s="67"/>
      <c r="I10" s="67"/>
      <c r="J10" s="67"/>
      <c r="K10" s="67"/>
      <c r="L10" s="67"/>
      <c r="M10" s="131"/>
      <c r="N10" s="74"/>
      <c r="O10" s="93" t="s">
        <v>249</v>
      </c>
      <c r="P10" s="95" t="s">
        <v>140</v>
      </c>
      <c r="Q10" s="67"/>
      <c r="R10" s="67"/>
      <c r="S10" s="67"/>
      <c r="T10" s="67"/>
      <c r="U10" s="67"/>
      <c r="V10" s="67">
        <f>750+760+1711.5</f>
        <v>3221.5</v>
      </c>
      <c r="W10" s="67"/>
      <c r="X10" s="67"/>
      <c r="Y10" s="275"/>
    </row>
    <row r="11" spans="2:25" ht="38.25" customHeight="1" x14ac:dyDescent="0.25">
      <c r="B11" s="93" t="s">
        <v>249</v>
      </c>
      <c r="C11" s="44"/>
      <c r="D11" s="67"/>
      <c r="E11" s="67"/>
      <c r="F11" s="67"/>
      <c r="G11" s="67"/>
      <c r="H11" s="67"/>
      <c r="I11" s="67"/>
      <c r="J11" s="67"/>
      <c r="K11" s="67"/>
      <c r="L11" s="67"/>
      <c r="M11" s="131"/>
      <c r="N11" s="74"/>
      <c r="O11" s="93" t="s">
        <v>249</v>
      </c>
      <c r="P11" s="195" t="s">
        <v>217</v>
      </c>
      <c r="Q11" s="72"/>
      <c r="R11" s="72"/>
      <c r="S11" s="72"/>
      <c r="T11" s="72"/>
      <c r="U11" s="72"/>
      <c r="V11" s="72">
        <v>204</v>
      </c>
      <c r="W11" s="72"/>
      <c r="X11" s="67"/>
    </row>
    <row r="12" spans="2:25" ht="33" customHeight="1" x14ac:dyDescent="0.25">
      <c r="B12" s="93" t="s">
        <v>249</v>
      </c>
      <c r="C12" s="44"/>
      <c r="D12" s="67"/>
      <c r="E12" s="67"/>
      <c r="F12" s="67"/>
      <c r="G12" s="67"/>
      <c r="H12" s="67"/>
      <c r="I12" s="67"/>
      <c r="J12" s="94"/>
      <c r="K12" s="67"/>
      <c r="L12" s="67"/>
      <c r="M12" s="131"/>
      <c r="N12" s="74"/>
      <c r="O12" s="93" t="s">
        <v>249</v>
      </c>
      <c r="P12" s="194"/>
      <c r="Q12" s="72"/>
      <c r="R12" s="72"/>
      <c r="S12" s="72"/>
      <c r="T12" s="72"/>
      <c r="U12" s="72"/>
      <c r="V12" s="72"/>
      <c r="W12" s="72"/>
      <c r="X12" s="67"/>
      <c r="Y12" s="129"/>
    </row>
    <row r="13" spans="2:25" ht="37.5" customHeight="1" x14ac:dyDescent="0.25">
      <c r="B13" s="93" t="s">
        <v>249</v>
      </c>
      <c r="C13" s="42" t="s">
        <v>217</v>
      </c>
      <c r="D13" s="67"/>
      <c r="E13" s="67"/>
      <c r="F13" s="67"/>
      <c r="G13" s="67"/>
      <c r="H13" s="67">
        <v>85</v>
      </c>
      <c r="I13" s="67"/>
      <c r="J13" s="67"/>
      <c r="K13" s="67"/>
      <c r="L13" s="67"/>
      <c r="M13" s="131"/>
      <c r="N13" s="74"/>
      <c r="O13" s="93" t="s">
        <v>249</v>
      </c>
      <c r="P13" s="194"/>
      <c r="Q13" s="72"/>
      <c r="R13" s="72"/>
      <c r="S13" s="72"/>
      <c r="T13" s="72"/>
      <c r="U13" s="72"/>
      <c r="V13" s="72"/>
      <c r="W13" s="72"/>
      <c r="X13" s="67"/>
    </row>
    <row r="14" spans="2:25" ht="44.25" customHeight="1" x14ac:dyDescent="0.25">
      <c r="B14" s="93" t="s">
        <v>249</v>
      </c>
      <c r="C14" s="95" t="s">
        <v>239</v>
      </c>
      <c r="D14" s="67"/>
      <c r="E14" s="67"/>
      <c r="F14" s="67"/>
      <c r="G14" s="67"/>
      <c r="H14" s="67">
        <f>330+420</f>
        <v>750</v>
      </c>
      <c r="I14" s="67"/>
      <c r="J14" s="67"/>
      <c r="K14" s="67"/>
      <c r="L14" s="67"/>
      <c r="M14" s="131"/>
      <c r="N14" s="74"/>
      <c r="O14" s="93" t="s">
        <v>249</v>
      </c>
      <c r="P14" s="192"/>
      <c r="Q14" s="72"/>
      <c r="R14" s="72"/>
      <c r="S14" s="72"/>
      <c r="T14" s="72"/>
      <c r="U14" s="72"/>
      <c r="V14" s="72"/>
      <c r="W14" s="72"/>
      <c r="X14" s="67"/>
    </row>
    <row r="15" spans="2:25" ht="24" customHeight="1" thickBot="1" x14ac:dyDescent="0.3">
      <c r="B15" s="93" t="s">
        <v>249</v>
      </c>
      <c r="C15" s="42" t="s">
        <v>207</v>
      </c>
      <c r="D15" s="67"/>
      <c r="E15" s="67"/>
      <c r="F15" s="67"/>
      <c r="G15" s="67"/>
      <c r="H15" s="67"/>
      <c r="I15" s="67"/>
      <c r="J15" s="67"/>
      <c r="K15" s="67"/>
      <c r="L15" s="11">
        <v>500</v>
      </c>
      <c r="M15" s="131"/>
      <c r="N15" s="74"/>
      <c r="O15" s="93" t="s">
        <v>249</v>
      </c>
      <c r="P15" s="193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95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88"/>
      <c r="Q16" s="72"/>
      <c r="R16" s="72"/>
      <c r="S16" s="72"/>
      <c r="T16" s="72"/>
      <c r="U16" s="72"/>
      <c r="V16" s="72"/>
      <c r="W16" s="72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3"/>
      <c r="C18" s="10"/>
      <c r="D18" s="67"/>
      <c r="E18" s="67"/>
      <c r="F18" s="67"/>
      <c r="G18" s="67"/>
      <c r="H18" s="67"/>
      <c r="I18" s="67"/>
      <c r="J18" s="67"/>
      <c r="K18" s="67"/>
      <c r="L18" s="11"/>
      <c r="M18" s="131"/>
      <c r="N18" s="74"/>
      <c r="O18" s="93"/>
      <c r="P18" s="91"/>
      <c r="Q18" s="67"/>
      <c r="R18" s="67"/>
      <c r="S18" s="67"/>
      <c r="T18" s="67"/>
      <c r="U18" s="67"/>
      <c r="V18" s="67"/>
      <c r="W18" s="67"/>
      <c r="X18" s="67"/>
    </row>
    <row r="19" spans="2:24" ht="15.75" hidden="1" thickBot="1" x14ac:dyDescent="0.3">
      <c r="B19" s="9"/>
      <c r="C19" s="34"/>
      <c r="D19" s="73"/>
      <c r="E19" s="73"/>
      <c r="F19" s="73"/>
      <c r="G19" s="73"/>
      <c r="H19" s="73"/>
      <c r="I19" s="73"/>
      <c r="J19" s="73"/>
      <c r="K19" s="73"/>
      <c r="L19" s="20"/>
      <c r="M19" s="131"/>
      <c r="N19" s="74"/>
      <c r="O19" s="46"/>
      <c r="P19" s="51"/>
      <c r="Q19" s="73">
        <v>0</v>
      </c>
      <c r="R19" s="73"/>
      <c r="S19" s="73"/>
      <c r="T19" s="73"/>
      <c r="U19" s="73"/>
      <c r="V19" s="73"/>
      <c r="W19" s="73"/>
      <c r="X19" s="73"/>
    </row>
    <row r="20" spans="2:24" ht="24" thickBot="1" x14ac:dyDescent="0.3">
      <c r="B20" s="7"/>
      <c r="C20" s="35" t="s">
        <v>18</v>
      </c>
      <c r="D20" s="30">
        <f>SUM(D6:D19)</f>
        <v>0</v>
      </c>
      <c r="E20" s="30">
        <f t="shared" ref="E20:L20" si="0">SUM(E6:E19)</f>
        <v>0</v>
      </c>
      <c r="F20" s="30">
        <f t="shared" si="0"/>
        <v>0</v>
      </c>
      <c r="G20" s="30">
        <f t="shared" si="0"/>
        <v>0</v>
      </c>
      <c r="H20" s="30">
        <f t="shared" si="0"/>
        <v>835</v>
      </c>
      <c r="I20" s="30">
        <f t="shared" si="0"/>
        <v>0</v>
      </c>
      <c r="J20" s="30">
        <f t="shared" si="0"/>
        <v>0</v>
      </c>
      <c r="K20" s="30">
        <f t="shared" si="0"/>
        <v>2120</v>
      </c>
      <c r="L20" s="30">
        <f t="shared" si="0"/>
        <v>500</v>
      </c>
      <c r="M20" s="132"/>
      <c r="N20" s="74"/>
      <c r="O20" s="7"/>
      <c r="P20" s="33" t="s">
        <v>18</v>
      </c>
      <c r="Q20" s="21">
        <f t="shared" ref="Q20:X20" si="1">SUM(Q6:Q19)</f>
        <v>0</v>
      </c>
      <c r="R20" s="21">
        <f t="shared" si="1"/>
        <v>130</v>
      </c>
      <c r="S20" s="21">
        <f t="shared" si="1"/>
        <v>264</v>
      </c>
      <c r="T20" s="21">
        <f t="shared" si="1"/>
        <v>0</v>
      </c>
      <c r="U20" s="21">
        <f t="shared" si="1"/>
        <v>0</v>
      </c>
      <c r="V20" s="21">
        <f t="shared" si="1"/>
        <v>3425.5</v>
      </c>
      <c r="W20" s="21">
        <f t="shared" si="1"/>
        <v>150</v>
      </c>
      <c r="X20" s="21">
        <f t="shared" si="1"/>
        <v>4098</v>
      </c>
    </row>
    <row r="21" spans="2:24" ht="15.75" thickBot="1" x14ac:dyDescent="0.3">
      <c r="B21" s="7"/>
      <c r="C21" s="1"/>
      <c r="D21" s="5"/>
      <c r="E21" s="5"/>
      <c r="F21" s="5"/>
      <c r="G21" s="5"/>
      <c r="H21" s="5"/>
      <c r="I21" s="5"/>
      <c r="J21" s="5"/>
      <c r="K21" s="5"/>
      <c r="L21" s="78"/>
      <c r="M21" s="76"/>
      <c r="N21" s="74"/>
      <c r="O21" s="7"/>
      <c r="Q21" s="5"/>
      <c r="R21" s="5"/>
      <c r="S21" s="5"/>
      <c r="T21" s="5"/>
      <c r="U21" s="5"/>
      <c r="V21" s="5"/>
      <c r="W21" s="5"/>
      <c r="X21" s="5"/>
    </row>
    <row r="22" spans="2:24" ht="21.75" thickBot="1" x14ac:dyDescent="0.4">
      <c r="B22" s="7"/>
      <c r="C22" s="1"/>
      <c r="D22" s="5"/>
      <c r="E22" s="5"/>
      <c r="F22" s="249">
        <f>K20+J20+I20+H20+G20+F20+E20+D20+L20</f>
        <v>3455</v>
      </c>
      <c r="G22" s="250"/>
      <c r="H22" s="251"/>
      <c r="I22" s="5"/>
      <c r="J22" s="5"/>
      <c r="K22" s="5"/>
      <c r="L22" s="71"/>
      <c r="M22" s="74"/>
      <c r="N22" s="74"/>
      <c r="O22" s="7"/>
      <c r="Q22" s="5"/>
      <c r="R22" s="5"/>
      <c r="S22" s="252">
        <f>Q20+R20+S20+T20+U20+V20+W20+X20</f>
        <v>8067.5</v>
      </c>
      <c r="T22" s="253"/>
      <c r="U22" s="254"/>
      <c r="V22" s="5"/>
      <c r="W22" s="5"/>
      <c r="X22" s="5"/>
    </row>
    <row r="23" spans="2:24" s="80" customFormat="1" ht="21" x14ac:dyDescent="0.35">
      <c r="B23" s="235"/>
      <c r="C23" s="129"/>
      <c r="D23" s="78"/>
      <c r="E23" s="78"/>
      <c r="F23" s="236"/>
      <c r="G23" s="237"/>
      <c r="H23" s="237"/>
      <c r="I23" s="78"/>
      <c r="J23" s="78"/>
      <c r="K23" s="78"/>
      <c r="L23" s="71"/>
      <c r="M23" s="74"/>
      <c r="N23" s="74"/>
      <c r="O23" s="235"/>
      <c r="Q23" s="78"/>
      <c r="R23" s="78"/>
      <c r="S23" s="236"/>
      <c r="T23" s="237"/>
      <c r="U23" s="237"/>
      <c r="V23" s="78"/>
      <c r="W23" s="78"/>
      <c r="X23" s="78"/>
    </row>
  </sheetData>
  <mergeCells count="6">
    <mergeCell ref="C3:K3"/>
    <mergeCell ref="O3:W3"/>
    <mergeCell ref="I4:K4"/>
    <mergeCell ref="V4:X4"/>
    <mergeCell ref="F22:H22"/>
    <mergeCell ref="S22:U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topLeftCell="L33" zoomScaleNormal="100" workbookViewId="0">
      <selection activeCell="W37" sqref="W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42" t="s">
        <v>36</v>
      </c>
      <c r="D2" s="243"/>
      <c r="E2" s="243"/>
      <c r="F2" s="243"/>
      <c r="G2" s="243"/>
      <c r="H2" s="243"/>
      <c r="I2" s="243"/>
      <c r="J2" s="243"/>
      <c r="K2" s="243"/>
      <c r="L2" s="128" t="s">
        <v>208</v>
      </c>
      <c r="M2" s="133"/>
      <c r="N2" s="81"/>
      <c r="O2" s="244" t="s">
        <v>19</v>
      </c>
      <c r="P2" s="245"/>
      <c r="Q2" s="245"/>
      <c r="R2" s="245"/>
      <c r="S2" s="245"/>
      <c r="T2" s="245"/>
      <c r="U2" s="245"/>
      <c r="V2" s="245"/>
      <c r="W2" s="245"/>
      <c r="X2" s="190" t="str">
        <f>L2</f>
        <v># 05</v>
      </c>
    </row>
    <row r="3" spans="2:25" ht="16.5" thickBot="1" x14ac:dyDescent="0.3">
      <c r="B3" s="7"/>
      <c r="C3" s="1"/>
      <c r="I3" s="246" t="s">
        <v>242</v>
      </c>
      <c r="J3" s="247"/>
      <c r="K3" s="248"/>
      <c r="L3" s="68"/>
      <c r="M3" s="134"/>
      <c r="N3" s="74"/>
      <c r="O3" s="7"/>
      <c r="V3" s="246" t="str">
        <f>I3</f>
        <v>del       28--- al  31    OCTUBRE-2023</v>
      </c>
      <c r="W3" s="247"/>
      <c r="X3" s="248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75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49">
        <f>K19+J19+I19+H19+G19+F19+E19+D19+L19</f>
        <v>7829.5</v>
      </c>
      <c r="G21" s="250"/>
      <c r="H21" s="251"/>
      <c r="I21" s="5"/>
      <c r="J21" s="5"/>
      <c r="K21" s="5"/>
      <c r="L21" s="71"/>
      <c r="M21" s="74"/>
      <c r="N21" s="74"/>
      <c r="O21" s="7"/>
      <c r="Q21" s="5"/>
      <c r="R21" s="5"/>
      <c r="S21" s="252">
        <f>Q19+R19+S19+T19+U19+V19+W19+X19</f>
        <v>9034</v>
      </c>
      <c r="T21" s="253"/>
      <c r="U21" s="254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42" t="s">
        <v>36</v>
      </c>
      <c r="D30" s="243"/>
      <c r="E30" s="243"/>
      <c r="F30" s="243"/>
      <c r="G30" s="243"/>
      <c r="H30" s="243"/>
      <c r="I30" s="243"/>
      <c r="J30" s="243"/>
      <c r="K30" s="243"/>
      <c r="L30" s="128" t="s">
        <v>88</v>
      </c>
      <c r="M30" s="133"/>
      <c r="N30" s="81"/>
      <c r="O30" s="244" t="s">
        <v>19</v>
      </c>
      <c r="P30" s="245"/>
      <c r="Q30" s="245"/>
      <c r="R30" s="245"/>
      <c r="S30" s="245"/>
      <c r="T30" s="245"/>
      <c r="U30" s="245"/>
      <c r="V30" s="245"/>
      <c r="W30" s="245"/>
      <c r="X30" s="190" t="str">
        <f>L30</f>
        <v># 04</v>
      </c>
    </row>
    <row r="31" spans="2:24" ht="16.5" thickBot="1" x14ac:dyDescent="0.3">
      <c r="B31" s="7"/>
      <c r="C31" s="1"/>
      <c r="I31" s="246" t="s">
        <v>225</v>
      </c>
      <c r="J31" s="247"/>
      <c r="K31" s="248"/>
      <c r="L31" s="68"/>
      <c r="M31" s="134"/>
      <c r="N31" s="74"/>
      <c r="O31" s="7"/>
      <c r="V31" s="246" t="str">
        <f>I31</f>
        <v>del       21--- al  27    OCTUBRE-2023</v>
      </c>
      <c r="W31" s="247"/>
      <c r="X31" s="248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49">
        <f>K47+J47+I47+H47+G47+F47+E47+D47+L47</f>
        <v>9341</v>
      </c>
      <c r="G49" s="250"/>
      <c r="H49" s="251"/>
      <c r="I49" s="5"/>
      <c r="J49" s="5"/>
      <c r="K49" s="5"/>
      <c r="L49" s="71"/>
      <c r="M49" s="74"/>
      <c r="N49" s="74"/>
      <c r="O49" s="7"/>
      <c r="Q49" s="5"/>
      <c r="R49" s="5"/>
      <c r="S49" s="252">
        <f>Q47+R47+S47+T47+U47+V47+W47+X47</f>
        <v>20161</v>
      </c>
      <c r="T49" s="253"/>
      <c r="U49" s="254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42" t="s">
        <v>36</v>
      </c>
      <c r="D60" s="243"/>
      <c r="E60" s="243"/>
      <c r="F60" s="243"/>
      <c r="G60" s="243"/>
      <c r="H60" s="243"/>
      <c r="I60" s="243"/>
      <c r="J60" s="243"/>
      <c r="K60" s="243"/>
      <c r="L60" s="128" t="s">
        <v>66</v>
      </c>
      <c r="M60" s="133"/>
      <c r="N60" s="81"/>
      <c r="O60" s="244" t="s">
        <v>19</v>
      </c>
      <c r="P60" s="245"/>
      <c r="Q60" s="245"/>
      <c r="R60" s="245"/>
      <c r="S60" s="245"/>
      <c r="T60" s="245"/>
      <c r="U60" s="245"/>
      <c r="V60" s="245"/>
      <c r="W60" s="245"/>
      <c r="X60" s="190" t="s">
        <v>66</v>
      </c>
    </row>
    <row r="61" spans="2:24" ht="16.5" thickBot="1" x14ac:dyDescent="0.3">
      <c r="B61" s="7"/>
      <c r="C61" s="1"/>
      <c r="I61" s="246" t="s">
        <v>209</v>
      </c>
      <c r="J61" s="247"/>
      <c r="K61" s="248"/>
      <c r="L61" s="68"/>
      <c r="M61" s="134"/>
      <c r="N61" s="74"/>
      <c r="O61" s="7"/>
      <c r="V61" s="246" t="str">
        <f>I61</f>
        <v>del       14--- al  20    OCTUBRE-2023</v>
      </c>
      <c r="W61" s="247"/>
      <c r="X61" s="248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49">
        <f>K77+J77+I77+H77+G77+F77+E77+D77+L77</f>
        <v>12198</v>
      </c>
      <c r="G79" s="250"/>
      <c r="H79" s="251"/>
      <c r="I79" s="5"/>
      <c r="J79" s="5"/>
      <c r="K79" s="5"/>
      <c r="L79" s="71"/>
      <c r="M79" s="74"/>
      <c r="N79" s="74"/>
      <c r="O79" s="7"/>
      <c r="Q79" s="5"/>
      <c r="R79" s="5"/>
      <c r="S79" s="252">
        <f>Q77+R77+S77+T77+U77+V77+W77+X77</f>
        <v>20122.5</v>
      </c>
      <c r="T79" s="253"/>
      <c r="U79" s="254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42" t="s">
        <v>36</v>
      </c>
      <c r="D91" s="243"/>
      <c r="E91" s="243"/>
      <c r="F91" s="243"/>
      <c r="G91" s="243"/>
      <c r="H91" s="243"/>
      <c r="I91" s="243"/>
      <c r="J91" s="243"/>
      <c r="K91" s="243"/>
      <c r="L91" s="128" t="s">
        <v>42</v>
      </c>
      <c r="M91" s="133"/>
      <c r="N91" s="81"/>
      <c r="O91" s="244" t="s">
        <v>19</v>
      </c>
      <c r="P91" s="245"/>
      <c r="Q91" s="245"/>
      <c r="R91" s="245"/>
      <c r="S91" s="245"/>
      <c r="T91" s="245"/>
      <c r="U91" s="245"/>
      <c r="V91" s="245"/>
      <c r="W91" s="245"/>
      <c r="X91" s="190" t="s">
        <v>42</v>
      </c>
    </row>
    <row r="92" spans="2:24" ht="16.5" thickBot="1" x14ac:dyDescent="0.3">
      <c r="B92" s="7"/>
      <c r="C92" s="1"/>
      <c r="I92" s="246" t="s">
        <v>194</v>
      </c>
      <c r="J92" s="247"/>
      <c r="K92" s="248"/>
      <c r="L92" s="68"/>
      <c r="M92" s="134"/>
      <c r="N92" s="74"/>
      <c r="O92" s="7"/>
      <c r="V92" s="246" t="str">
        <f>I92</f>
        <v>del       07--- al  13    OCTUBRE-2023</v>
      </c>
      <c r="W92" s="247"/>
      <c r="X92" s="248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49">
        <f>K108+J108+I108+H108+G108+F108+E108+D108+L108</f>
        <v>12359</v>
      </c>
      <c r="G110" s="250"/>
      <c r="H110" s="251"/>
      <c r="I110" s="5"/>
      <c r="J110" s="5"/>
      <c r="K110" s="5"/>
      <c r="L110" s="71"/>
      <c r="M110" s="74"/>
      <c r="N110" s="74"/>
      <c r="O110" s="7"/>
      <c r="Q110" s="5"/>
      <c r="R110" s="5"/>
      <c r="S110" s="252">
        <f>Q108+R108+S108+T108+U108+V108+W108+X108</f>
        <v>18256.5</v>
      </c>
      <c r="T110" s="253"/>
      <c r="U110" s="254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42" t="s">
        <v>36</v>
      </c>
      <c r="D116" s="243"/>
      <c r="E116" s="243"/>
      <c r="F116" s="243"/>
      <c r="G116" s="243"/>
      <c r="H116" s="243"/>
      <c r="I116" s="243"/>
      <c r="J116" s="243"/>
      <c r="K116" s="243"/>
      <c r="L116" s="128" t="s">
        <v>41</v>
      </c>
      <c r="M116" s="133"/>
      <c r="N116" s="81"/>
      <c r="O116" s="244" t="s">
        <v>19</v>
      </c>
      <c r="P116" s="245"/>
      <c r="Q116" s="245"/>
      <c r="R116" s="245"/>
      <c r="S116" s="245"/>
      <c r="T116" s="245"/>
      <c r="U116" s="245"/>
      <c r="V116" s="245"/>
      <c r="W116" s="245"/>
      <c r="X116" s="190" t="s">
        <v>41</v>
      </c>
    </row>
    <row r="117" spans="2:25" ht="16.5" thickBot="1" x14ac:dyDescent="0.3">
      <c r="B117" s="7"/>
      <c r="C117" s="1"/>
      <c r="I117" s="246" t="s">
        <v>167</v>
      </c>
      <c r="J117" s="247"/>
      <c r="K117" s="248"/>
      <c r="L117" s="68"/>
      <c r="M117" s="134"/>
      <c r="N117" s="74"/>
      <c r="O117" s="7"/>
      <c r="V117" s="246" t="str">
        <f>I117</f>
        <v>del       30--- al  06    OCTUBRE-2023</v>
      </c>
      <c r="W117" s="247"/>
      <c r="X117" s="248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76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76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77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76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77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76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77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78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77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76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77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76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77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49">
        <f>K133+J133+I133+H133+G133+F133+E133+D133+L133</f>
        <v>7969</v>
      </c>
      <c r="G135" s="250"/>
      <c r="H135" s="251"/>
      <c r="I135" s="5"/>
      <c r="J135" s="5"/>
      <c r="K135" s="5"/>
      <c r="L135" s="71"/>
      <c r="M135" s="74"/>
      <c r="N135" s="74"/>
      <c r="O135" s="7"/>
      <c r="Q135" s="5"/>
      <c r="R135" s="5"/>
      <c r="S135" s="252">
        <f>Q133+R133+S133+T133+U133+V133+W133+X133</f>
        <v>13753</v>
      </c>
      <c r="T135" s="253"/>
      <c r="U135" s="254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79"/>
      <c r="B140" s="279"/>
      <c r="C140" s="279"/>
      <c r="D140" s="279"/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79"/>
      <c r="S140" s="279"/>
      <c r="T140" s="279"/>
      <c r="U140" s="279"/>
      <c r="V140" s="279"/>
      <c r="W140" s="279"/>
      <c r="X140" s="279"/>
    </row>
    <row r="141" spans="1:24" ht="15.75" thickBot="1" x14ac:dyDescent="0.3">
      <c r="A141" s="279"/>
      <c r="B141" s="279"/>
      <c r="C141" s="279"/>
      <c r="D141" s="279"/>
      <c r="E141" s="279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79"/>
      <c r="S141" s="279"/>
      <c r="T141" s="279"/>
      <c r="U141" s="279"/>
      <c r="V141" s="279"/>
      <c r="W141" s="279"/>
      <c r="X141" s="279"/>
    </row>
    <row r="142" spans="1:24" ht="22.5" thickTop="1" thickBot="1" x14ac:dyDescent="0.4">
      <c r="B142" s="7"/>
      <c r="C142" s="242" t="s">
        <v>36</v>
      </c>
      <c r="D142" s="243"/>
      <c r="E142" s="243"/>
      <c r="F142" s="243"/>
      <c r="G142" s="243"/>
      <c r="H142" s="243"/>
      <c r="I142" s="243"/>
      <c r="J142" s="243"/>
      <c r="K142" s="243"/>
      <c r="L142" s="128" t="s">
        <v>41</v>
      </c>
      <c r="M142" s="133"/>
      <c r="N142" s="81"/>
      <c r="O142" s="244" t="s">
        <v>19</v>
      </c>
      <c r="P142" s="245"/>
      <c r="Q142" s="245"/>
      <c r="R142" s="245"/>
      <c r="S142" s="245"/>
      <c r="T142" s="245"/>
      <c r="U142" s="245"/>
      <c r="V142" s="245"/>
      <c r="W142" s="245"/>
      <c r="X142" s="190" t="s">
        <v>41</v>
      </c>
    </row>
    <row r="143" spans="1:24" ht="16.5" thickBot="1" x14ac:dyDescent="0.3">
      <c r="B143" s="7"/>
      <c r="C143" s="1"/>
      <c r="I143" s="246" t="s">
        <v>167</v>
      </c>
      <c r="J143" s="247"/>
      <c r="K143" s="248"/>
      <c r="L143" s="68"/>
      <c r="M143" s="134"/>
      <c r="N143" s="74"/>
      <c r="O143" s="7"/>
      <c r="V143" s="246" t="str">
        <f>I143</f>
        <v>del       30--- al  06    OCTUBRE-2023</v>
      </c>
      <c r="W143" s="247"/>
      <c r="X143" s="248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49">
        <f>K159+J159+I159+H159+G159+F159+E159+D159+L159</f>
        <v>12113</v>
      </c>
      <c r="G161" s="250"/>
      <c r="H161" s="251"/>
      <c r="I161" s="5"/>
      <c r="J161" s="5"/>
      <c r="K161" s="5"/>
      <c r="L161" s="71"/>
      <c r="M161" s="74"/>
      <c r="N161" s="74"/>
      <c r="O161" s="7"/>
      <c r="Q161" s="5"/>
      <c r="R161" s="5"/>
      <c r="S161" s="252">
        <f>Q159+R159+S159+T159+U159+V159+W159+X159</f>
        <v>19443</v>
      </c>
      <c r="T161" s="253"/>
      <c r="U161" s="254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116:K116"/>
    <mergeCell ref="O116:W116"/>
    <mergeCell ref="I117:K117"/>
    <mergeCell ref="V117:X117"/>
    <mergeCell ref="F135:H135"/>
    <mergeCell ref="S135:U135"/>
    <mergeCell ref="C2:K2"/>
    <mergeCell ref="O2:W2"/>
    <mergeCell ref="I3:K3"/>
    <mergeCell ref="V3:X3"/>
    <mergeCell ref="F21:H21"/>
    <mergeCell ref="S21:U21"/>
    <mergeCell ref="C60:K60"/>
    <mergeCell ref="O60:W60"/>
    <mergeCell ref="I61:K61"/>
    <mergeCell ref="V61:X61"/>
    <mergeCell ref="F79:H79"/>
    <mergeCell ref="S79:U79"/>
    <mergeCell ref="C142:K142"/>
    <mergeCell ref="O142:W142"/>
    <mergeCell ref="I143:K143"/>
    <mergeCell ref="V143:X143"/>
    <mergeCell ref="F161:H161"/>
    <mergeCell ref="S161:U161"/>
    <mergeCell ref="C91:K91"/>
    <mergeCell ref="O91:W91"/>
    <mergeCell ref="I92:K92"/>
    <mergeCell ref="V92:X92"/>
    <mergeCell ref="F110:H110"/>
    <mergeCell ref="S110:U110"/>
    <mergeCell ref="C30:K30"/>
    <mergeCell ref="O30:W30"/>
    <mergeCell ref="I31:K31"/>
    <mergeCell ref="V31:X31"/>
    <mergeCell ref="F49:H49"/>
    <mergeCell ref="S49:U49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166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42" t="s">
        <v>36</v>
      </c>
      <c r="D2" s="243"/>
      <c r="E2" s="243"/>
      <c r="F2" s="243"/>
      <c r="G2" s="243"/>
      <c r="H2" s="243"/>
      <c r="I2" s="243"/>
      <c r="J2" s="243"/>
      <c r="K2" s="243"/>
      <c r="L2" s="185" t="s">
        <v>42</v>
      </c>
      <c r="M2" s="133"/>
      <c r="N2" s="81"/>
      <c r="O2" s="244" t="s">
        <v>19</v>
      </c>
      <c r="P2" s="245"/>
      <c r="Q2" s="245"/>
      <c r="R2" s="245"/>
      <c r="S2" s="245"/>
      <c r="T2" s="245"/>
      <c r="U2" s="245"/>
      <c r="V2" s="245"/>
      <c r="W2" s="245"/>
      <c r="X2" s="187" t="s">
        <v>42</v>
      </c>
    </row>
    <row r="3" spans="2:25" ht="16.5" thickBot="1" x14ac:dyDescent="0.3">
      <c r="I3" s="246" t="s">
        <v>148</v>
      </c>
      <c r="J3" s="247"/>
      <c r="K3" s="248"/>
      <c r="L3" s="68"/>
      <c r="M3" s="134"/>
      <c r="N3" s="74"/>
      <c r="V3" s="246" t="s">
        <v>151</v>
      </c>
      <c r="W3" s="247"/>
      <c r="X3" s="248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49">
        <f>K19+J19+I19+H19+G19+F19+E19+D19+L19</f>
        <v>15022</v>
      </c>
      <c r="G21" s="250"/>
      <c r="H21" s="251"/>
      <c r="I21" s="5"/>
      <c r="J21" s="5"/>
      <c r="K21" s="5"/>
      <c r="L21" s="71"/>
      <c r="M21" s="74"/>
      <c r="N21" s="74"/>
      <c r="Q21" s="5"/>
      <c r="R21" s="5"/>
      <c r="S21" s="252">
        <f>Q19+R19+S19+T19+U19+V19+W19+X19</f>
        <v>23024</v>
      </c>
      <c r="T21" s="253"/>
      <c r="U21" s="254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42" t="s">
        <v>36</v>
      </c>
      <c r="D32" s="243"/>
      <c r="E32" s="243"/>
      <c r="F32" s="243"/>
      <c r="G32" s="243"/>
      <c r="H32" s="243"/>
      <c r="I32" s="243"/>
      <c r="J32" s="243"/>
      <c r="K32" s="243"/>
      <c r="L32" s="185" t="s">
        <v>208</v>
      </c>
      <c r="M32" s="133"/>
      <c r="N32" s="81"/>
      <c r="O32" s="255" t="s">
        <v>19</v>
      </c>
      <c r="P32" s="256"/>
      <c r="Q32" s="256"/>
      <c r="R32" s="256"/>
      <c r="S32" s="256"/>
      <c r="T32" s="256"/>
      <c r="U32" s="256"/>
      <c r="V32" s="256"/>
      <c r="W32" s="256"/>
      <c r="X32" s="128" t="s">
        <v>208</v>
      </c>
    </row>
    <row r="33" spans="2:27" ht="16.5" thickBot="1" x14ac:dyDescent="0.3">
      <c r="I33" s="246" t="s">
        <v>129</v>
      </c>
      <c r="J33" s="247"/>
      <c r="K33" s="248"/>
      <c r="L33" s="68"/>
      <c r="M33" s="134"/>
      <c r="N33" s="74"/>
      <c r="V33" s="246" t="s">
        <v>150</v>
      </c>
      <c r="W33" s="247"/>
      <c r="X33" s="248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 t="shared" ref="D49" si="2">SUM(D35:D48)</f>
        <v>665.5</v>
      </c>
      <c r="E49" s="31">
        <f t="shared" ref="E49:L49" si="3">SUM(E35:E48)</f>
        <v>68</v>
      </c>
      <c r="F49" s="31">
        <f t="shared" si="3"/>
        <v>2076</v>
      </c>
      <c r="G49" s="31">
        <f t="shared" si="3"/>
        <v>140</v>
      </c>
      <c r="H49" s="31">
        <f t="shared" si="3"/>
        <v>1706</v>
      </c>
      <c r="I49" s="31">
        <f t="shared" si="3"/>
        <v>850</v>
      </c>
      <c r="J49" s="22">
        <f t="shared" si="3"/>
        <v>781</v>
      </c>
      <c r="K49" s="32">
        <f t="shared" si="3"/>
        <v>7786</v>
      </c>
      <c r="L49" s="100">
        <f t="shared" si="3"/>
        <v>500</v>
      </c>
      <c r="M49" s="132"/>
      <c r="N49" s="74"/>
      <c r="P49" s="33" t="s">
        <v>18</v>
      </c>
      <c r="Q49" s="21">
        <f t="shared" ref="Q49:X49" si="4">SUM(Q35:Q48)</f>
        <v>863</v>
      </c>
      <c r="R49" s="21">
        <f t="shared" si="4"/>
        <v>1081</v>
      </c>
      <c r="S49" s="21">
        <f t="shared" si="4"/>
        <v>2839</v>
      </c>
      <c r="T49" s="21">
        <f t="shared" si="4"/>
        <v>145</v>
      </c>
      <c r="U49" s="21">
        <f t="shared" si="4"/>
        <v>729</v>
      </c>
      <c r="V49" s="21">
        <f t="shared" si="4"/>
        <v>6157</v>
      </c>
      <c r="W49" s="21">
        <f t="shared" si="4"/>
        <v>1245</v>
      </c>
      <c r="X49" s="21">
        <f t="shared" si="4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49">
        <f>K49+J49+I49+H49+G49+F49+E49+D49+L49</f>
        <v>14572.5</v>
      </c>
      <c r="G51" s="250"/>
      <c r="H51" s="251"/>
      <c r="I51" s="5"/>
      <c r="J51" s="5"/>
      <c r="K51" s="5"/>
      <c r="L51" s="71"/>
      <c r="M51" s="74"/>
      <c r="N51" s="74"/>
      <c r="Q51" s="5"/>
      <c r="R51" s="5"/>
      <c r="S51" s="252">
        <f>Q49+R49+S49+T49+U49+V49+W49+X49</f>
        <v>21274</v>
      </c>
      <c r="T51" s="253"/>
      <c r="U51" s="254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42" t="s">
        <v>36</v>
      </c>
      <c r="D66" s="243"/>
      <c r="E66" s="243"/>
      <c r="F66" s="243"/>
      <c r="G66" s="243"/>
      <c r="H66" s="243"/>
      <c r="I66" s="243"/>
      <c r="J66" s="243"/>
      <c r="K66" s="243"/>
      <c r="L66" s="84" t="s">
        <v>88</v>
      </c>
      <c r="M66" s="83"/>
      <c r="N66" s="81"/>
      <c r="O66" s="255" t="s">
        <v>19</v>
      </c>
      <c r="P66" s="256"/>
      <c r="Q66" s="256"/>
      <c r="R66" s="256"/>
      <c r="S66" s="256"/>
      <c r="T66" s="256"/>
      <c r="U66" s="256"/>
      <c r="V66" s="256"/>
      <c r="W66" s="256"/>
      <c r="X66" s="85" t="s">
        <v>88</v>
      </c>
    </row>
    <row r="67" spans="2:27" ht="16.5" thickBot="1" x14ac:dyDescent="0.3">
      <c r="I67" s="246" t="s">
        <v>107</v>
      </c>
      <c r="J67" s="247"/>
      <c r="K67" s="248"/>
      <c r="L67" s="68"/>
      <c r="M67" s="59"/>
      <c r="N67" s="74"/>
      <c r="V67" s="246" t="s">
        <v>107</v>
      </c>
      <c r="W67" s="247"/>
      <c r="X67" s="248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" si="5">SUM(D69:D82)</f>
        <v>352</v>
      </c>
      <c r="E83" s="31">
        <f t="shared" ref="E83" si="6">SUM(E69:E82)</f>
        <v>180</v>
      </c>
      <c r="F83" s="31">
        <f t="shared" ref="F83" si="7">SUM(F69:F82)</f>
        <v>2776</v>
      </c>
      <c r="G83" s="31">
        <f t="shared" ref="G83" si="8">SUM(G69:G82)</f>
        <v>45</v>
      </c>
      <c r="H83" s="31">
        <f t="shared" ref="H83" si="9">SUM(H69:H82)</f>
        <v>1638</v>
      </c>
      <c r="I83" s="31">
        <f t="shared" ref="I83" si="10">SUM(I69:I82)</f>
        <v>381</v>
      </c>
      <c r="J83" s="22">
        <f t="shared" ref="J83" si="11">SUM(J69:J82)</f>
        <v>1223</v>
      </c>
      <c r="K83" s="32">
        <f t="shared" ref="K83" si="12">SUM(K69:K82)</f>
        <v>2689</v>
      </c>
      <c r="L83" s="100">
        <f t="shared" ref="L83" si="13">SUM(L69:L82)</f>
        <v>500</v>
      </c>
      <c r="M83" s="75"/>
      <c r="N83" s="74"/>
      <c r="P83" s="33" t="s">
        <v>18</v>
      </c>
      <c r="Q83" s="21">
        <f t="shared" ref="Q83" si="14">SUM(Q69:Q82)</f>
        <v>770</v>
      </c>
      <c r="R83" s="21">
        <f t="shared" ref="R83" si="15">SUM(R69:R82)</f>
        <v>1462</v>
      </c>
      <c r="S83" s="21">
        <f t="shared" ref="S83" si="16">SUM(S69:S82)</f>
        <v>3659</v>
      </c>
      <c r="T83" s="21">
        <f t="shared" ref="T83" si="17">SUM(T69:T82)</f>
        <v>125</v>
      </c>
      <c r="U83" s="21">
        <f t="shared" ref="U83" si="18">SUM(U69:U82)</f>
        <v>728</v>
      </c>
      <c r="V83" s="21">
        <f t="shared" ref="V83" si="19">SUM(V69:V82)</f>
        <v>5451</v>
      </c>
      <c r="W83" s="21">
        <f t="shared" ref="W83" si="20">SUM(W69:W82)</f>
        <v>4130.5</v>
      </c>
      <c r="X83" s="21">
        <f t="shared" ref="X83" si="21">SUM(X69:X82)</f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49">
        <f>K83+J83+I83+H83+G83+F83+E83+D83+L83</f>
        <v>9784</v>
      </c>
      <c r="G85" s="250"/>
      <c r="H85" s="251"/>
      <c r="I85" s="5"/>
      <c r="J85" s="5"/>
      <c r="K85" s="5"/>
      <c r="L85" s="78"/>
      <c r="M85" s="76"/>
      <c r="N85" s="74"/>
      <c r="Q85" s="5"/>
      <c r="R85" s="5"/>
      <c r="S85" s="252">
        <f>Q83+R83+S83+T83+U83+V83+W83+X83</f>
        <v>18984.5</v>
      </c>
      <c r="T85" s="253"/>
      <c r="U85" s="254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42" t="s">
        <v>36</v>
      </c>
      <c r="D97" s="243"/>
      <c r="E97" s="243"/>
      <c r="F97" s="243"/>
      <c r="G97" s="243"/>
      <c r="H97" s="243"/>
      <c r="I97" s="243"/>
      <c r="J97" s="243"/>
      <c r="K97" s="243"/>
      <c r="L97" s="84" t="s">
        <v>66</v>
      </c>
      <c r="M97" s="83"/>
      <c r="N97" s="81"/>
      <c r="O97" s="255" t="s">
        <v>19</v>
      </c>
      <c r="P97" s="256"/>
      <c r="Q97" s="256"/>
      <c r="R97" s="256"/>
      <c r="S97" s="256"/>
      <c r="T97" s="256"/>
      <c r="U97" s="256"/>
      <c r="V97" s="256"/>
      <c r="W97" s="256"/>
      <c r="X97" s="85" t="s">
        <v>66</v>
      </c>
    </row>
    <row r="98" spans="2:24" ht="16.5" thickBot="1" x14ac:dyDescent="0.3">
      <c r="I98" s="246" t="s">
        <v>68</v>
      </c>
      <c r="J98" s="247"/>
      <c r="K98" s="248"/>
      <c r="L98" s="68"/>
      <c r="M98" s="59"/>
      <c r="N98" s="74"/>
      <c r="V98" s="246" t="s">
        <v>68</v>
      </c>
      <c r="W98" s="247"/>
      <c r="X98" s="248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22">SUM(D100:D113)</f>
        <v>469</v>
      </c>
      <c r="E114" s="31">
        <f t="shared" si="22"/>
        <v>188</v>
      </c>
      <c r="F114" s="31">
        <f t="shared" si="22"/>
        <v>2259</v>
      </c>
      <c r="G114" s="31">
        <f t="shared" si="22"/>
        <v>0</v>
      </c>
      <c r="H114" s="31">
        <f t="shared" si="22"/>
        <v>1881</v>
      </c>
      <c r="I114" s="31">
        <f t="shared" si="22"/>
        <v>829</v>
      </c>
      <c r="J114" s="22">
        <f t="shared" si="22"/>
        <v>1340.5</v>
      </c>
      <c r="K114" s="32">
        <f t="shared" si="22"/>
        <v>6236</v>
      </c>
      <c r="L114" s="100">
        <f t="shared" si="22"/>
        <v>500</v>
      </c>
      <c r="M114" s="75"/>
      <c r="N114" s="74"/>
      <c r="P114" s="33" t="s">
        <v>18</v>
      </c>
      <c r="Q114" s="21">
        <f t="shared" ref="Q114:X114" si="23">SUM(Q100:Q113)</f>
        <v>1055</v>
      </c>
      <c r="R114" s="21">
        <f t="shared" si="23"/>
        <v>1176</v>
      </c>
      <c r="S114" s="21">
        <f t="shared" si="23"/>
        <v>3027</v>
      </c>
      <c r="T114" s="21">
        <f t="shared" si="23"/>
        <v>40</v>
      </c>
      <c r="U114" s="21">
        <f t="shared" si="23"/>
        <v>400</v>
      </c>
      <c r="V114" s="21">
        <f t="shared" si="23"/>
        <v>5602</v>
      </c>
      <c r="W114" s="21">
        <f t="shared" si="23"/>
        <v>1880</v>
      </c>
      <c r="X114" s="21">
        <f t="shared" si="23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49">
        <f>K114+J114+I114+H114+G114+F114+E114+D114+L114</f>
        <v>13702.5</v>
      </c>
      <c r="G116" s="250"/>
      <c r="H116" s="251"/>
      <c r="I116" s="5"/>
      <c r="J116" s="5"/>
      <c r="K116" s="5"/>
      <c r="L116" s="78"/>
      <c r="M116" s="76"/>
      <c r="N116" s="74"/>
      <c r="Q116" s="5"/>
      <c r="R116" s="5"/>
      <c r="S116" s="252">
        <f>Q114+R114+S114+T114+U114+V114+W114+X114</f>
        <v>19583</v>
      </c>
      <c r="T116" s="253"/>
      <c r="U116" s="254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42" t="s">
        <v>36</v>
      </c>
      <c r="D130" s="243"/>
      <c r="E130" s="243"/>
      <c r="F130" s="243"/>
      <c r="G130" s="243"/>
      <c r="H130" s="243"/>
      <c r="I130" s="243"/>
      <c r="J130" s="243"/>
      <c r="K130" s="243"/>
      <c r="L130" s="84" t="s">
        <v>42</v>
      </c>
      <c r="M130" s="83"/>
      <c r="N130" s="81"/>
      <c r="O130" s="255" t="s">
        <v>19</v>
      </c>
      <c r="P130" s="256"/>
      <c r="Q130" s="256"/>
      <c r="R130" s="256"/>
      <c r="S130" s="256"/>
      <c r="T130" s="256"/>
      <c r="U130" s="256"/>
      <c r="V130" s="256"/>
      <c r="W130" s="256"/>
      <c r="X130" s="85" t="s">
        <v>42</v>
      </c>
    </row>
    <row r="131" spans="2:24" ht="16.5" thickBot="1" x14ac:dyDescent="0.3">
      <c r="I131" s="246" t="s">
        <v>67</v>
      </c>
      <c r="J131" s="247"/>
      <c r="K131" s="248"/>
      <c r="L131" s="68"/>
      <c r="M131" s="59"/>
      <c r="N131" s="74"/>
      <c r="W131" s="247"/>
      <c r="X131" s="248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24">SUM(D133:D146)</f>
        <v>170</v>
      </c>
      <c r="E147" s="31">
        <f t="shared" si="24"/>
        <v>369</v>
      </c>
      <c r="F147" s="31">
        <f t="shared" si="24"/>
        <v>2264</v>
      </c>
      <c r="G147" s="31">
        <f t="shared" si="24"/>
        <v>0</v>
      </c>
      <c r="H147" s="31">
        <f t="shared" si="24"/>
        <v>1799</v>
      </c>
      <c r="I147" s="31">
        <f t="shared" si="24"/>
        <v>403</v>
      </c>
      <c r="J147" s="22">
        <f t="shared" si="24"/>
        <v>2651.5</v>
      </c>
      <c r="K147" s="32">
        <f t="shared" si="24"/>
        <v>4783</v>
      </c>
      <c r="L147" s="100">
        <f t="shared" si="24"/>
        <v>1008</v>
      </c>
      <c r="M147" s="75"/>
      <c r="N147" s="74"/>
      <c r="P147" s="33" t="s">
        <v>18</v>
      </c>
      <c r="Q147" s="21">
        <f t="shared" ref="Q147:X147" si="25">SUM(Q133:Q146)</f>
        <v>907</v>
      </c>
      <c r="R147" s="22">
        <f t="shared" si="25"/>
        <v>89</v>
      </c>
      <c r="S147" s="22">
        <f t="shared" si="25"/>
        <v>2444</v>
      </c>
      <c r="T147" s="22">
        <f t="shared" si="25"/>
        <v>58</v>
      </c>
      <c r="U147" s="22">
        <f t="shared" si="25"/>
        <v>403</v>
      </c>
      <c r="V147" s="22">
        <f t="shared" si="25"/>
        <v>5587</v>
      </c>
      <c r="W147" s="22">
        <f t="shared" si="25"/>
        <v>4449.5</v>
      </c>
      <c r="X147" s="23">
        <f t="shared" si="25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49">
        <f>K147+J147+I147+H147+G147+F147+E147+D147+L147</f>
        <v>13447.5</v>
      </c>
      <c r="G149" s="250"/>
      <c r="H149" s="251"/>
      <c r="I149" s="5"/>
      <c r="J149" s="5">
        <v>13447.5</v>
      </c>
      <c r="K149" s="5"/>
      <c r="L149" s="78"/>
      <c r="M149" s="76"/>
      <c r="N149" s="74"/>
      <c r="Q149" s="5"/>
      <c r="R149" s="5"/>
      <c r="S149" s="252">
        <f>Q147+R147+S147+T147+U147+V147+W147+X147</f>
        <v>19080.5</v>
      </c>
      <c r="T149" s="253"/>
      <c r="U149" s="254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42" t="s">
        <v>36</v>
      </c>
      <c r="D156" s="243"/>
      <c r="E156" s="243"/>
      <c r="F156" s="243"/>
      <c r="G156" s="243"/>
      <c r="H156" s="243"/>
      <c r="I156" s="243"/>
      <c r="J156" s="243"/>
      <c r="K156" s="243"/>
      <c r="L156" s="84" t="s">
        <v>41</v>
      </c>
      <c r="M156" s="83"/>
      <c r="N156" s="81"/>
      <c r="O156" s="255" t="s">
        <v>19</v>
      </c>
      <c r="P156" s="256"/>
      <c r="Q156" s="256"/>
      <c r="R156" s="256"/>
      <c r="S156" s="256"/>
      <c r="T156" s="256"/>
      <c r="U156" s="256"/>
      <c r="V156" s="256"/>
      <c r="W156" s="256"/>
      <c r="X156" s="85" t="s">
        <v>41</v>
      </c>
    </row>
    <row r="157" spans="2:26" ht="16.5" thickBot="1" x14ac:dyDescent="0.3">
      <c r="I157" s="246" t="s">
        <v>37</v>
      </c>
      <c r="J157" s="247"/>
      <c r="K157" s="248"/>
      <c r="L157" s="68"/>
      <c r="M157" s="59"/>
      <c r="N157" s="74"/>
      <c r="W157" s="247"/>
      <c r="X157" s="248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26">SUM(D159:D181)</f>
        <v>402</v>
      </c>
      <c r="E182" s="31">
        <f t="shared" si="26"/>
        <v>303</v>
      </c>
      <c r="F182" s="31">
        <f t="shared" si="26"/>
        <v>1779</v>
      </c>
      <c r="G182" s="31">
        <f t="shared" si="26"/>
        <v>85</v>
      </c>
      <c r="H182" s="31">
        <f t="shared" si="26"/>
        <v>1738</v>
      </c>
      <c r="I182" s="31">
        <f t="shared" si="26"/>
        <v>472</v>
      </c>
      <c r="J182" s="22">
        <f t="shared" si="26"/>
        <v>2714</v>
      </c>
      <c r="K182" s="32">
        <f t="shared" si="26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27">SUM(R159:R181)</f>
        <v>1221</v>
      </c>
      <c r="S182" s="22">
        <f t="shared" si="27"/>
        <v>2804</v>
      </c>
      <c r="T182" s="22">
        <f t="shared" si="27"/>
        <v>334</v>
      </c>
      <c r="U182" s="22">
        <f t="shared" si="27"/>
        <v>779</v>
      </c>
      <c r="V182" s="22">
        <f t="shared" si="27"/>
        <v>6414</v>
      </c>
      <c r="W182" s="22">
        <f t="shared" si="27"/>
        <v>1510</v>
      </c>
      <c r="X182" s="23">
        <f t="shared" si="27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257">
        <f>K182+J182+I182+H182+G182+F182+E182+D182</f>
        <v>13579</v>
      </c>
      <c r="G184" s="250"/>
      <c r="H184" s="251"/>
      <c r="I184" s="5"/>
      <c r="J184" s="5">
        <v>13579</v>
      </c>
      <c r="K184" s="5"/>
      <c r="L184" s="78"/>
      <c r="M184" s="76"/>
      <c r="N184" s="74"/>
      <c r="Q184" s="5"/>
      <c r="R184" s="5"/>
      <c r="S184" s="252">
        <f>Q182+R182+S182+T182+U182+V182+W182+X182</f>
        <v>20452</v>
      </c>
      <c r="T184" s="253"/>
      <c r="U184" s="254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2:K2"/>
    <mergeCell ref="O2:W2"/>
    <mergeCell ref="I3:K3"/>
    <mergeCell ref="V3:X3"/>
    <mergeCell ref="F21:H21"/>
    <mergeCell ref="S21:U21"/>
    <mergeCell ref="C32:K32"/>
    <mergeCell ref="O32:W32"/>
    <mergeCell ref="I33:K33"/>
    <mergeCell ref="V33:X33"/>
    <mergeCell ref="F51:H51"/>
    <mergeCell ref="S51:U51"/>
    <mergeCell ref="C97:K97"/>
    <mergeCell ref="I98:K98"/>
    <mergeCell ref="F116:H116"/>
    <mergeCell ref="O97:W97"/>
    <mergeCell ref="S116:U116"/>
    <mergeCell ref="V98:X98"/>
    <mergeCell ref="F184:H184"/>
    <mergeCell ref="C156:K156"/>
    <mergeCell ref="S184:U184"/>
    <mergeCell ref="I157:K157"/>
    <mergeCell ref="W157:X157"/>
    <mergeCell ref="O156:W156"/>
    <mergeCell ref="C130:K130"/>
    <mergeCell ref="O130:W130"/>
    <mergeCell ref="I131:K131"/>
    <mergeCell ref="W131:X131"/>
    <mergeCell ref="F149:H149"/>
    <mergeCell ref="S149:U149"/>
    <mergeCell ref="C66:K66"/>
    <mergeCell ref="O66:W66"/>
    <mergeCell ref="I67:K67"/>
    <mergeCell ref="V67:X67"/>
    <mergeCell ref="F85:H85"/>
    <mergeCell ref="S85:U85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7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42" t="s">
        <v>36</v>
      </c>
      <c r="E2" s="243"/>
      <c r="F2" s="243"/>
      <c r="G2" s="243"/>
      <c r="H2" s="243"/>
      <c r="I2" s="243"/>
      <c r="J2" s="243"/>
      <c r="K2" s="243"/>
      <c r="L2" s="243"/>
      <c r="M2" s="84"/>
      <c r="N2" s="151"/>
      <c r="S2" s="7"/>
      <c r="T2" s="242" t="s">
        <v>36</v>
      </c>
      <c r="U2" s="243"/>
      <c r="V2" s="243"/>
      <c r="W2" s="243"/>
      <c r="X2" s="243"/>
      <c r="Y2" s="243"/>
      <c r="Z2" s="243"/>
      <c r="AA2" s="243"/>
      <c r="AB2" s="243"/>
      <c r="AC2" s="84"/>
      <c r="AD2" s="151"/>
    </row>
    <row r="3" spans="2:31" ht="16.5" thickBot="1" x14ac:dyDescent="0.3">
      <c r="C3" s="7"/>
      <c r="D3" s="1"/>
      <c r="J3" s="246" t="s">
        <v>185</v>
      </c>
      <c r="K3" s="247"/>
      <c r="L3" s="258"/>
      <c r="M3" s="68"/>
      <c r="N3" s="152"/>
      <c r="S3" s="7"/>
      <c r="T3" s="1"/>
      <c r="Z3" s="246" t="s">
        <v>184</v>
      </c>
      <c r="AA3" s="247"/>
      <c r="AB3" s="248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55" t="s">
        <v>19</v>
      </c>
      <c r="E16" s="256"/>
      <c r="F16" s="256"/>
      <c r="G16" s="256"/>
      <c r="H16" s="256"/>
      <c r="I16" s="256"/>
      <c r="J16" s="256"/>
      <c r="K16" s="256"/>
      <c r="L16" s="256"/>
      <c r="M16" s="171"/>
      <c r="N16" s="151"/>
      <c r="S16" s="7"/>
      <c r="T16" s="255" t="s">
        <v>19</v>
      </c>
      <c r="U16" s="256"/>
      <c r="V16" s="256"/>
      <c r="W16" s="256"/>
      <c r="X16" s="256"/>
      <c r="Y16" s="256"/>
      <c r="Z16" s="256"/>
      <c r="AA16" s="256"/>
      <c r="AB16" s="256"/>
      <c r="AC16" s="171"/>
      <c r="AD16" s="151"/>
    </row>
    <row r="17" spans="2:31" ht="16.5" thickBot="1" x14ac:dyDescent="0.3">
      <c r="C17" s="7"/>
      <c r="D17" s="1"/>
      <c r="J17" s="246" t="s">
        <v>185</v>
      </c>
      <c r="K17" s="247"/>
      <c r="L17" s="258"/>
      <c r="M17" s="68"/>
      <c r="N17" s="152"/>
      <c r="S17" s="7"/>
      <c r="T17" s="1"/>
      <c r="Z17" s="246" t="s">
        <v>184</v>
      </c>
      <c r="AA17" s="247"/>
      <c r="AB17" s="248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AU34"/>
  <sheetViews>
    <sheetView tabSelected="1" topLeftCell="E3" zoomScale="85" zoomScaleNormal="85" workbookViewId="0">
      <selection activeCell="P17" sqref="P17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42578125" style="80" customWidth="1"/>
    <col min="16" max="17" width="3.85546875" customWidth="1"/>
    <col min="20" max="20" width="12.28515625" customWidth="1"/>
    <col min="21" max="21" width="2.28515625" customWidth="1"/>
    <col min="22" max="24" width="12.140625" bestFit="1" customWidth="1"/>
    <col min="26" max="27" width="12.140625" bestFit="1" customWidth="1"/>
    <col min="29" max="29" width="12.140625" bestFit="1" customWidth="1"/>
    <col min="31" max="31" width="15.42578125" style="80" customWidth="1"/>
    <col min="35" max="35" width="12.28515625" customWidth="1"/>
    <col min="36" max="36" width="2.28515625" customWidth="1"/>
    <col min="46" max="46" width="16.7109375" style="80" customWidth="1"/>
  </cols>
  <sheetData>
    <row r="1" spans="2:47" ht="60" customHeight="1" thickBot="1" x14ac:dyDescent="0.3"/>
    <row r="2" spans="2:47" ht="22.5" thickTop="1" thickBot="1" x14ac:dyDescent="0.4">
      <c r="C2" s="7"/>
      <c r="D2" s="242" t="s">
        <v>36</v>
      </c>
      <c r="E2" s="243"/>
      <c r="F2" s="243"/>
      <c r="G2" s="243"/>
      <c r="H2" s="243"/>
      <c r="I2" s="243"/>
      <c r="J2" s="243"/>
      <c r="K2" s="243"/>
      <c r="L2" s="243"/>
      <c r="M2" s="84"/>
      <c r="N2" s="151"/>
      <c r="T2" s="7"/>
      <c r="U2" s="242" t="s">
        <v>36</v>
      </c>
      <c r="V2" s="243"/>
      <c r="W2" s="243"/>
      <c r="X2" s="243"/>
      <c r="Y2" s="243"/>
      <c r="Z2" s="243"/>
      <c r="AA2" s="243"/>
      <c r="AB2" s="243"/>
      <c r="AC2" s="243"/>
      <c r="AD2" s="84"/>
      <c r="AE2" s="151"/>
      <c r="AI2" s="7"/>
      <c r="AJ2" s="242" t="s">
        <v>36</v>
      </c>
      <c r="AK2" s="243"/>
      <c r="AL2" s="243"/>
      <c r="AM2" s="243"/>
      <c r="AN2" s="243"/>
      <c r="AO2" s="243"/>
      <c r="AP2" s="243"/>
      <c r="AQ2" s="243"/>
      <c r="AR2" s="243"/>
      <c r="AS2" s="84"/>
      <c r="AT2" s="151"/>
    </row>
    <row r="3" spans="2:47" ht="16.5" thickBot="1" x14ac:dyDescent="0.3">
      <c r="C3" s="7"/>
      <c r="D3" s="1"/>
      <c r="J3" s="246"/>
      <c r="K3" s="247"/>
      <c r="L3" s="258"/>
      <c r="M3" s="68"/>
      <c r="N3" s="152"/>
      <c r="T3" s="7"/>
      <c r="U3" s="1"/>
      <c r="AA3" s="246"/>
      <c r="AB3" s="247"/>
      <c r="AC3" s="258"/>
      <c r="AD3" s="68"/>
      <c r="AE3" s="152"/>
      <c r="AI3" s="7"/>
      <c r="AJ3" s="1"/>
      <c r="AP3" s="246"/>
      <c r="AQ3" s="247"/>
      <c r="AR3" s="248"/>
      <c r="AS3" s="68"/>
      <c r="AT3" s="152"/>
    </row>
    <row r="4" spans="2:47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T4" s="164" t="s">
        <v>0</v>
      </c>
      <c r="U4" s="24"/>
      <c r="V4" s="176" t="s">
        <v>2</v>
      </c>
      <c r="W4" s="146" t="s">
        <v>7</v>
      </c>
      <c r="X4" s="147" t="s">
        <v>38</v>
      </c>
      <c r="Y4" s="176" t="s">
        <v>3</v>
      </c>
      <c r="Z4" s="146" t="s">
        <v>22</v>
      </c>
      <c r="AA4" s="200" t="s">
        <v>4</v>
      </c>
      <c r="AB4" s="149" t="s">
        <v>8</v>
      </c>
      <c r="AC4" s="202" t="s">
        <v>5</v>
      </c>
      <c r="AD4" s="201" t="s">
        <v>146</v>
      </c>
      <c r="AE4" s="161" t="s">
        <v>18</v>
      </c>
      <c r="AI4" s="164" t="s">
        <v>0</v>
      </c>
      <c r="AJ4" s="24"/>
      <c r="AK4" s="145" t="s">
        <v>2</v>
      </c>
      <c r="AL4" s="146" t="s">
        <v>7</v>
      </c>
      <c r="AM4" s="147" t="s">
        <v>38</v>
      </c>
      <c r="AN4" s="145" t="s">
        <v>3</v>
      </c>
      <c r="AO4" s="146" t="s">
        <v>22</v>
      </c>
      <c r="AP4" s="148" t="s">
        <v>4</v>
      </c>
      <c r="AQ4" s="149" t="s">
        <v>8</v>
      </c>
      <c r="AR4" s="150" t="s">
        <v>5</v>
      </c>
      <c r="AS4" s="165" t="s">
        <v>146</v>
      </c>
      <c r="AT4" s="161" t="s">
        <v>18</v>
      </c>
    </row>
    <row r="5" spans="2:47" ht="39" thickTop="1" thickBot="1" x14ac:dyDescent="0.35">
      <c r="B5" s="284" t="s">
        <v>141</v>
      </c>
      <c r="C5" s="168" t="s">
        <v>268</v>
      </c>
      <c r="D5" s="153"/>
      <c r="E5" s="30">
        <v>190</v>
      </c>
      <c r="F5" s="31">
        <v>0</v>
      </c>
      <c r="G5" s="31">
        <v>108</v>
      </c>
      <c r="H5" s="31">
        <v>15</v>
      </c>
      <c r="I5" s="31">
        <v>1740</v>
      </c>
      <c r="J5" s="31">
        <v>0</v>
      </c>
      <c r="K5" s="22">
        <v>127</v>
      </c>
      <c r="L5" s="32">
        <v>5789</v>
      </c>
      <c r="M5" s="166"/>
      <c r="N5" s="167">
        <f>SUM(E5:M5)</f>
        <v>7969</v>
      </c>
      <c r="S5" s="199" t="s">
        <v>141</v>
      </c>
      <c r="T5" s="168" t="s">
        <v>147</v>
      </c>
      <c r="U5" s="153"/>
      <c r="V5" s="30">
        <v>469</v>
      </c>
      <c r="W5" s="31">
        <v>188</v>
      </c>
      <c r="X5" s="31">
        <v>2259</v>
      </c>
      <c r="Y5" s="31">
        <v>0</v>
      </c>
      <c r="Z5" s="31">
        <v>1881</v>
      </c>
      <c r="AA5" s="31">
        <v>829</v>
      </c>
      <c r="AB5" s="22">
        <v>1340.5</v>
      </c>
      <c r="AC5" s="32">
        <v>6236</v>
      </c>
      <c r="AD5" s="166">
        <v>500</v>
      </c>
      <c r="AE5" s="167">
        <f>SUM(V5:AD5)</f>
        <v>13702.5</v>
      </c>
      <c r="AH5" s="220" t="s">
        <v>141</v>
      </c>
      <c r="AI5" s="221" t="s">
        <v>20</v>
      </c>
      <c r="AJ5" s="163"/>
      <c r="AK5" s="30">
        <v>402</v>
      </c>
      <c r="AL5" s="31">
        <v>303</v>
      </c>
      <c r="AM5" s="31">
        <v>1779</v>
      </c>
      <c r="AN5" s="31">
        <v>85</v>
      </c>
      <c r="AO5" s="31">
        <v>1738</v>
      </c>
      <c r="AP5" s="31">
        <v>472</v>
      </c>
      <c r="AQ5" s="22">
        <v>2714</v>
      </c>
      <c r="AR5" s="32">
        <v>6086</v>
      </c>
      <c r="AS5" s="166">
        <v>0</v>
      </c>
      <c r="AT5" s="167">
        <f>SUM(AK5:AS5)</f>
        <v>13579</v>
      </c>
    </row>
    <row r="6" spans="2:47" ht="40.5" thickBot="1" x14ac:dyDescent="0.35">
      <c r="B6" s="284" t="s">
        <v>142</v>
      </c>
      <c r="C6" s="169" t="s">
        <v>269</v>
      </c>
      <c r="D6" s="153"/>
      <c r="E6" s="30">
        <v>956</v>
      </c>
      <c r="F6" s="31">
        <v>0</v>
      </c>
      <c r="G6" s="31">
        <v>2424</v>
      </c>
      <c r="H6" s="31">
        <v>0</v>
      </c>
      <c r="I6" s="31">
        <v>1386</v>
      </c>
      <c r="J6" s="31">
        <v>704</v>
      </c>
      <c r="K6" s="22">
        <v>2425</v>
      </c>
      <c r="L6" s="32">
        <v>3964</v>
      </c>
      <c r="M6" s="280">
        <v>500</v>
      </c>
      <c r="N6" s="167">
        <f t="shared" ref="N6:N9" si="0">SUM(E6:M6)</f>
        <v>12359</v>
      </c>
      <c r="O6" s="283"/>
      <c r="S6" s="199" t="s">
        <v>142</v>
      </c>
      <c r="T6" s="169" t="s">
        <v>89</v>
      </c>
      <c r="U6" s="153"/>
      <c r="V6" s="30">
        <v>352</v>
      </c>
      <c r="W6" s="31">
        <v>180</v>
      </c>
      <c r="X6" s="31">
        <v>2776</v>
      </c>
      <c r="Y6" s="31">
        <v>45</v>
      </c>
      <c r="Z6" s="31">
        <v>1638</v>
      </c>
      <c r="AA6" s="31">
        <v>381</v>
      </c>
      <c r="AB6" s="22">
        <v>1223</v>
      </c>
      <c r="AC6" s="32">
        <v>2689</v>
      </c>
      <c r="AD6" s="166">
        <v>500</v>
      </c>
      <c r="AE6" s="167">
        <f t="shared" ref="AE6:AE9" si="1">SUM(V6:AD6)</f>
        <v>9784</v>
      </c>
      <c r="AF6" s="203" t="s">
        <v>189</v>
      </c>
      <c r="AH6" s="162" t="s">
        <v>142</v>
      </c>
      <c r="AI6" s="224" t="s">
        <v>145</v>
      </c>
      <c r="AJ6" s="153"/>
      <c r="AK6" s="30">
        <v>170</v>
      </c>
      <c r="AL6" s="31">
        <v>369</v>
      </c>
      <c r="AM6" s="31">
        <v>2264</v>
      </c>
      <c r="AN6" s="31">
        <v>0</v>
      </c>
      <c r="AO6" s="31">
        <v>1799</v>
      </c>
      <c r="AP6" s="31">
        <v>403</v>
      </c>
      <c r="AQ6" s="22">
        <v>2651.5</v>
      </c>
      <c r="AR6" s="32">
        <v>4783</v>
      </c>
      <c r="AS6" s="166">
        <v>1008</v>
      </c>
      <c r="AT6" s="215">
        <f t="shared" ref="AT6:AT7" si="2">SUM(AK6:AS6)</f>
        <v>13447.5</v>
      </c>
    </row>
    <row r="7" spans="2:47" ht="38.25" thickBot="1" x14ac:dyDescent="0.35">
      <c r="B7" s="284" t="s">
        <v>143</v>
      </c>
      <c r="C7" s="169" t="s">
        <v>270</v>
      </c>
      <c r="D7" s="153"/>
      <c r="E7" s="30">
        <v>448</v>
      </c>
      <c r="F7" s="31">
        <v>759</v>
      </c>
      <c r="G7" s="31">
        <v>2261</v>
      </c>
      <c r="H7" s="31">
        <v>0</v>
      </c>
      <c r="I7" s="31">
        <v>1573</v>
      </c>
      <c r="J7" s="31">
        <v>0</v>
      </c>
      <c r="K7" s="22">
        <v>1004</v>
      </c>
      <c r="L7" s="178">
        <v>5653</v>
      </c>
      <c r="M7" s="280">
        <v>500</v>
      </c>
      <c r="N7" s="167">
        <f t="shared" si="0"/>
        <v>12198</v>
      </c>
      <c r="S7" s="199" t="s">
        <v>143</v>
      </c>
      <c r="T7" s="169" t="s">
        <v>123</v>
      </c>
      <c r="U7" s="153"/>
      <c r="V7" s="30">
        <v>665.5</v>
      </c>
      <c r="W7" s="31">
        <v>68</v>
      </c>
      <c r="X7" s="31">
        <v>2076</v>
      </c>
      <c r="Y7" s="31">
        <v>140</v>
      </c>
      <c r="Z7" s="31">
        <v>1706</v>
      </c>
      <c r="AA7" s="31">
        <v>850</v>
      </c>
      <c r="AB7" s="22">
        <v>781</v>
      </c>
      <c r="AC7" s="178">
        <v>7786</v>
      </c>
      <c r="AD7" s="166">
        <v>500</v>
      </c>
      <c r="AE7" s="167">
        <f t="shared" si="1"/>
        <v>14572.5</v>
      </c>
      <c r="AH7" s="222"/>
      <c r="AI7" s="223"/>
      <c r="AJ7" s="153"/>
      <c r="AK7" s="225"/>
      <c r="AL7" s="227"/>
      <c r="AM7" s="265" t="s">
        <v>192</v>
      </c>
      <c r="AN7" s="265"/>
      <c r="AO7" s="265"/>
      <c r="AP7" s="266"/>
      <c r="AQ7" s="226"/>
      <c r="AR7" s="225"/>
      <c r="AS7" s="228"/>
      <c r="AT7" s="229">
        <f t="shared" si="2"/>
        <v>0</v>
      </c>
    </row>
    <row r="8" spans="2:47" ht="38.25" thickBot="1" x14ac:dyDescent="0.35">
      <c r="B8" s="284" t="s">
        <v>144</v>
      </c>
      <c r="C8" s="168" t="s">
        <v>272</v>
      </c>
      <c r="D8" s="153"/>
      <c r="E8" s="212">
        <v>728</v>
      </c>
      <c r="F8" s="210">
        <v>138</v>
      </c>
      <c r="G8" s="210">
        <v>2336</v>
      </c>
      <c r="H8" s="210">
        <v>155</v>
      </c>
      <c r="I8" s="210">
        <v>1437</v>
      </c>
      <c r="J8" s="210">
        <v>449</v>
      </c>
      <c r="K8" s="211">
        <v>820</v>
      </c>
      <c r="L8" s="213">
        <v>2460</v>
      </c>
      <c r="M8" s="281">
        <v>818</v>
      </c>
      <c r="N8" s="167">
        <f t="shared" si="0"/>
        <v>9341</v>
      </c>
      <c r="S8" s="199" t="s">
        <v>144</v>
      </c>
      <c r="T8" s="168" t="s">
        <v>191</v>
      </c>
      <c r="U8" s="153"/>
      <c r="V8" s="212">
        <f>891+221+100+155+220</f>
        <v>1587</v>
      </c>
      <c r="W8" s="210">
        <f>212+180+641</f>
        <v>1033</v>
      </c>
      <c r="X8" s="210">
        <f>1970+60+45+1601</f>
        <v>3676</v>
      </c>
      <c r="Y8" s="210">
        <f>75+45</f>
        <v>120</v>
      </c>
      <c r="Z8" s="210">
        <f>1927+51</f>
        <v>1978</v>
      </c>
      <c r="AA8" s="210">
        <f>716+352</f>
        <v>1068</v>
      </c>
      <c r="AB8" s="211">
        <f>2220+578</f>
        <v>2798</v>
      </c>
      <c r="AC8" s="213">
        <v>6511</v>
      </c>
      <c r="AD8" s="214">
        <v>500</v>
      </c>
      <c r="AE8" s="167">
        <f t="shared" si="1"/>
        <v>19271</v>
      </c>
      <c r="AH8" s="154"/>
      <c r="AK8" s="218"/>
      <c r="AL8" s="218"/>
      <c r="AM8" s="218"/>
      <c r="AN8" s="218"/>
      <c r="AO8" s="218"/>
      <c r="AP8" s="218"/>
      <c r="AQ8" s="219"/>
      <c r="AR8" s="232"/>
      <c r="AS8" s="232"/>
      <c r="AT8" s="233">
        <v>0</v>
      </c>
    </row>
    <row r="9" spans="2:47" ht="47.25" customHeight="1" thickBot="1" x14ac:dyDescent="0.35">
      <c r="B9" s="284" t="s">
        <v>271</v>
      </c>
      <c r="C9" s="169" t="s">
        <v>273</v>
      </c>
      <c r="D9" s="153"/>
      <c r="E9" s="30">
        <v>528</v>
      </c>
      <c r="F9" s="31">
        <v>256</v>
      </c>
      <c r="G9" s="31">
        <v>1819</v>
      </c>
      <c r="H9" s="31">
        <v>60</v>
      </c>
      <c r="I9" s="31">
        <v>748</v>
      </c>
      <c r="J9" s="31">
        <v>935</v>
      </c>
      <c r="K9" s="22">
        <v>1203.5</v>
      </c>
      <c r="L9" s="32">
        <v>2280</v>
      </c>
      <c r="M9" s="280">
        <v>0</v>
      </c>
      <c r="N9" s="167">
        <f t="shared" si="0"/>
        <v>7829.5</v>
      </c>
      <c r="S9" s="197"/>
      <c r="T9" s="169"/>
      <c r="U9" s="153"/>
      <c r="V9" s="30"/>
      <c r="W9" s="31"/>
      <c r="X9" s="31"/>
      <c r="Y9" s="31"/>
      <c r="Z9" s="31"/>
      <c r="AA9" s="31"/>
      <c r="AB9" s="22"/>
      <c r="AC9" s="32"/>
      <c r="AD9" s="166"/>
      <c r="AE9" s="167">
        <f t="shared" si="1"/>
        <v>0</v>
      </c>
      <c r="AI9" s="7"/>
      <c r="AJ9" s="1"/>
      <c r="AK9" s="230"/>
      <c r="AL9" s="230"/>
      <c r="AM9" s="230"/>
      <c r="AN9" s="230"/>
      <c r="AO9" s="230"/>
      <c r="AP9" s="230"/>
      <c r="AQ9" s="230"/>
      <c r="AR9" s="216"/>
      <c r="AS9" s="217" t="s">
        <v>18</v>
      </c>
      <c r="AT9" s="231">
        <f>SUM(AT5:AT8)</f>
        <v>27026.5</v>
      </c>
    </row>
    <row r="10" spans="2:47" ht="21.75" thickBot="1" x14ac:dyDescent="0.4">
      <c r="B10" s="154"/>
      <c r="E10" s="30"/>
      <c r="F10" s="31"/>
      <c r="G10" s="259" t="s">
        <v>267</v>
      </c>
      <c r="H10" s="260"/>
      <c r="I10" s="260"/>
      <c r="J10" s="261"/>
      <c r="K10" s="22"/>
      <c r="L10" s="157"/>
      <c r="M10" s="77"/>
      <c r="N10" s="156">
        <v>0</v>
      </c>
      <c r="S10" s="154"/>
      <c r="V10" s="30"/>
      <c r="W10" s="31"/>
      <c r="X10" s="267" t="s">
        <v>193</v>
      </c>
      <c r="Y10" s="268"/>
      <c r="Z10" s="268"/>
      <c r="AA10" s="269"/>
      <c r="AB10" s="22"/>
      <c r="AC10" s="157"/>
      <c r="AD10" s="77"/>
      <c r="AE10" s="156">
        <v>0</v>
      </c>
      <c r="AK10" s="5"/>
      <c r="AL10" s="5"/>
      <c r="AM10" s="155"/>
      <c r="AN10" s="155"/>
      <c r="AO10" s="155"/>
      <c r="AP10" s="5"/>
      <c r="AQ10" s="5"/>
      <c r="AR10" s="5"/>
      <c r="AS10" s="71"/>
      <c r="AT10" s="74"/>
      <c r="AU10" s="130"/>
    </row>
    <row r="11" spans="2:47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49696.5</v>
      </c>
      <c r="T11" s="7"/>
      <c r="U11" s="1"/>
      <c r="V11" s="5"/>
      <c r="W11" s="5"/>
      <c r="X11" s="5"/>
      <c r="Y11" s="5"/>
      <c r="Z11" s="5"/>
      <c r="AA11" s="5"/>
      <c r="AB11" s="5"/>
      <c r="AC11" s="158"/>
      <c r="AD11" s="159" t="s">
        <v>18</v>
      </c>
      <c r="AE11" s="160">
        <f>SUM(AE5:AE10)</f>
        <v>57330</v>
      </c>
      <c r="AI11" s="7"/>
      <c r="AJ11" s="1"/>
      <c r="AK11" s="170"/>
      <c r="AL11" s="5"/>
      <c r="AM11" s="5"/>
      <c r="AN11" s="5"/>
      <c r="AO11" s="5"/>
      <c r="AQ11" s="5"/>
      <c r="AR11" s="5"/>
      <c r="AS11" s="71"/>
      <c r="AT11" s="74"/>
      <c r="AU11" s="130"/>
    </row>
    <row r="12" spans="2:47" s="80" customFormat="1" ht="23.25" x14ac:dyDescent="0.3">
      <c r="C12" s="235"/>
      <c r="D12" s="129"/>
      <c r="E12" s="78"/>
      <c r="F12" s="78"/>
      <c r="G12" s="78"/>
      <c r="H12" s="78"/>
      <c r="I12" s="78"/>
      <c r="J12" s="78"/>
      <c r="K12" s="78"/>
      <c r="L12" s="207"/>
      <c r="M12" s="208"/>
      <c r="N12" s="209"/>
      <c r="T12" s="235"/>
      <c r="U12" s="129"/>
      <c r="V12" s="78"/>
      <c r="W12" s="78"/>
      <c r="X12" s="78"/>
      <c r="Y12" s="78"/>
      <c r="Z12" s="78"/>
      <c r="AA12" s="78"/>
      <c r="AB12" s="78"/>
      <c r="AC12" s="207"/>
      <c r="AD12" s="208"/>
      <c r="AE12" s="209"/>
      <c r="AI12" s="235"/>
      <c r="AJ12" s="129"/>
      <c r="AK12" s="285"/>
      <c r="AL12" s="78"/>
      <c r="AM12" s="78"/>
      <c r="AN12" s="78"/>
      <c r="AO12" s="78"/>
      <c r="AQ12" s="78"/>
      <c r="AR12" s="78"/>
      <c r="AS12" s="71"/>
      <c r="AT12" s="74"/>
      <c r="AU12" s="74"/>
    </row>
    <row r="13" spans="2:47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T13" s="235"/>
      <c r="U13" s="129"/>
      <c r="V13" s="78"/>
      <c r="W13" s="78"/>
      <c r="X13" s="78"/>
      <c r="Y13" s="78"/>
      <c r="Z13" s="78"/>
      <c r="AA13" s="78"/>
      <c r="AB13" s="78"/>
      <c r="AC13" s="207"/>
      <c r="AD13" s="208"/>
      <c r="AE13" s="209"/>
      <c r="AI13" s="235"/>
      <c r="AJ13" s="129"/>
      <c r="AK13" s="285"/>
      <c r="AL13" s="78"/>
      <c r="AM13" s="78"/>
      <c r="AN13" s="78"/>
      <c r="AO13" s="78"/>
      <c r="AQ13" s="78"/>
      <c r="AR13" s="78"/>
      <c r="AS13" s="71"/>
      <c r="AT13" s="74"/>
      <c r="AU13" s="74"/>
    </row>
    <row r="14" spans="2:47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T14" s="235"/>
      <c r="U14" s="129"/>
      <c r="V14" s="78"/>
      <c r="W14" s="78"/>
      <c r="X14" s="78"/>
      <c r="Y14" s="78"/>
      <c r="Z14" s="78"/>
      <c r="AA14" s="78"/>
      <c r="AB14" s="78"/>
      <c r="AC14" s="207"/>
      <c r="AD14" s="208"/>
      <c r="AE14" s="209"/>
      <c r="AI14" s="235"/>
      <c r="AJ14" s="129"/>
      <c r="AK14" s="285"/>
      <c r="AL14" s="78"/>
      <c r="AM14" s="78"/>
      <c r="AN14" s="78"/>
      <c r="AO14" s="78"/>
      <c r="AQ14" s="78"/>
      <c r="AR14" s="78"/>
      <c r="AS14" s="71"/>
      <c r="AT14" s="74"/>
      <c r="AU14" s="74"/>
    </row>
    <row r="15" spans="2:47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T15" s="235"/>
      <c r="U15" s="129"/>
      <c r="V15" s="78"/>
      <c r="W15" s="78"/>
      <c r="X15" s="78"/>
      <c r="Y15" s="78"/>
      <c r="Z15" s="78"/>
      <c r="AA15" s="78"/>
      <c r="AB15" s="78"/>
      <c r="AC15" s="207"/>
      <c r="AD15" s="208"/>
      <c r="AE15" s="209"/>
      <c r="AI15" s="235"/>
      <c r="AJ15" s="129"/>
      <c r="AK15" s="285"/>
      <c r="AL15" s="78"/>
      <c r="AM15" s="78"/>
      <c r="AN15" s="78"/>
      <c r="AO15" s="78"/>
      <c r="AQ15" s="78"/>
      <c r="AR15" s="78"/>
      <c r="AS15" s="71"/>
      <c r="AT15" s="74"/>
      <c r="AU15" s="74"/>
    </row>
    <row r="16" spans="2:47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T16" s="235"/>
      <c r="U16" s="129"/>
      <c r="V16" s="78"/>
      <c r="W16" s="78"/>
      <c r="X16" s="78"/>
      <c r="Y16" s="78"/>
      <c r="Z16" s="78"/>
      <c r="AA16" s="78"/>
      <c r="AB16" s="78"/>
      <c r="AC16" s="207"/>
      <c r="AD16" s="208"/>
      <c r="AE16" s="209"/>
      <c r="AI16" s="235"/>
      <c r="AJ16" s="129"/>
      <c r="AK16" s="285"/>
      <c r="AL16" s="78"/>
      <c r="AM16" s="78"/>
      <c r="AN16" s="78"/>
      <c r="AO16" s="78"/>
      <c r="AQ16" s="78"/>
      <c r="AR16" s="78"/>
      <c r="AS16" s="71"/>
      <c r="AT16" s="74"/>
      <c r="AU16" s="74"/>
    </row>
    <row r="17" spans="2:47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T17" s="235"/>
      <c r="U17" s="129"/>
      <c r="V17" s="78"/>
      <c r="W17" s="78"/>
      <c r="X17" s="78"/>
      <c r="Y17" s="78"/>
      <c r="Z17" s="78"/>
      <c r="AA17" s="78"/>
      <c r="AB17" s="78"/>
      <c r="AC17" s="207"/>
      <c r="AD17" s="208"/>
      <c r="AE17" s="209"/>
      <c r="AI17" s="235"/>
      <c r="AJ17" s="129"/>
      <c r="AK17" s="285"/>
      <c r="AL17" s="78"/>
      <c r="AM17" s="78"/>
      <c r="AN17" s="78"/>
      <c r="AO17" s="78"/>
      <c r="AQ17" s="78"/>
      <c r="AR17" s="78"/>
      <c r="AS17" s="71"/>
      <c r="AT17" s="74"/>
      <c r="AU17" s="74"/>
    </row>
    <row r="18" spans="2:47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T18" s="235"/>
      <c r="U18" s="129"/>
      <c r="V18" s="78"/>
      <c r="W18" s="78"/>
      <c r="X18" s="78"/>
      <c r="Y18" s="78"/>
      <c r="Z18" s="78"/>
      <c r="AA18" s="78"/>
      <c r="AB18" s="78"/>
      <c r="AC18" s="207"/>
      <c r="AD18" s="208"/>
      <c r="AE18" s="209"/>
      <c r="AI18" s="235"/>
      <c r="AJ18" s="129"/>
      <c r="AK18" s="285"/>
      <c r="AL18" s="78"/>
      <c r="AM18" s="78"/>
      <c r="AN18" s="78"/>
      <c r="AO18" s="78"/>
      <c r="AQ18" s="78"/>
      <c r="AR18" s="78"/>
      <c r="AS18" s="71"/>
      <c r="AT18" s="74"/>
      <c r="AU18" s="74"/>
    </row>
    <row r="19" spans="2:47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T19" s="235"/>
      <c r="U19" s="129"/>
      <c r="V19" s="78"/>
      <c r="W19" s="78"/>
      <c r="X19" s="78"/>
      <c r="Y19" s="78"/>
      <c r="Z19" s="78"/>
      <c r="AA19" s="78"/>
      <c r="AB19" s="78"/>
      <c r="AC19" s="207"/>
      <c r="AD19" s="208"/>
      <c r="AE19" s="209"/>
      <c r="AI19" s="235"/>
      <c r="AJ19" s="129"/>
      <c r="AK19" s="285"/>
      <c r="AL19" s="78"/>
      <c r="AM19" s="78"/>
      <c r="AN19" s="78"/>
      <c r="AO19" s="78"/>
      <c r="AQ19" s="78"/>
      <c r="AR19" s="78"/>
      <c r="AS19" s="71"/>
      <c r="AT19" s="74"/>
      <c r="AU19" s="74"/>
    </row>
    <row r="20" spans="2:47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V20" s="5"/>
      <c r="W20" s="5"/>
      <c r="X20" s="155"/>
      <c r="Y20" s="155"/>
      <c r="Z20" s="155"/>
      <c r="AA20" s="5"/>
      <c r="AB20" s="5"/>
      <c r="AC20" s="5"/>
      <c r="AD20" s="71"/>
      <c r="AE20" s="74"/>
      <c r="AF20" s="130"/>
      <c r="AS20" s="130"/>
      <c r="AT20" s="74"/>
      <c r="AU20" s="130"/>
    </row>
    <row r="21" spans="2:47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T21" s="7"/>
      <c r="U21" s="1"/>
      <c r="V21" s="170"/>
      <c r="W21" s="5"/>
      <c r="X21" s="5"/>
      <c r="Y21" s="5"/>
      <c r="Z21" s="5"/>
      <c r="AB21" s="5"/>
      <c r="AC21" s="5"/>
      <c r="AD21" s="71"/>
      <c r="AE21" s="74"/>
      <c r="AF21" s="130"/>
    </row>
    <row r="22" spans="2:47" ht="22.5" thickTop="1" thickBot="1" x14ac:dyDescent="0.4">
      <c r="C22" s="7"/>
      <c r="D22" s="255" t="s">
        <v>19</v>
      </c>
      <c r="E22" s="256"/>
      <c r="F22" s="256"/>
      <c r="G22" s="256"/>
      <c r="H22" s="256"/>
      <c r="I22" s="256"/>
      <c r="J22" s="256"/>
      <c r="K22" s="256"/>
      <c r="L22" s="264"/>
      <c r="M22" s="171"/>
      <c r="N22" s="151"/>
      <c r="T22" s="7"/>
      <c r="U22" s="255" t="s">
        <v>19</v>
      </c>
      <c r="V22" s="256"/>
      <c r="W22" s="256"/>
      <c r="X22" s="256"/>
      <c r="Y22" s="256"/>
      <c r="Z22" s="256"/>
      <c r="AA22" s="256"/>
      <c r="AB22" s="256"/>
      <c r="AC22" s="264"/>
      <c r="AD22" s="171"/>
      <c r="AE22" s="151"/>
      <c r="AI22" s="7"/>
      <c r="AJ22" s="255" t="s">
        <v>19</v>
      </c>
      <c r="AK22" s="256"/>
      <c r="AL22" s="256"/>
      <c r="AM22" s="256"/>
      <c r="AN22" s="256"/>
      <c r="AO22" s="256"/>
      <c r="AP22" s="256"/>
      <c r="AQ22" s="256"/>
      <c r="AR22" s="256"/>
      <c r="AS22" s="171"/>
      <c r="AT22" s="151"/>
    </row>
    <row r="23" spans="2:47" ht="16.5" thickBot="1" x14ac:dyDescent="0.3">
      <c r="C23" s="7"/>
      <c r="D23" s="1"/>
      <c r="J23" s="205"/>
      <c r="K23" s="206"/>
      <c r="L23" s="238"/>
      <c r="M23" s="68"/>
      <c r="N23" s="152"/>
      <c r="T23" s="7"/>
      <c r="U23" s="1"/>
      <c r="AA23" s="205"/>
      <c r="AB23" s="206"/>
      <c r="AC23" s="196"/>
      <c r="AD23" s="68"/>
      <c r="AE23" s="152"/>
      <c r="AI23" s="7"/>
      <c r="AJ23" s="1"/>
      <c r="AP23" s="246"/>
      <c r="AQ23" s="247"/>
      <c r="AR23" s="248"/>
      <c r="AS23" s="68"/>
      <c r="AT23" s="152"/>
    </row>
    <row r="24" spans="2:47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T24" s="164" t="s">
        <v>0</v>
      </c>
      <c r="U24" s="24"/>
      <c r="V24" s="176" t="s">
        <v>2</v>
      </c>
      <c r="W24" s="146" t="s">
        <v>7</v>
      </c>
      <c r="X24" s="146" t="s">
        <v>38</v>
      </c>
      <c r="Y24" s="176" t="s">
        <v>3</v>
      </c>
      <c r="Z24" s="177" t="s">
        <v>4</v>
      </c>
      <c r="AA24" s="146" t="s">
        <v>22</v>
      </c>
      <c r="AB24" s="149" t="s">
        <v>8</v>
      </c>
      <c r="AC24" s="180" t="s">
        <v>5</v>
      </c>
      <c r="AD24" s="181"/>
      <c r="AE24" s="172" t="s">
        <v>18</v>
      </c>
      <c r="AI24" s="164" t="s">
        <v>0</v>
      </c>
      <c r="AJ24" s="24"/>
      <c r="AK24" s="176" t="s">
        <v>2</v>
      </c>
      <c r="AL24" s="146" t="s">
        <v>7</v>
      </c>
      <c r="AM24" s="146" t="s">
        <v>38</v>
      </c>
      <c r="AN24" s="176" t="s">
        <v>3</v>
      </c>
      <c r="AO24" s="177" t="s">
        <v>4</v>
      </c>
      <c r="AP24" s="146" t="s">
        <v>22</v>
      </c>
      <c r="AQ24" s="149" t="s">
        <v>8</v>
      </c>
      <c r="AR24" s="180" t="s">
        <v>5</v>
      </c>
      <c r="AS24" s="181"/>
      <c r="AT24" s="172" t="s">
        <v>18</v>
      </c>
    </row>
    <row r="25" spans="2:47" ht="39" thickTop="1" thickBot="1" x14ac:dyDescent="0.35">
      <c r="B25" s="198" t="s">
        <v>141</v>
      </c>
      <c r="C25" s="168" t="s">
        <v>268</v>
      </c>
      <c r="D25" s="153"/>
      <c r="E25" s="30">
        <v>503</v>
      </c>
      <c r="F25" s="31">
        <v>0</v>
      </c>
      <c r="G25" s="31">
        <v>192</v>
      </c>
      <c r="H25" s="31">
        <v>0</v>
      </c>
      <c r="I25" s="31">
        <v>0</v>
      </c>
      <c r="J25" s="31">
        <v>5914</v>
      </c>
      <c r="K25" s="22">
        <v>0</v>
      </c>
      <c r="L25" s="32">
        <v>7144</v>
      </c>
      <c r="M25" s="166">
        <v>0</v>
      </c>
      <c r="N25" s="167">
        <f>SUM(E25:M25)</f>
        <v>13753</v>
      </c>
      <c r="S25" s="198" t="s">
        <v>141</v>
      </c>
      <c r="T25" s="168" t="s">
        <v>147</v>
      </c>
      <c r="U25" s="153"/>
      <c r="V25" s="30">
        <v>1055</v>
      </c>
      <c r="W25" s="31">
        <v>1176</v>
      </c>
      <c r="X25" s="31">
        <v>3027</v>
      </c>
      <c r="Y25" s="31">
        <v>40</v>
      </c>
      <c r="Z25" s="31">
        <v>400</v>
      </c>
      <c r="AA25" s="31">
        <v>5602</v>
      </c>
      <c r="AB25" s="22">
        <v>1880</v>
      </c>
      <c r="AC25" s="32">
        <v>6403</v>
      </c>
      <c r="AD25" s="166"/>
      <c r="AE25" s="167">
        <f>SUM(V25:AD25)</f>
        <v>19583</v>
      </c>
      <c r="AH25" s="182" t="s">
        <v>141</v>
      </c>
      <c r="AI25" s="169" t="s">
        <v>20</v>
      </c>
      <c r="AJ25" s="163"/>
      <c r="AK25" s="30">
        <v>611</v>
      </c>
      <c r="AL25" s="31">
        <v>1221</v>
      </c>
      <c r="AM25" s="31">
        <v>2804</v>
      </c>
      <c r="AN25" s="31">
        <v>334</v>
      </c>
      <c r="AO25" s="31">
        <v>779</v>
      </c>
      <c r="AP25" s="31">
        <v>6414</v>
      </c>
      <c r="AQ25" s="22">
        <v>1510</v>
      </c>
      <c r="AR25" s="178">
        <v>6779</v>
      </c>
      <c r="AS25" s="179">
        <v>0</v>
      </c>
      <c r="AT25" s="167">
        <f>SUM(AK25:AS25)</f>
        <v>20452</v>
      </c>
    </row>
    <row r="26" spans="2:47" ht="40.5" thickBot="1" x14ac:dyDescent="0.35">
      <c r="B26" s="198" t="s">
        <v>142</v>
      </c>
      <c r="C26" s="169" t="s">
        <v>269</v>
      </c>
      <c r="D26" s="153"/>
      <c r="E26" s="30">
        <v>821</v>
      </c>
      <c r="F26" s="31">
        <v>1872</v>
      </c>
      <c r="G26" s="31">
        <v>3069</v>
      </c>
      <c r="H26" s="31">
        <v>145</v>
      </c>
      <c r="I26" s="31">
        <v>704</v>
      </c>
      <c r="J26" s="31">
        <v>4377</v>
      </c>
      <c r="K26" s="22">
        <v>2410.5</v>
      </c>
      <c r="L26" s="32">
        <v>4858</v>
      </c>
      <c r="M26" s="166"/>
      <c r="N26" s="167">
        <f t="shared" ref="N26:N29" si="3">SUM(E26:M26)</f>
        <v>18256.5</v>
      </c>
      <c r="O26" s="282"/>
      <c r="S26" s="198" t="s">
        <v>142</v>
      </c>
      <c r="T26" s="169" t="s">
        <v>89</v>
      </c>
      <c r="U26" s="153"/>
      <c r="V26" s="30">
        <v>770</v>
      </c>
      <c r="W26" s="31">
        <v>1462</v>
      </c>
      <c r="X26" s="31">
        <v>3659</v>
      </c>
      <c r="Y26" s="31">
        <v>125</v>
      </c>
      <c r="Z26" s="31">
        <v>728</v>
      </c>
      <c r="AA26" s="31">
        <v>5451</v>
      </c>
      <c r="AB26" s="22">
        <v>4130.5</v>
      </c>
      <c r="AC26" s="32">
        <v>2659</v>
      </c>
      <c r="AD26" s="166"/>
      <c r="AE26" s="167">
        <f t="shared" ref="AE26:AE29" si="4">SUM(V26:AD26)</f>
        <v>18984.5</v>
      </c>
      <c r="AF26" s="203" t="s">
        <v>189</v>
      </c>
      <c r="AH26" s="182" t="s">
        <v>142</v>
      </c>
      <c r="AI26" s="169" t="s">
        <v>145</v>
      </c>
      <c r="AJ26" s="153"/>
      <c r="AK26" s="30">
        <v>907</v>
      </c>
      <c r="AL26" s="31">
        <v>89</v>
      </c>
      <c r="AM26" s="31">
        <v>2444</v>
      </c>
      <c r="AN26" s="31">
        <v>58</v>
      </c>
      <c r="AO26" s="31">
        <v>403</v>
      </c>
      <c r="AP26" s="31">
        <v>5587</v>
      </c>
      <c r="AQ26" s="22">
        <v>4449.5</v>
      </c>
      <c r="AR26" s="32">
        <v>5143</v>
      </c>
      <c r="AS26" s="166">
        <v>0</v>
      </c>
      <c r="AT26" s="167">
        <f t="shared" ref="AT26" si="5">SUM(AK26:AS26)</f>
        <v>19080.5</v>
      </c>
    </row>
    <row r="27" spans="2:47" ht="38.25" thickBot="1" x14ac:dyDescent="0.35">
      <c r="B27" s="198" t="s">
        <v>143</v>
      </c>
      <c r="C27" s="169" t="s">
        <v>270</v>
      </c>
      <c r="D27" s="153"/>
      <c r="E27" s="30">
        <v>1043</v>
      </c>
      <c r="F27" s="31">
        <v>851</v>
      </c>
      <c r="G27" s="31">
        <v>2816</v>
      </c>
      <c r="H27" s="31">
        <v>210</v>
      </c>
      <c r="I27" s="31">
        <v>805</v>
      </c>
      <c r="J27" s="31">
        <v>4836</v>
      </c>
      <c r="K27" s="22">
        <v>2158.5</v>
      </c>
      <c r="L27" s="32">
        <v>7403</v>
      </c>
      <c r="M27" s="166"/>
      <c r="N27" s="167">
        <f t="shared" si="3"/>
        <v>20122.5</v>
      </c>
      <c r="S27" s="198" t="s">
        <v>143</v>
      </c>
      <c r="T27" s="169" t="s">
        <v>123</v>
      </c>
      <c r="U27" s="153"/>
      <c r="V27" s="30">
        <v>863</v>
      </c>
      <c r="W27" s="31">
        <v>1081</v>
      </c>
      <c r="X27" s="31">
        <v>2839</v>
      </c>
      <c r="Y27" s="31">
        <v>145</v>
      </c>
      <c r="Z27" s="31">
        <v>729</v>
      </c>
      <c r="AA27" s="31">
        <v>6157</v>
      </c>
      <c r="AB27" s="22">
        <v>1245</v>
      </c>
      <c r="AC27" s="32">
        <v>8215</v>
      </c>
      <c r="AD27" s="166"/>
      <c r="AE27" s="167">
        <f t="shared" si="4"/>
        <v>21274</v>
      </c>
      <c r="AH27" s="197"/>
      <c r="AI27" s="169"/>
      <c r="AJ27" s="153"/>
      <c r="AK27" s="30"/>
      <c r="AL27" s="31"/>
      <c r="AM27" s="31"/>
      <c r="AN27" s="31"/>
      <c r="AO27" s="31"/>
      <c r="AP27" s="31"/>
      <c r="AQ27" s="22"/>
      <c r="AR27" s="32"/>
      <c r="AS27" s="166"/>
      <c r="AT27" s="167"/>
    </row>
    <row r="28" spans="2:47" ht="40.5" thickBot="1" x14ac:dyDescent="0.35">
      <c r="B28" s="198" t="s">
        <v>144</v>
      </c>
      <c r="C28" s="168" t="s">
        <v>272</v>
      </c>
      <c r="D28" s="153"/>
      <c r="E28" s="212">
        <v>1512</v>
      </c>
      <c r="F28" s="210">
        <v>1469.5</v>
      </c>
      <c r="G28" s="210">
        <v>3801</v>
      </c>
      <c r="H28" s="210">
        <v>0</v>
      </c>
      <c r="I28" s="210">
        <v>905</v>
      </c>
      <c r="J28" s="210">
        <v>6580.5</v>
      </c>
      <c r="K28" s="211">
        <v>2544</v>
      </c>
      <c r="L28" s="213">
        <v>3349</v>
      </c>
      <c r="M28" s="166"/>
      <c r="N28" s="167">
        <f t="shared" si="3"/>
        <v>20161</v>
      </c>
      <c r="O28" s="203" t="s">
        <v>274</v>
      </c>
      <c r="S28" s="198" t="s">
        <v>144</v>
      </c>
      <c r="T28" s="168" t="s">
        <v>190</v>
      </c>
      <c r="U28" s="153"/>
      <c r="V28" s="212">
        <f>830+200+100+253</f>
        <v>1383</v>
      </c>
      <c r="W28" s="210">
        <f>1055+590</f>
        <v>1645</v>
      </c>
      <c r="X28" s="210">
        <f>3148+60+70+1967</f>
        <v>5245</v>
      </c>
      <c r="Y28" s="210">
        <f>176+35+40</f>
        <v>251</v>
      </c>
      <c r="Z28" s="210">
        <f>714</f>
        <v>714</v>
      </c>
      <c r="AA28" s="210">
        <f>8637+68+88</f>
        <v>8793</v>
      </c>
      <c r="AB28" s="211">
        <f>1947+1390+343+55+40</f>
        <v>3775</v>
      </c>
      <c r="AC28" s="213">
        <v>7231</v>
      </c>
      <c r="AD28" s="166"/>
      <c r="AE28" s="167">
        <f t="shared" si="4"/>
        <v>29037</v>
      </c>
      <c r="AH28" s="154"/>
      <c r="AK28" s="30"/>
      <c r="AL28" s="31"/>
      <c r="AM28" s="262" t="s">
        <v>192</v>
      </c>
      <c r="AN28" s="262"/>
      <c r="AO28" s="262"/>
      <c r="AP28" s="263"/>
      <c r="AQ28" s="22"/>
      <c r="AR28" s="157"/>
      <c r="AS28" s="77"/>
      <c r="AT28" s="156">
        <v>0</v>
      </c>
    </row>
    <row r="29" spans="2:47" ht="39" customHeight="1" thickBot="1" x14ac:dyDescent="0.35">
      <c r="B29" s="198" t="s">
        <v>271</v>
      </c>
      <c r="C29" s="169" t="s">
        <v>273</v>
      </c>
      <c r="D29" s="153"/>
      <c r="E29" s="30">
        <v>306</v>
      </c>
      <c r="F29" s="31">
        <v>490</v>
      </c>
      <c r="G29" s="31">
        <v>2807</v>
      </c>
      <c r="H29" s="31">
        <v>150</v>
      </c>
      <c r="I29" s="31">
        <v>939</v>
      </c>
      <c r="J29" s="31">
        <v>1260</v>
      </c>
      <c r="K29" s="22">
        <v>617</v>
      </c>
      <c r="L29" s="32">
        <v>2465</v>
      </c>
      <c r="M29" s="166"/>
      <c r="N29" s="167">
        <f t="shared" si="3"/>
        <v>9034</v>
      </c>
      <c r="S29" s="197"/>
      <c r="T29" s="169"/>
      <c r="U29" s="153"/>
      <c r="V29" s="30"/>
      <c r="W29" s="31"/>
      <c r="X29" s="31"/>
      <c r="Y29" s="31"/>
      <c r="Z29" s="31"/>
      <c r="AA29" s="31"/>
      <c r="AB29" s="22"/>
      <c r="AC29" s="32"/>
      <c r="AD29" s="166"/>
      <c r="AE29" s="167">
        <f t="shared" si="4"/>
        <v>0</v>
      </c>
      <c r="AI29" s="7"/>
      <c r="AJ29" s="1"/>
      <c r="AK29" s="5"/>
      <c r="AL29" s="5"/>
      <c r="AM29" s="5"/>
      <c r="AN29" s="5"/>
      <c r="AO29" s="5"/>
      <c r="AP29" s="5"/>
      <c r="AQ29" s="5"/>
      <c r="AR29" s="173"/>
      <c r="AS29" s="174" t="s">
        <v>18</v>
      </c>
      <c r="AT29" s="175">
        <f>SUM(AT25:AT28)</f>
        <v>39532.5</v>
      </c>
    </row>
    <row r="30" spans="2:47" ht="21.75" thickBot="1" x14ac:dyDescent="0.4">
      <c r="B30" s="154"/>
      <c r="E30" s="30"/>
      <c r="F30" s="31"/>
      <c r="G30" s="259" t="s">
        <v>267</v>
      </c>
      <c r="H30" s="260"/>
      <c r="I30" s="260"/>
      <c r="J30" s="261"/>
      <c r="K30" s="22"/>
      <c r="L30" s="157"/>
      <c r="M30" s="77"/>
      <c r="N30" s="156">
        <v>0</v>
      </c>
      <c r="S30" s="154"/>
      <c r="V30" s="30"/>
      <c r="W30" s="31"/>
      <c r="X30" s="259" t="s">
        <v>193</v>
      </c>
      <c r="Y30" s="260"/>
      <c r="Z30" s="260"/>
      <c r="AA30" s="261"/>
      <c r="AB30" s="22"/>
      <c r="AC30" s="157"/>
      <c r="AD30" s="77"/>
      <c r="AE30" s="156">
        <v>0</v>
      </c>
      <c r="AK30" s="5"/>
      <c r="AL30" s="5"/>
      <c r="AM30" s="155"/>
      <c r="AN30" s="155"/>
      <c r="AO30" s="155"/>
      <c r="AP30" s="5"/>
      <c r="AQ30" s="5"/>
      <c r="AR30" s="5"/>
      <c r="AS30" s="71"/>
      <c r="AT30" s="74"/>
      <c r="AU30" s="130"/>
    </row>
    <row r="31" spans="2:47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175">
        <f>SUM(N25:N30)</f>
        <v>81327</v>
      </c>
      <c r="T31" s="7"/>
      <c r="U31" s="1"/>
      <c r="V31" s="5"/>
      <c r="W31" s="5"/>
      <c r="X31" s="5"/>
      <c r="Y31" s="5"/>
      <c r="Z31" s="5"/>
      <c r="AA31" s="5"/>
      <c r="AB31" s="5"/>
      <c r="AC31" s="173"/>
      <c r="AD31" s="174" t="s">
        <v>18</v>
      </c>
      <c r="AE31" s="175">
        <f>SUM(AE25:AE30)</f>
        <v>88878.5</v>
      </c>
      <c r="AG31" t="s">
        <v>26</v>
      </c>
    </row>
    <row r="32" spans="2:47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V32" s="5"/>
      <c r="W32" s="5"/>
      <c r="X32" s="155"/>
      <c r="Y32" s="155"/>
      <c r="Z32" s="155"/>
      <c r="AA32" s="5"/>
      <c r="AB32" s="5"/>
      <c r="AC32" s="5"/>
      <c r="AD32" s="71"/>
      <c r="AE32" s="74"/>
      <c r="AF32" s="130"/>
    </row>
    <row r="33" spans="3:32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T33" s="7"/>
      <c r="U33" s="1"/>
      <c r="V33" s="5"/>
      <c r="W33" s="5"/>
      <c r="X33" s="5"/>
      <c r="Y33" s="5"/>
      <c r="Z33" s="5"/>
      <c r="AA33" s="5"/>
      <c r="AB33" s="71"/>
      <c r="AC33" s="207"/>
      <c r="AD33" s="208"/>
      <c r="AE33" s="209"/>
    </row>
    <row r="34" spans="3:32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V34" s="5"/>
      <c r="W34" s="5"/>
      <c r="X34" s="155"/>
      <c r="Y34" s="155"/>
      <c r="Z34" s="155"/>
      <c r="AA34" s="5"/>
      <c r="AB34" s="71"/>
      <c r="AC34" s="71"/>
      <c r="AD34" s="71"/>
      <c r="AE34" s="74"/>
      <c r="AF34" s="130"/>
    </row>
  </sheetData>
  <mergeCells count="16">
    <mergeCell ref="D2:L2"/>
    <mergeCell ref="J3:L3"/>
    <mergeCell ref="G10:J10"/>
    <mergeCell ref="D22:L22"/>
    <mergeCell ref="G30:J30"/>
    <mergeCell ref="X30:AA30"/>
    <mergeCell ref="AM28:AP28"/>
    <mergeCell ref="U22:AC22"/>
    <mergeCell ref="AM7:AP7"/>
    <mergeCell ref="X10:AA10"/>
    <mergeCell ref="AJ2:AR2"/>
    <mergeCell ref="AP3:AR3"/>
    <mergeCell ref="AJ22:AR22"/>
    <mergeCell ref="AP23:AR23"/>
    <mergeCell ref="U2:AC2"/>
    <mergeCell ref="AA3:AC3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Hoja4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2023-11-04T18:30:35Z</cp:lastPrinted>
  <dcterms:created xsi:type="dcterms:W3CDTF">2023-08-22T02:09:42Z</dcterms:created>
  <dcterms:modified xsi:type="dcterms:W3CDTF">2023-11-04T19:20:58Z</dcterms:modified>
</cp:coreProperties>
</file>