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13" activeTab="1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H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<sst xmlns="http://schemas.openxmlformats.org/spreadsheetml/2006/main" count="2275" uniqueCount="1247">
  <si>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</si>
  <si>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</si>
  <si>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</si>
  <si>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</si>
  <si>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</si>
  <si>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</si>
  <si>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</si>
  <si>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</si>
  <si>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</si>
  <si>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</si>
  <si>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</si>
  <si>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</si>
  <si>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</si>
  <si>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</si>
  <si>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</si>
  <si>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</si>
  <si>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</si>
  <si>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</si>
  <si>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</si>
  <si>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</si>
  <si>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</si>
  <si>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</si>
  <si>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</si>
  <si>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</si>
  <si>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</si>
  <si>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</si>
  <si>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</si>
  <si>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</si>
  <si>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</si>
  <si>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</si>
  <si>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</si>
  <si>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</si>
  <si>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</si>
  <si>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</si>
  <si>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</si>
  <si>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</si>
  <si>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</si>
  <si>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</si>
  <si>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</si>
  <si>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</si>
  <si>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</si>
  <si>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</si>
  <si>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</si>
  <si>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</si>
  <si>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</si>
  <si>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</si>
  <si>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</si>
  <si>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</si>
  <si>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</si>
  <si>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</si>
  <si>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</si>
  <si>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</si>
  <si>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</si>
  <si>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</si>
  <si>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</si>
  <si>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</si>
  <si>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</si>
  <si>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</si>
  <si>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</si>
  <si>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</si>
  <si>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</si>
  <si>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</si>
  <si>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</si>
  <si>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</si>
  <si>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</si>
  <si>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</si>
  <si>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</si>
  <si>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</si>
  <si>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</si>
  <si>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</si>
  <si>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</si>
  <si>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</si>
  <si>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</si>
  <si>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</si>
  <si>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</si>
  <si>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</si>
  <si>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</si>
  <si>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</si>
  <si>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</si>
  <si>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</si>
  <si>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</si>
  <si>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</si>
  <si>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</si>
  <si>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</si>
  <si>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</si>
  <si>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</si>
  <si>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</si>
  <si>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</si>
  <si>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</si>
  <si>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</si>
  <si>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</si>
  <si>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</si>
  <si>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</si>
  <si>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</si>
  <si>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</si>
  <si>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</si>
  <si>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</si>
  <si>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</si>
  <si>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</si>
  <si>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</si>
  <si>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</si>
  <si>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</si>
  <si>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</si>
  <si>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</si>
  <si>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</si>
  <si>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</si>
  <si>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</si>
  <si>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</si>
  <si>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</si>
  <si>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</si>
  <si>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</si>
  <si>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</si>
  <si>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</si>
  <si>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</si>
  <si>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</si>
  <si>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</si>
  <si>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</si>
  <si>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</si>
  <si>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</si>
  <si>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</si>
  <si>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</si>
  <si>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</si>
  <si>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</si>
  <si>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</si>
  <si>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</si>
  <si>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</si>
  <si>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</si>
  <si>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</si>
  <si>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</si>
  <si>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</si>
  <si>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</si>
  <si>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</si>
  <si>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</si>
  <si>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</si>
  <si>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</si>
  <si>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</si>
  <si>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</si>
  <si>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</si>
  <si>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</si>
  <si>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</si>
  <si>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</si>
  <si>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</si>
  <si>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</si>
  <si>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</si>
  <si>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</si>
  <si>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</si>
  <si>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</si>
  <si>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</si>
  <si>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</si>
  <si>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</si>
  <si>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</si>
  <si>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</si>
  <si>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</si>
  <si>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</si>
  <si>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</si>
  <si>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</si>
  <si>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</si>
  <si>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</si>
  <si>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</si>
  <si>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</si>
  <si>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</si>
  <si>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</si>
  <si>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</si>
  <si>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</si>
  <si>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</si>
  <si>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</si>
  <si>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</si>
  <si>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</si>
  <si>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</si>
  <si>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</si>
  <si>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</si>
  <si>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</si>
  <si>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</si>
  <si>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</si>
  <si>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</si>
  <si>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</si>
  <si>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</si>
  <si>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</si>
  <si>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</si>
  <si>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</si>
  <si>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</si>
  <si>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</si>
  <si>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</si>
  <si>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</si>
  <si>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</si>
  <si>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</si>
  <si>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</si>
  <si>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</si>
  <si>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</si>
  <si>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</si>
  <si>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</si>
  <si>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</si>
  <si>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</si>
  <si>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</si>
  <si>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</si>
  <si>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</si>
  <si>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</si>
  <si>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</si>
  <si>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</si>
  <si>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</si>
  <si>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</si>
  <si>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</si>
  <si>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</si>
  <si>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</si>
  <si>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</si>
  <si>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</si>
  <si>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</si>
  <si>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</si>
  <si>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</si>
  <si>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</si>
  <si>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</si>
  <si>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</si>
  <si>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</si>
  <si>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</si>
  <si>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</si>
  <si>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</si>
  <si>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</si>
  <si>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</si>
  <si>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</si>
  <si>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</si>
  <si>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</si>
  <si>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</si>
  <si>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</si>
  <si>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</si>
  <si>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</si>
  <si>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</si>
  <si>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</si>
  <si>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</si>
  <si>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</si>
  <si>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</si>
  <si>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</si>
  <si>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</si>
  <si>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</si>
  <si>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</si>
  <si>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</si>
  <si>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</si>
  <si>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</si>
  <si>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</si>
  <si>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</si>
  <si>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</si>
  <si>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</si>
  <si>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</si>
  <si>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</si>
  <si>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</si>
  <si>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</si>
  <si>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</si>
  <si>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</si>
  <si>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</si>
  <si>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</si>
  <si>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</si>
  <si>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</si>
  <si>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</si>
  <si>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</si>
  <si>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</si>
  <si>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</si>
  <si>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</si>
  <si>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</si>
  <si>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</si>
  <si>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</si>
  <si>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</si>
  <si>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</si>
  <si>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</si>
  <si>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</si>
  <si>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</si>
  <si>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</si>
  <si>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</si>
  <si>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</si>
  <si>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</si>
  <si>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</si>
  <si>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</si>
  <si>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</si>
  <si>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</si>
  <si>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</si>
  <si>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</si>
  <si>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</si>
  <si>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</si>
  <si>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</si>
  <si>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</si>
  <si>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</si>
  <si>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</si>
  <si>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</si>
  <si>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</si>
  <si>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</si>
  <si>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</si>
  <si>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</si>
  <si>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</si>
  <si>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</si>
  <si>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</si>
  <si>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</si>
  <si>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</si>
  <si>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</si>
  <si>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</si>
  <si>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</si>
  <si>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</si>
  <si>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</si>
  <si>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</si>
  <si>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</si>
  <si>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</si>
  <si>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</si>
  <si>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</si>
  <si>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</si>
  <si>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</si>
  <si>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</si>
  <si>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</si>
  <si>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</si>
  <si>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</si>
  <si>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</si>
  <si>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</si>
  <si>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</si>
  <si>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</si>
  <si>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</si>
  <si>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</si>
  <si>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</si>
  <si>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</si>
  <si>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</si>
  <si>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</si>
  <si>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</si>
  <si>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</si>
  <si>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</si>
  <si>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</si>
  <si>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</si>
  <si>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</si>
  <si>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</si>
  <si>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</si>
  <si>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</si>
  <si>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</si>
  <si>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</si>
  <si>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</si>
  <si>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</si>
  <si>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</si>
  <si>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</si>
  <si>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</si>
  <si>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</si>
  <si>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</si>
  <si>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</si>
  <si>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</si>
  <si>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</si>
  <si>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</si>
  <si>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</si>
  <si>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</si>
  <si>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</si>
  <si>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</si>
  <si>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</si>
  <si>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</si>
  <si>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</si>
  <si>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</si>
  <si>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</si>
  <si>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</si>
  <si>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</si>
  <si>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</si>
  <si>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</si>
  <si>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</si>
  <si>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</si>
  <si>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</si>
  <si>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</si>
  <si>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</si>
  <si>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</si>
  <si>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</si>
  <si>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</si>
  <si>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</si>
  <si>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</si>
  <si>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</si>
  <si>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</si>
  <si>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</si>
  <si>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</si>
  <si>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</si>
  <si>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</si>
  <si>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</si>
  <si>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</si>
  <si>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</si>
  <si>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</si>
  <si>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</si>
  <si>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</si>
  <si>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</si>
  <si>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</si>
  <si>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</si>
  <si>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</si>
  <si>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</si>
  <si>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</si>
  <si>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</si>
  <si>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</si>
  <si>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</si>
  <si>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</si>
  <si>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</si>
  <si>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</si>
  <si>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</si>
  <si>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</si>
  <si>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</si>
  <si>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</si>
  <si>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</si>
  <si>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</si>
  <si>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</si>
  <si>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</si>
  <si>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</si>
  <si>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</si>
  <si>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</si>
  <si>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</si>
  <si>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</si>
  <si>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</si>
  <si>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</si>
  <si>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</si>
  <si>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</si>
  <si>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</si>
  <si>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</si>
  <si>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</si>
  <si>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</si>
  <si>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</si>
  <si>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</si>
  <si>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</si>
  <si>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</si>
  <si>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</si>
  <si>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</si>
  <si>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</si>
  <si>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</si>
  <si>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</si>
  <si>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</si>
  <si>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</si>
  <si>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</si>
  <si>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</si>
  <si>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</si>
  <si>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</si>
  <si>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</si>
  <si>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</si>
  <si>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</si>
  <si>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</si>
  <si>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</si>
  <si>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</si>
  <si>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</si>
  <si>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</si>
  <si>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</si>
  <si>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</si>
  <si>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</si>
  <si>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</si>
  <si>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</si>
  <si>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</si>
  <si>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</si>
  <si>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</si>
  <si>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</si>
  <si>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</si>
  <si>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</si>
  <si>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</si>
  <si>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</si>
  <si>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</si>
  <si>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</si>
  <si>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</si>
  <si>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</si>
  <si>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</si>
  <si>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</si>
  <si>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</si>
  <si>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</si>
  <si>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</si>
  <si>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</si>
  <si>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</si>
  <si>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</si>
  <si>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</si>
  <si>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</si>
  <si>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</si>
  <si>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</si>
  <si>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</si>
  <si>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</si>
  <si>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</si>
  <si>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</si>
  <si>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</si>
  <si>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</si>
  <si>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</si>
  <si>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</si>
  <si>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</si>
  <si>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</si>
  <si>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</si>
  <si>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</si>
  <si>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</si>
  <si>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</si>
  <si>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</si>
  <si>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</si>
  <si>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</si>
  <si>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</si>
  <si>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</si>
  <si>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</si>
  <si>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</si>
  <si>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</si>
  <si>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</si>
  <si>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</si>
  <si>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</si>
  <si>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</si>
  <si>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</si>
  <si>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</si>
  <si>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</si>
  <si>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</si>
  <si>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</si>
  <si>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</si>
  <si>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</si>
  <si>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</si>
  <si>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</si>
  <si>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</si>
  <si>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</si>
  <si>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</si>
  <si>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</si>
  <si>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</si>
  <si>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</si>
  <si>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</si>
  <si>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</si>
  <si>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</si>
  <si>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</si>
  <si>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</si>
  <si>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</si>
  <si>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</si>
  <si>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</si>
  <si>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</si>
  <si>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</si>
  <si>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</si>
  <si>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</si>
  <si>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</si>
  <si>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</si>
  <si>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</si>
  <si>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</si>
  <si>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</si>
  <si>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</si>
  <si>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</si>
  <si>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</si>
  <si>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</si>
  <si>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</si>
  <si>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</si>
  <si>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</si>
  <si>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</si>
  <si>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</si>
  <si>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</si>
  <si>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</si>
  <si>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</si>
  <si>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</si>
  <si>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</si>
  <si>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</si>
  <si>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</si>
  <si>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</si>
  <si>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</si>
  <si>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</si>
  <si>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</si>
  <si>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</si>
  <si>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</si>
  <si>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</si>
  <si>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</si>
  <si>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</si>
  <si>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</si>
  <si>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</si>
  <si>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</si>
  <si>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</si>
  <si>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</si>
  <si>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</si>
  <si>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</si>
  <si>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</si>
  <si>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</si>
  <si>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</si>
  <si>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</si>
  <si>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</si>
  <si>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</si>
  <si>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</si>
  <si>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</si>
  <si>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</si>
  <si>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</si>
  <si>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</si>
  <si>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</si>
  <si>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</si>
  <si>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</si>
  <si>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</si>
  <si>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</si>
  <si>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</si>
  <si>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</si>
  <si>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</si>
  <si>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</si>
  <si>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</si>
  <si>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</si>
  <si>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</si>
  <si>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</si>
  <si>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</si>
  <si>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</si>
  <si>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</si>
  <si>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</si>
  <si>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</si>
  <si>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</si>
  <si>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</si>
  <si>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</si>
  <si>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</si>
  <si>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</si>
  <si>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</si>
  <si>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</si>
  <si>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</si>
  <si>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</si>
  <si>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</si>
  <si>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</si>
  <si>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</si>
  <si>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</si>
  <si>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</si>
  <si>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</si>
  <si>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</si>
  <si>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</si>
  <si>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</si>
  <si>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</si>
  <si>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</si>
  <si>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</si>
  <si>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</si>
  <si>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</si>
  <si>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</si>
  <si>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</si>
  <si>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</si>
  <si>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</si>
  <si>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</si>
  <si>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</si>
  <si>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</si>
  <si>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</si>
  <si>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</si>
  <si>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</si>
  <si>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</si>
  <si>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</si>
  <si>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</si>
  <si>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</si>
  <si>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</si>
  <si>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</si>
  <si>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</si>
  <si>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</si>
  <si>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</si>
  <si>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</si>
  <si>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</si>
  <si>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</si>
  <si>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</si>
  <si>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</si>
  <si>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</si>
  <si>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</si>
  <si>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</si>
  <si>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</si>
  <si>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</si>
  <si>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</si>
  <si>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</si>
  <si>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</si>
  <si>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</si>
  <si>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</si>
  <si>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</si>
  <si>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</si>
  <si>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</si>
  <si>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</si>
  <si>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</si>
  <si>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</si>
  <si>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</si>
  <si>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</si>
  <si>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</si>
  <si>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</si>
  <si>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</si>
  <si>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</si>
  <si>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</si>
  <si>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</si>
  <si>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</si>
  <si>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</si>
  <si>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</si>
  <si>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</si>
  <si>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</si>
  <si>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</si>
  <si>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</si>
  <si>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</si>
  <si>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</si>
  <si>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</si>
  <si>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</si>
  <si>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</si>
  <si>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</si>
  <si>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</si>
  <si>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</si>
  <si>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</si>
  <si>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</si>
  <si>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</si>
  <si>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</si>
  <si>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</si>
  <si>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</si>
  <si>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</si>
  <si>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</si>
  <si>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</si>
  <si>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</si>
  <si>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</si>
  <si>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</si>
  <si>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</si>
  <si>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</si>
  <si>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</si>
  <si>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</si>
  <si>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</si>
  <si>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</si>
  <si>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</si>
  <si>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</si>
  <si>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</si>
  <si>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</si>
  <si>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</si>
  <si>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</si>
  <si>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</si>
  <si>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</si>
  <si>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</si>
  <si>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</si>
  <si>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</si>
  <si>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</si>
  <si>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</si>
  <si>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</si>
  <si>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</si>
  <si>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</si>
  <si>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</si>
  <si>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</si>
  <si>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</si>
  <si>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</si>
  <si>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</si>
  <si>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</si>
  <si>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</si>
  <si>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</si>
  <si>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</si>
  <si>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</si>
  <si>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</si>
  <si>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</si>
  <si>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</si>
  <si>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</si>
  <si>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</si>
  <si>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</si>
  <si>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</si>
  <si>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</si>
  <si>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</si>
  <si>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</si>
  <si>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</si>
  <si>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</si>
  <si>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</si>
  <si>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</si>
  <si>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</si>
  <si>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</si>
  <si>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</si>
  <si>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</si>
  <si>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</si>
  <si>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</si>
  <si>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</si>
  <si>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</si>
  <si>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</si>
  <si>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</si>
  <si>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</si>
  <si>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</si>
  <si>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</si>
  <si>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</si>
  <si>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</si>
  <si>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</si>
  <si>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</si>
  <si>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</si>
  <si>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</si>
  <si>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</si>
  <si>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</si>
  <si>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</si>
  <si>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</si>
  <si>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</si>
  <si>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</si>
  <si>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</si>
  <si>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</si>
  <si>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</si>
  <si>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</si>
  <si>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</si>
  <si>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</si>
  <si>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</si>
  <si>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</si>
  <si>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</si>
  <si>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</si>
  <si>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</si>
  <si>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</si>
  <si>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</si>
  <si>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</si>
  <si>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</si>
  <si>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</si>
  <si>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</si>
  <si>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</si>
  <si>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</si>
  <si>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</si>
  <si>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</si>
  <si>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</si>
  <si>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</si>
  <si>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</si>
  <si>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</si>
  <si>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</si>
  <si>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</si>
  <si>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</si>
  <si>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</si>
  <si>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</si>
  <si>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</si>
  <si>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</si>
  <si>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</si>
  <si>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</si>
  <si>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</si>
  <si>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</si>
  <si>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</si>
  <si>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</si>
  <si>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</si>
  <si>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</si>
  <si>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</si>
  <si>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</si>
  <si>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</si>
  <si>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</si>
  <si>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</si>
  <si>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</si>
  <si>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</si>
  <si>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</si>
  <si>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</si>
  <si>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</si>
  <si>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</si>
  <si>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</si>
  <si>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</si>
  <si>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</si>
  <si>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</si>
  <si>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</si>
  <si>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</si>
  <si>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</si>
  <si>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</si>
  <si>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</si>
  <si>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</si>
  <si>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</si>
  <si>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</si>
  <si>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</si>
  <si>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</si>
  <si>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</si>
  <si>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</si>
  <si>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</si>
  <si>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</si>
  <si>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</si>
  <si>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</si>
  <si>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</si>
  <si>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</si>
  <si>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</si>
  <si>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</si>
  <si>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</si>
  <si>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</si>
  <si>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</si>
  <si>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</si>
  <si>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</si>
  <si>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</si>
  <si>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</si>
  <si>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</si>
  <si>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</si>
  <si>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</si>
  <si>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</si>
  <si>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</si>
  <si>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</si>
  <si>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</si>
  <si>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</si>
  <si>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</si>
  <si>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</si>
  <si>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</si>
  <si>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</si>
  <si>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</si>
  <si>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</si>
  <si>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</si>
  <si>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</si>
  <si>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</si>
  <si>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</si>
  <si>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</si>
  <si>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</si>
  <si>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</si>
  <si>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</si>
  <si>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</si>
  <si>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</si>
  <si>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</si>
  <si>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</si>
  <si>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</si>
  <si>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</si>
  <si>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</si>
  <si>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</si>
  <si>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</si>
  <si>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</si>
  <si>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</si>
  <si>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</si>
  <si>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</si>
  <si>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</si>
  <si>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</si>
  <si>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</si>
  <si>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</si>
  <si>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</si>
  <si>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</si>
  <si>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</si>
  <si>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</si>
  <si>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</si>
  <si>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</si>
  <si>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</si>
  <si>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</si>
  <si>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</si>
  <si>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</si>
  <si>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</si>
  <si>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</si>
  <si>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</si>
  <si>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</si>
  <si>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</si>
  <si>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</si>
  <si>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</si>
  <si>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</si>
  <si>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</si>
  <si>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</si>
  <si>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</si>
  <si>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</si>
  <si>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</si>
  <si>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</si>
  <si>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</si>
  <si>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</si>
  <si>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</si>
  <si>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</si>
  <si>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</si>
  <si>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</si>
  <si>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</si>
  <si>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</si>
  <si>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</si>
  <si>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</si>
  <si>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</si>
  <si>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</si>
  <si>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</si>
  <si>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</si>
  <si>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</si>
  <si>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</si>
  <si>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</si>
  <si>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</si>
  <si>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</si>
  <si>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</si>
  <si>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</si>
  <si>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</si>
  <si>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</si>
  <si>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</si>
  <si>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</si>
  <si>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</si>
  <si>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</si>
  <si>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</si>
  <si>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</si>
  <si>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</si>
  <si>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</si>
  <si>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</si>
  <si>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</si>
  <si>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</si>
  <si>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</si>
  <si>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</si>
  <si>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</si>
  <si>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</si>
  <si>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</si>
  <si>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</si>
  <si>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</si>
  <si>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</si>
  <si>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</si>
  <si>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</si>
  <si>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</si>
  <si>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</si>
  <si>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</si>
  <si>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</si>
  <si>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</si>
  <si>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</si>
  <si>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</si>
  <si>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</si>
  <si>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</si>
  <si>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</si>
  <si>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</si>
  <si>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</si>
  <si>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</si>
  <si>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</si>
  <si>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</si>
  <si>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</si>
  <si>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</si>
  <si>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</si>
  <si>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</si>
  <si>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</si>
  <si>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</si>
  <si>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</si>
  <si>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</si>
  <si>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</si>
  <si>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</si>
  <si>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</si>
  <si>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</si>
  <si>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</si>
  <si>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</si>
  <si>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</si>
  <si>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</si>
  <si>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</si>
  <si>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</si>
  <si>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</si>
  <si>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</si>
  <si>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</si>
  <si>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</si>
  <si>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</si>
  <si>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</si>
  <si>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</si>
  <si>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</si>
  <si>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</si>
  <si>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</si>
  <si>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</si>
  <si>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</si>
  <si>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</si>
  <si>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</si>
  <si>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</si>
  <si>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</si>
  <si>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</si>
  <si>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</si>
  <si>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</si>
  <si>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</si>
  <si>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</si>
  <si>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</si>
  <si>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</si>
  <si>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</si>
  <si>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</si>
  <si>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</si>
  <si>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</si>
  <si>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</si>
  <si>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</si>
  <si>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</si>
  <si>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</si>
  <si>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</si>
  <si>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</si>
  <si>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</si>
  <si>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</si>
  <si>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</si>
  <si>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</si>
  <si>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</si>
  <si>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</si>
  <si>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</si>
  <si>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</si>
  <si>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</si>
  <si>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</si>
  <si>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</si>
  <si>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</si>
  <si>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</si>
  <si>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</si>
  <si>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</si>
  <si>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</si>
  <si>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</si>
  <si>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</si>
  <si>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</si>
  <si>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</si>
  <si>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</si>
  <si>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</si>
  <si>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</si>
  <si>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</si>
  <si>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</si>
  <si>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</si>
  <si>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</si>
  <si>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</si>
  <si>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</si>
  <si>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</si>
  <si>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</si>
  <si>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</si>
  <si>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</si>
  <si>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</si>
  <si>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</si>
  <si>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</si>
  <si>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</si>
  <si>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</si>
  <si>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</si>
  <si>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</si>
  <si>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</si>
  <si>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</si>
  <si>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</si>
  <si>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</si>
  <si>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</si>
  <si>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</si>
  <si>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</si>
  <si>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</si>
  <si>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</si>
  <si>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</si>
  <si>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</si>
  <si>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</si>
  <si>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</si>
  <si>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</si>
  <si>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</si>
  <si>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</si>
  <si>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</si>
  <si>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</si>
  <si>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</si>
  <si>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</si>
  <si>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</si>
  <si>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</si>
  <si>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</si>
  <si>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</si>
  <si>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</si>
  <si>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</si>
  <si>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</si>
  <si>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</si>
  <si>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</si>
  <si>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</si>
  <si>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</si>
  <si>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</si>
  <si>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</si>
  <si>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</si>
  <si>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</si>
  <si>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</si>
  <si>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</si>
  <si>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</si>
  <si>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</si>
  <si>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</si>
  <si>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</si>
  <si>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</si>
  <si>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</si>
  <si>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</si>
  <si>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</si>
  <si>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</si>
  <si>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</si>
  <si>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</si>
  <si>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</si>
  <si>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</si>
  <si>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</si>
  <si>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</si>
  <si>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</si>
  <si>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</si>
  <si>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</si>
  <si>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</si>
  <si>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</si>
  <si>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</si>
  <si>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</si>
  <si>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</si>
  <si>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</si>
  <si>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</si>
  <si>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</si>
  <si>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</si>
  <si>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</si>
  <si>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</si>
  <si>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</si>
  <si>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</si>
  <si>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</si>
  <si>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</si>
  <si>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</si>
  <si>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</si>
  <si>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</si>
  <si>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</si>
  <si>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</si>
  <si>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</si>
  <si>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</si>
  <si>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</si>
  <si>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</si>
  <si>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</si>
  <si>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</si>
  <si>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</si>
  <si>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</si>
  <si>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</si>
  <si>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</si>
  <si>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</si>
  <si>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</si>
  <si>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</si>
  <si>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</si>
  <si>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</si>
  <si>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</si>
  <si>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</si>
  <si>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</si>
  <si>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</si>
  <si>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</si>
  <si>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</si>
  <si>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</si>
  <si>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</si>
  <si>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</si>
  <si>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</si>
  <si>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</si>
  <si>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</si>
  <si>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</si>
  <si>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</si>
  <si>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</si>
  <si>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</si>
  <si>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</si>
  <si>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</si>
  <si>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</si>
  <si>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</si>
  <si>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</si>
  <si>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</si>
  <si>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</si>
  <si>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</si>
  <si>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</si>
  <si>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</si>
  <si>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</si>
  <si>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</si>
  <si>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</si>
  <si>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</si>
  <si>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</si>
  <si>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</si>
  <si>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</si>
  <si>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</si>
  <si>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</si>
  <si>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</si>
  <si>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</si>
  <si>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</si>
  <si>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</si>
  <si>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</si>
  <si>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</si>
  <si>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</si>
  <si>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</si>
  <si>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</si>
  <si>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</si>
  <si>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</si>
  <si>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</si>
  <si>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</si>
  <si>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</si>
  <si>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</si>
  <si>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</si>
  <si>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</si>
  <si>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</si>
  <si>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</si>
  <si>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</si>
  <si>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</si>
  <si>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</si>
  <si>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</si>
  <si>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</si>
  <si>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</si>
  <si>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</si>
  <si>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</si>
  <si>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</si>
  <si>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</si>
  <si>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</si>
  <si>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</si>
  <si>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</si>
  <si>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</si>
  <si>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</si>
  <si>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</si>
  <si>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</si>
  <si>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</si>
  <si>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</si>
  <si>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</si>
  <si>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</si>
  <si>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</si>
  <si>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</si>
  <si>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</si>
  <si>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</si>
  <si>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</si>
  <si>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</si>
  <si>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</si>
  <si>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</si>
  <si>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</si>
  <si>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</si>
  <si>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</si>
  <si>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</si>
  <si>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</si>
  <si>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</si>
  <si>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</si>
  <si>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</si>
  <si>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</si>
  <si>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</si>
  <si>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</si>
  <si>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</si>
  <si>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</si>
  <si>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</si>
  <si>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</si>
  <si>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</si>
  <si>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</si>
  <si>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</si>
  <si>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</si>
  <si>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</si>
  <si>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</si>
  <si>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</si>
  <si>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</si>
  <si>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</si>
  <si>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</si>
  <si>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</si>
  <si>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</si>
  <si>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</si>
  <si>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t xml:space="preserve">VENTA  CENTRAL </t>
  </si>
  <si>
    <t>UN DEPOSITO POR  $ 20,000.00</t>
  </si>
  <si>
    <t>Y EL RESTO  COMO LO PUEDAS PAGAR</t>
  </si>
  <si>
    <t>QUIERO QUE SE HAGAN DEPOSITOS A  NORMA LEDO PARRA</t>
  </si>
  <si>
    <t xml:space="preserve">DEPOSITOS QUE PRESTO CENTRAL  PARA 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</si>
</sst>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 wrapText="1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0" fillId="0" borderId="58" xfId="0" applyBorder="1"/>
    <xf numFmtId="0" fontId="0" fillId="0" borderId="4" xfId="0" applyBorder="1"/>
    <xf numFmtId="0" fontId="23" fillId="0" borderId="2" xfId="0" applyFont="1" applyBorder="1"/>
    <xf numFmtId="0" fontId="0" fillId="0" borderId="0" xfId="0" applyBorder="1"/>
    <xf numFmtId="0" fontId="3" fillId="0" borderId="2" xfId="0" applyFont="1" applyBorder="1"/>
    <xf numFmtId="0" fontId="0" fillId="0" borderId="33" xfId="0" applyBorder="1"/>
    <xf numFmtId="0" fontId="0" fillId="0" borderId="5" xfId="0" applyBorder="1"/>
    <xf numFmtId="0" fontId="0" fillId="0" borderId="59" xfId="0" applyBorder="1"/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00"/>
      <color rgb="FFCC99FF"/>
      <color rgb="FFFF00FF"/>
      <color rgb="FF99CCFF"/>
      <color rgb="FF66FF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6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7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1133475</xdr:colOff>
      <xdr:row>13</xdr:row>
      <xdr:rowOff>123825</xdr:rowOff>
    </xdr:from>
    <xdr:to>
      <xdr:col>6</xdr:col>
      <xdr:colOff>609600</xdr:colOff>
      <xdr:row>18</xdr:row>
      <xdr:rowOff>171450</xdr:rowOff>
    </xdr:to>
    <xdr:sp macro="" textlink="">
      <xdr:nvSpPr>
        <xdr:cNvPr id="2" name="Abrir llave 1"/>
        <xdr:cNvSpPr/>
      </xdr:nvSpPr>
      <xdr:spPr>
        <a:xfrm>
          <a:off x="3343275" y="4438650"/>
          <a:ext cx="1676400" cy="12382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49"/>
      <c r="C1" s="751" t="s">
        <v>25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9" ht="16.5" thickBot="1" x14ac:dyDescent="0.3">
      <c r="B2" s="75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65" t="s">
        <v>6</v>
      </c>
      <c r="Q4" s="76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67">
        <f>SUM(M5:M38)</f>
        <v>247061</v>
      </c>
      <c r="N39" s="76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68"/>
      <c r="N40" s="77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71" t="s">
        <v>11</v>
      </c>
      <c r="I52" s="772"/>
      <c r="J52" s="100"/>
      <c r="K52" s="773">
        <f>I50+L50</f>
        <v>53873.49</v>
      </c>
      <c r="L52" s="774"/>
      <c r="M52" s="775">
        <f>N39+M39</f>
        <v>419924</v>
      </c>
      <c r="N52" s="776"/>
      <c r="P52" s="34"/>
      <c r="Q52" s="9"/>
    </row>
    <row r="53" spans="1:17" ht="15.75" x14ac:dyDescent="0.25">
      <c r="D53" s="777" t="s">
        <v>12</v>
      </c>
      <c r="E53" s="77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77" t="s">
        <v>95</v>
      </c>
      <c r="E54" s="777"/>
      <c r="F54" s="96">
        <v>-549976.4</v>
      </c>
      <c r="I54" s="778" t="s">
        <v>13</v>
      </c>
      <c r="J54" s="779"/>
      <c r="K54" s="780">
        <f>F56+F57+F58</f>
        <v>-24577.400000000023</v>
      </c>
      <c r="L54" s="78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82">
        <f>-C4</f>
        <v>0</v>
      </c>
      <c r="L56" s="78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60" t="s">
        <v>18</v>
      </c>
      <c r="E58" s="761"/>
      <c r="F58" s="113">
        <v>567389.35</v>
      </c>
      <c r="I58" s="762" t="s">
        <v>97</v>
      </c>
      <c r="J58" s="763"/>
      <c r="K58" s="764">
        <f>K54+K56</f>
        <v>-24577.400000000023</v>
      </c>
      <c r="L58" s="76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5" t="s">
        <v>597</v>
      </c>
      <c r="J76" s="84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7"/>
      <c r="J77" s="84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2"/>
      <c r="K81" s="1"/>
      <c r="L81" s="97"/>
      <c r="M81" s="3"/>
      <c r="N81" s="1"/>
    </row>
    <row r="82" spans="1:14" ht="18.75" x14ac:dyDescent="0.3">
      <c r="A82" s="435"/>
      <c r="B82" s="844" t="s">
        <v>595</v>
      </c>
      <c r="C82" s="84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815" t="s">
        <v>451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14"/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02"/>
      <c r="X5" s="80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0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0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10"/>
      <c r="X25" s="81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10"/>
      <c r="X26" s="81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03"/>
      <c r="X27" s="804"/>
      <c r="Y27" s="80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04"/>
      <c r="X28" s="804"/>
      <c r="Y28" s="80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1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1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1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4">
        <f>SUM(M5:M35)</f>
        <v>2220612.02</v>
      </c>
      <c r="N36" s="796">
        <f>SUM(N5:N35)</f>
        <v>833865</v>
      </c>
      <c r="O36" s="276"/>
      <c r="P36" s="277">
        <v>0</v>
      </c>
      <c r="Q36" s="84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1">
        <v>21120.5</v>
      </c>
      <c r="D37" s="62" t="s">
        <v>846</v>
      </c>
      <c r="E37" s="27"/>
      <c r="F37" s="28"/>
      <c r="G37" s="2"/>
      <c r="H37" s="36"/>
      <c r="I37" s="30"/>
      <c r="J37" s="60"/>
      <c r="K37" s="41"/>
      <c r="L37" s="61"/>
      <c r="M37" s="795"/>
      <c r="N37" s="797"/>
      <c r="O37" s="276"/>
      <c r="P37" s="277">
        <v>0</v>
      </c>
      <c r="Q37" s="841"/>
      <c r="R37" s="227" t="s">
        <v>7</v>
      </c>
    </row>
    <row r="38" spans="1:20" ht="18" thickBot="1" x14ac:dyDescent="0.35">
      <c r="A38" s="23"/>
      <c r="B38" s="24">
        <v>44631</v>
      </c>
      <c r="C38" s="601">
        <v>27745.02</v>
      </c>
      <c r="D38" s="62" t="s">
        <v>846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844</v>
      </c>
      <c r="E39" s="27"/>
      <c r="F39" s="70"/>
      <c r="G39" s="2"/>
      <c r="H39" s="36"/>
      <c r="I39" s="71"/>
      <c r="J39" s="60"/>
      <c r="K39" s="177"/>
      <c r="L39" s="61"/>
      <c r="M39" s="842">
        <f>M36+N36</f>
        <v>3054477.02</v>
      </c>
      <c r="N39" s="84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845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4">
        <v>350000</v>
      </c>
      <c r="D41" s="613" t="s">
        <v>49</v>
      </c>
      <c r="E41" s="74"/>
      <c r="F41" s="75"/>
      <c r="G41" s="2"/>
      <c r="H41" s="76"/>
      <c r="I41" s="77"/>
      <c r="J41" s="604">
        <v>44625</v>
      </c>
      <c r="K41" s="605" t="s">
        <v>457</v>
      </c>
      <c r="L41" s="606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3" t="s">
        <v>424</v>
      </c>
      <c r="E42" s="74"/>
      <c r="F42" s="75"/>
      <c r="G42" s="2"/>
      <c r="H42" s="76"/>
      <c r="I42" s="77"/>
      <c r="J42" s="607">
        <v>44632</v>
      </c>
      <c r="K42" s="608" t="s">
        <v>470</v>
      </c>
      <c r="L42" s="609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0">
        <v>44639</v>
      </c>
      <c r="K43" s="605" t="s">
        <v>582</v>
      </c>
      <c r="L43" s="611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4">
        <v>44646</v>
      </c>
      <c r="K44" s="605" t="s">
        <v>591</v>
      </c>
      <c r="L44" s="606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8">
        <v>44627</v>
      </c>
      <c r="K45" s="38" t="s">
        <v>825</v>
      </c>
      <c r="L45" s="602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8">
        <v>44629</v>
      </c>
      <c r="K46" s="38" t="s">
        <v>826</v>
      </c>
      <c r="L46" s="602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8">
        <v>44630</v>
      </c>
      <c r="K47" s="38" t="s">
        <v>827</v>
      </c>
      <c r="L47" s="602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8">
        <v>44630</v>
      </c>
      <c r="K48" s="38" t="s">
        <v>828</v>
      </c>
      <c r="L48" s="602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19">
        <v>44630</v>
      </c>
      <c r="K49" s="603" t="s">
        <v>201</v>
      </c>
      <c r="L49" s="616">
        <v>549</v>
      </c>
      <c r="M49" s="34"/>
      <c r="N49" s="34"/>
      <c r="P49" s="34"/>
      <c r="Q49" s="13"/>
    </row>
    <row r="50" spans="1:17" ht="16.5" thickBot="1" x14ac:dyDescent="0.3">
      <c r="A50" s="23"/>
      <c r="B50" s="594"/>
      <c r="C50" s="595"/>
      <c r="D50" s="81"/>
      <c r="E50" s="596"/>
      <c r="F50" s="34"/>
      <c r="H50" s="597"/>
      <c r="I50" s="34"/>
      <c r="J50" s="620">
        <v>44630</v>
      </c>
      <c r="K50" s="603" t="s">
        <v>829</v>
      </c>
      <c r="L50" s="616">
        <v>8741.4</v>
      </c>
      <c r="M50" s="34"/>
      <c r="N50" s="34"/>
      <c r="P50" s="34"/>
      <c r="Q50" s="13"/>
    </row>
    <row r="51" spans="1:17" ht="16.5" thickBot="1" x14ac:dyDescent="0.3">
      <c r="A51" s="23"/>
      <c r="B51" s="594"/>
      <c r="C51" s="595"/>
      <c r="D51" s="81"/>
      <c r="E51" s="596"/>
      <c r="F51" s="34"/>
      <c r="H51" s="597"/>
      <c r="I51" s="34"/>
      <c r="J51" s="620">
        <v>44636</v>
      </c>
      <c r="K51" s="164" t="s">
        <v>830</v>
      </c>
      <c r="L51" s="617">
        <v>1740</v>
      </c>
      <c r="M51" s="34"/>
      <c r="N51" s="34"/>
      <c r="P51" s="34"/>
      <c r="Q51" s="13"/>
    </row>
    <row r="52" spans="1:17" ht="16.5" thickBot="1" x14ac:dyDescent="0.3">
      <c r="A52" s="23"/>
      <c r="B52" s="594"/>
      <c r="C52" s="595"/>
      <c r="D52" s="81"/>
      <c r="E52" s="596"/>
      <c r="F52" s="34"/>
      <c r="H52" s="597"/>
      <c r="I52" s="34"/>
      <c r="J52" s="620">
        <v>44638</v>
      </c>
      <c r="K52" s="164" t="s">
        <v>831</v>
      </c>
      <c r="L52" s="617">
        <v>1856</v>
      </c>
      <c r="M52" s="34"/>
      <c r="N52" s="34"/>
      <c r="P52" s="34"/>
      <c r="Q52" s="13"/>
    </row>
    <row r="53" spans="1:17" ht="16.5" thickBot="1" x14ac:dyDescent="0.3">
      <c r="A53" s="23"/>
      <c r="B53" s="594"/>
      <c r="C53" s="595"/>
      <c r="D53" s="81"/>
      <c r="E53" s="596"/>
      <c r="F53" s="34"/>
      <c r="H53" s="597"/>
      <c r="I53" s="34"/>
      <c r="J53" s="620">
        <v>44638</v>
      </c>
      <c r="K53" s="164" t="s">
        <v>832</v>
      </c>
      <c r="L53" s="617">
        <v>5163.75</v>
      </c>
      <c r="M53" s="34"/>
      <c r="N53" s="34"/>
      <c r="P53" s="34"/>
      <c r="Q53" s="13"/>
    </row>
    <row r="54" spans="1:17" ht="16.5" thickBot="1" x14ac:dyDescent="0.3">
      <c r="A54" s="23"/>
      <c r="B54" s="594"/>
      <c r="C54" s="595"/>
      <c r="D54" s="81"/>
      <c r="E54" s="596"/>
      <c r="F54" s="34"/>
      <c r="H54" s="597"/>
      <c r="I54" s="34"/>
      <c r="J54" s="620">
        <v>44638</v>
      </c>
      <c r="K54" s="164" t="s">
        <v>833</v>
      </c>
      <c r="L54" s="617">
        <v>10266</v>
      </c>
      <c r="M54" s="34"/>
      <c r="N54" s="34"/>
      <c r="P54" s="34"/>
      <c r="Q54" s="13"/>
    </row>
    <row r="55" spans="1:17" ht="16.5" thickBot="1" x14ac:dyDescent="0.3">
      <c r="A55" s="23"/>
      <c r="B55" s="594"/>
      <c r="C55" s="595"/>
      <c r="D55" s="81"/>
      <c r="E55" s="596"/>
      <c r="F55" s="34"/>
      <c r="H55" s="597"/>
      <c r="I55" s="34"/>
      <c r="J55" s="620">
        <v>44642</v>
      </c>
      <c r="K55" s="164" t="s">
        <v>834</v>
      </c>
      <c r="L55" s="617">
        <v>25228.81</v>
      </c>
      <c r="M55" s="34"/>
      <c r="N55" s="34"/>
      <c r="P55" s="34"/>
      <c r="Q55" s="13"/>
    </row>
    <row r="56" spans="1:17" ht="16.5" thickBot="1" x14ac:dyDescent="0.3">
      <c r="A56" s="23"/>
      <c r="B56" s="594"/>
      <c r="C56" s="595"/>
      <c r="D56" s="81"/>
      <c r="E56" s="596"/>
      <c r="F56" s="34"/>
      <c r="H56" s="597"/>
      <c r="I56" s="34"/>
      <c r="J56" s="620">
        <v>44642</v>
      </c>
      <c r="K56" s="164" t="s">
        <v>835</v>
      </c>
      <c r="L56" s="617">
        <v>5324.4</v>
      </c>
      <c r="M56" s="34"/>
      <c r="N56" s="34"/>
      <c r="P56" s="34"/>
      <c r="Q56" s="13"/>
    </row>
    <row r="57" spans="1:17" ht="16.5" thickBot="1" x14ac:dyDescent="0.3">
      <c r="A57" s="23"/>
      <c r="B57" s="594"/>
      <c r="C57" s="595"/>
      <c r="D57" s="81"/>
      <c r="E57" s="596"/>
      <c r="F57" s="34"/>
      <c r="H57" s="597"/>
      <c r="I57" s="34"/>
      <c r="J57" s="598">
        <v>44647</v>
      </c>
      <c r="K57" s="164" t="s">
        <v>847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4"/>
      <c r="C58" s="595"/>
      <c r="D58" s="81"/>
      <c r="E58" s="596"/>
      <c r="F58" s="34"/>
      <c r="H58" s="597"/>
      <c r="I58" s="34"/>
      <c r="J58" s="598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4"/>
      <c r="C59" s="595"/>
      <c r="D59" s="81"/>
      <c r="E59" s="596"/>
      <c r="F59" s="34"/>
      <c r="H59" s="597"/>
      <c r="I59" s="34"/>
      <c r="J59" s="598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4"/>
      <c r="C60" s="595"/>
      <c r="D60" s="81"/>
      <c r="E60" s="596"/>
      <c r="F60" s="34"/>
      <c r="H60" s="597"/>
      <c r="I60" s="34"/>
      <c r="J60" s="598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4"/>
      <c r="C61" s="595"/>
      <c r="D61" s="81"/>
      <c r="E61" s="596"/>
      <c r="F61" s="34"/>
      <c r="H61" s="597"/>
      <c r="I61" s="34"/>
      <c r="J61" s="598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4"/>
      <c r="C62" s="595"/>
      <c r="D62" s="81"/>
      <c r="E62" s="596"/>
      <c r="F62" s="34"/>
      <c r="H62" s="597"/>
      <c r="I62" s="34"/>
      <c r="J62" s="598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4"/>
      <c r="C63" s="595"/>
      <c r="D63" s="81"/>
      <c r="E63" s="596"/>
      <c r="F63" s="34"/>
      <c r="H63" s="597"/>
      <c r="I63" s="34"/>
      <c r="J63" s="598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4"/>
      <c r="C64" s="595"/>
      <c r="D64" s="81"/>
      <c r="E64" s="596"/>
      <c r="F64" s="34"/>
      <c r="H64" s="597"/>
      <c r="I64" s="34"/>
      <c r="J64" s="598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4"/>
      <c r="C65" s="595"/>
      <c r="D65" s="81"/>
      <c r="E65" s="596"/>
      <c r="F65" s="34"/>
      <c r="H65" s="597"/>
      <c r="I65" s="34"/>
      <c r="J65" s="598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71" t="s">
        <v>11</v>
      </c>
      <c r="I68" s="772"/>
      <c r="J68" s="100"/>
      <c r="K68" s="773">
        <f>I66+L66</f>
        <v>314868.39999999997</v>
      </c>
      <c r="L68" s="800"/>
      <c r="M68" s="272"/>
      <c r="N68" s="272"/>
      <c r="P68" s="34"/>
      <c r="Q68" s="13"/>
    </row>
    <row r="69" spans="1:17" x14ac:dyDescent="0.25">
      <c r="D69" s="777" t="s">
        <v>12</v>
      </c>
      <c r="E69" s="777"/>
      <c r="F69" s="312">
        <f>F66-K68-C66</f>
        <v>1594593.8500000003</v>
      </c>
      <c r="I69" s="102"/>
      <c r="J69" s="103"/>
    </row>
    <row r="70" spans="1:17" ht="18.75" x14ac:dyDescent="0.3">
      <c r="D70" s="801" t="s">
        <v>95</v>
      </c>
      <c r="E70" s="801"/>
      <c r="F70" s="111">
        <v>-1360260.32</v>
      </c>
      <c r="I70" s="778" t="s">
        <v>13</v>
      </c>
      <c r="J70" s="779"/>
      <c r="K70" s="780">
        <f>F72+F73+F74</f>
        <v>1938640.11</v>
      </c>
      <c r="L70" s="78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82">
        <f>-C4</f>
        <v>-1266568.45</v>
      </c>
      <c r="L72" s="78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60" t="s">
        <v>18</v>
      </c>
      <c r="E74" s="761"/>
      <c r="F74" s="113">
        <v>1792817.68</v>
      </c>
      <c r="I74" s="762" t="s">
        <v>198</v>
      </c>
      <c r="J74" s="763"/>
      <c r="K74" s="764">
        <f>K70+K72</f>
        <v>672071.66000000015</v>
      </c>
      <c r="L74" s="76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7">
        <v>44744</v>
      </c>
      <c r="M25" s="706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7">
        <v>44744</v>
      </c>
      <c r="M26" s="706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7">
        <v>44744</v>
      </c>
      <c r="M27" s="706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7">
        <v>44744</v>
      </c>
      <c r="M28" s="706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7">
        <v>44744</v>
      </c>
      <c r="M29" s="706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7">
        <v>44744</v>
      </c>
      <c r="M30" s="708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3" t="s">
        <v>594</v>
      </c>
      <c r="J44" s="85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5"/>
      <c r="J45" s="85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7"/>
      <c r="J46" s="85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49" t="s">
        <v>594</v>
      </c>
      <c r="J83" s="850"/>
    </row>
    <row r="84" spans="1:14" ht="19.5" thickBot="1" x14ac:dyDescent="0.35">
      <c r="A84" s="513" t="s">
        <v>598</v>
      </c>
      <c r="B84" s="514"/>
      <c r="C84" s="515"/>
      <c r="D84" s="491"/>
      <c r="I84" s="851"/>
      <c r="J84" s="85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815" t="s">
        <v>620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14"/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02"/>
      <c r="X5" s="80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0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0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10"/>
      <c r="X25" s="81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2">
        <f>51054.31+554929.3</f>
        <v>605983.6100000001</v>
      </c>
      <c r="N26" s="33">
        <v>57122</v>
      </c>
      <c r="O26" s="533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10"/>
      <c r="X26" s="81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2">
        <v>0</v>
      </c>
      <c r="N27" s="33">
        <v>24965</v>
      </c>
      <c r="O27" s="533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03"/>
      <c r="X27" s="804"/>
      <c r="Y27" s="80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2">
        <v>0</v>
      </c>
      <c r="N28" s="33">
        <v>27562</v>
      </c>
      <c r="O28" s="533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04"/>
      <c r="X28" s="804"/>
      <c r="Y28" s="80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2">
        <v>0</v>
      </c>
      <c r="N29" s="33">
        <v>22200</v>
      </c>
      <c r="O29" s="534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2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39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4">
        <v>13429.46</v>
      </c>
      <c r="D41" s="632" t="s">
        <v>49</v>
      </c>
      <c r="E41" s="74"/>
      <c r="F41" s="75"/>
      <c r="G41" s="2"/>
      <c r="H41" s="76"/>
      <c r="I41" s="77"/>
      <c r="J41" s="621">
        <v>44653</v>
      </c>
      <c r="K41" s="622" t="s">
        <v>627</v>
      </c>
      <c r="L41" s="623">
        <v>15798.5</v>
      </c>
      <c r="M41" s="794">
        <f>SUM(M5:M40)</f>
        <v>2479367.6100000003</v>
      </c>
      <c r="N41" s="794">
        <f>SUM(N5:N40)</f>
        <v>1195667</v>
      </c>
      <c r="P41" s="505">
        <f>SUM(P5:P40)</f>
        <v>4355326.74</v>
      </c>
      <c r="Q41" s="859">
        <f>SUM(Q5:Q40)</f>
        <v>69878.629999999976</v>
      </c>
    </row>
    <row r="42" spans="1:20" ht="18" thickBot="1" x14ac:dyDescent="0.35">
      <c r="A42" s="23"/>
      <c r="B42" s="24">
        <v>44650</v>
      </c>
      <c r="C42" s="614">
        <v>396419.2</v>
      </c>
      <c r="D42" s="632" t="s">
        <v>49</v>
      </c>
      <c r="E42" s="74"/>
      <c r="F42" s="75"/>
      <c r="G42" s="2"/>
      <c r="H42" s="76"/>
      <c r="I42" s="77"/>
      <c r="J42" s="624">
        <v>44660</v>
      </c>
      <c r="K42" s="625" t="s">
        <v>634</v>
      </c>
      <c r="L42" s="626">
        <v>15298.5</v>
      </c>
      <c r="M42" s="795"/>
      <c r="N42" s="795"/>
      <c r="P42" s="34"/>
      <c r="Q42" s="860"/>
    </row>
    <row r="43" spans="1:20" ht="18" thickBot="1" x14ac:dyDescent="0.35">
      <c r="A43" s="23"/>
      <c r="B43" s="24">
        <v>44653</v>
      </c>
      <c r="C43" s="614">
        <v>1461.24</v>
      </c>
      <c r="D43" s="631" t="s">
        <v>848</v>
      </c>
      <c r="E43" s="74"/>
      <c r="F43" s="75"/>
      <c r="G43" s="2"/>
      <c r="H43" s="76"/>
      <c r="I43" s="77"/>
      <c r="J43" s="627">
        <v>44667</v>
      </c>
      <c r="K43" s="622" t="s">
        <v>641</v>
      </c>
      <c r="L43" s="628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4">
        <v>435505.08</v>
      </c>
      <c r="D44" s="631" t="s">
        <v>837</v>
      </c>
      <c r="E44" s="74"/>
      <c r="F44" s="75"/>
      <c r="G44" s="2"/>
      <c r="H44" s="76"/>
      <c r="I44" s="77"/>
      <c r="J44" s="621">
        <v>44674</v>
      </c>
      <c r="K44" s="629" t="s">
        <v>650</v>
      </c>
      <c r="L44" s="623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4">
        <v>17075.11</v>
      </c>
      <c r="D45" s="632" t="s">
        <v>850</v>
      </c>
      <c r="E45" s="74"/>
      <c r="F45" s="75"/>
      <c r="G45" s="2"/>
      <c r="H45" s="76"/>
      <c r="I45" s="77"/>
      <c r="J45" s="621">
        <v>44681</v>
      </c>
      <c r="K45" s="622" t="s">
        <v>658</v>
      </c>
      <c r="L45" s="623">
        <v>18269.490000000002</v>
      </c>
      <c r="M45" s="861">
        <f>M41+N41</f>
        <v>3675034.6100000003</v>
      </c>
      <c r="N45" s="862"/>
      <c r="P45" s="34"/>
      <c r="Q45" s="13"/>
    </row>
    <row r="46" spans="1:20" ht="18" thickBot="1" x14ac:dyDescent="0.35">
      <c r="A46" s="23"/>
      <c r="B46" s="24">
        <v>44673</v>
      </c>
      <c r="C46" s="614">
        <v>350000</v>
      </c>
      <c r="D46" s="632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4">
        <v>347747.2</v>
      </c>
      <c r="D47" s="632" t="s">
        <v>49</v>
      </c>
      <c r="E47" s="74"/>
      <c r="F47" s="75"/>
      <c r="G47" s="2"/>
      <c r="H47" s="76"/>
      <c r="I47" s="77"/>
      <c r="J47" s="630">
        <v>44648</v>
      </c>
      <c r="K47" s="41" t="s">
        <v>202</v>
      </c>
      <c r="L47" s="602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4">
        <v>71136</v>
      </c>
      <c r="D48" s="632" t="s">
        <v>49</v>
      </c>
      <c r="E48" s="74"/>
      <c r="F48" s="75"/>
      <c r="G48" s="2"/>
      <c r="H48" s="76"/>
      <c r="I48" s="77"/>
      <c r="J48" s="630">
        <v>44651</v>
      </c>
      <c r="K48" s="41" t="s">
        <v>841</v>
      </c>
      <c r="L48" s="602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0">
        <v>44652</v>
      </c>
      <c r="K49" s="41" t="s">
        <v>836</v>
      </c>
      <c r="L49" s="602">
        <v>21460</v>
      </c>
      <c r="M49" s="592"/>
      <c r="N49" s="592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3">
        <v>44653</v>
      </c>
      <c r="K50" s="599" t="s">
        <v>827</v>
      </c>
      <c r="L50" s="616">
        <v>11200</v>
      </c>
      <c r="M50" s="592"/>
      <c r="N50" s="592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3">
        <v>44656</v>
      </c>
      <c r="K51" s="599" t="s">
        <v>836</v>
      </c>
      <c r="L51" s="616">
        <v>1508</v>
      </c>
      <c r="M51" s="592"/>
      <c r="N51" s="592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3">
        <v>44657</v>
      </c>
      <c r="K52" s="599" t="s">
        <v>202</v>
      </c>
      <c r="L52" s="616">
        <v>14604.03</v>
      </c>
      <c r="M52" s="592"/>
      <c r="N52" s="592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4">
        <v>44657</v>
      </c>
      <c r="K53" s="576" t="s">
        <v>828</v>
      </c>
      <c r="L53" s="617">
        <v>754</v>
      </c>
      <c r="M53" s="592"/>
      <c r="N53" s="592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3">
        <v>44658</v>
      </c>
      <c r="K54" s="599" t="s">
        <v>825</v>
      </c>
      <c r="L54" s="616">
        <v>4006.5</v>
      </c>
      <c r="M54" s="592"/>
      <c r="N54" s="592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3">
        <v>44662</v>
      </c>
      <c r="K55" s="599" t="s">
        <v>201</v>
      </c>
      <c r="L55" s="616">
        <v>549</v>
      </c>
      <c r="M55" s="592"/>
      <c r="N55" s="592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3">
        <v>44663</v>
      </c>
      <c r="K56" s="599" t="s">
        <v>202</v>
      </c>
      <c r="L56" s="616">
        <v>2279.54</v>
      </c>
      <c r="M56" s="592"/>
      <c r="N56" s="592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3">
        <v>44664</v>
      </c>
      <c r="K57" s="677" t="s">
        <v>838</v>
      </c>
      <c r="L57" s="616">
        <v>5974</v>
      </c>
      <c r="M57" s="592"/>
      <c r="N57" s="592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3">
        <v>44664</v>
      </c>
      <c r="K58" s="599" t="s">
        <v>839</v>
      </c>
      <c r="L58" s="616">
        <v>3712</v>
      </c>
      <c r="M58" s="592"/>
      <c r="N58" s="592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3">
        <v>44669</v>
      </c>
      <c r="K59" s="599" t="s">
        <v>831</v>
      </c>
      <c r="L59" s="616">
        <v>1856</v>
      </c>
      <c r="M59" s="592"/>
      <c r="N59" s="592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3">
        <v>44669</v>
      </c>
      <c r="K60" s="678" t="s">
        <v>849</v>
      </c>
      <c r="L60" s="616">
        <v>10483.26</v>
      </c>
      <c r="M60" s="593"/>
      <c r="N60" s="593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3">
        <v>44670</v>
      </c>
      <c r="K61" s="599" t="s">
        <v>835</v>
      </c>
      <c r="L61" s="616">
        <v>5324.4</v>
      </c>
      <c r="M61" s="593"/>
      <c r="N61" s="593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3">
        <v>44673</v>
      </c>
      <c r="K62" s="599" t="s">
        <v>826</v>
      </c>
      <c r="L62" s="616">
        <v>2320</v>
      </c>
      <c r="M62" s="593"/>
      <c r="N62" s="593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3">
        <v>44677</v>
      </c>
      <c r="K63" s="599" t="s">
        <v>202</v>
      </c>
      <c r="L63" s="616">
        <v>2379.5500000000002</v>
      </c>
      <c r="M63" s="593"/>
      <c r="N63" s="593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3">
        <v>44680</v>
      </c>
      <c r="K64" s="599" t="s">
        <v>827</v>
      </c>
      <c r="L64" s="616">
        <v>11200</v>
      </c>
      <c r="M64" s="593"/>
      <c r="N64" s="593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3">
        <v>44680</v>
      </c>
      <c r="K65" s="599" t="s">
        <v>839</v>
      </c>
      <c r="L65" s="616">
        <v>3712</v>
      </c>
      <c r="M65" s="593"/>
      <c r="N65" s="593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3">
        <v>44680</v>
      </c>
      <c r="K66" s="599" t="s">
        <v>836</v>
      </c>
      <c r="L66" s="616">
        <v>835.2</v>
      </c>
      <c r="M66" s="593"/>
      <c r="N66" s="593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3" t="s">
        <v>851</v>
      </c>
      <c r="K67" s="678" t="s">
        <v>852</v>
      </c>
      <c r="L67" s="616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71" t="s">
        <v>11</v>
      </c>
      <c r="I70" s="772"/>
      <c r="J70" s="100"/>
      <c r="K70" s="773">
        <f>I68+L68</f>
        <v>428155.54000000004</v>
      </c>
      <c r="L70" s="800"/>
      <c r="M70" s="272"/>
      <c r="N70" s="272"/>
      <c r="P70" s="34"/>
      <c r="Q70" s="13"/>
    </row>
    <row r="71" spans="1:17" x14ac:dyDescent="0.25">
      <c r="D71" s="777" t="s">
        <v>12</v>
      </c>
      <c r="E71" s="777"/>
      <c r="F71" s="312">
        <f>F68-K70-C68</f>
        <v>1631087.67</v>
      </c>
      <c r="I71" s="102"/>
      <c r="J71" s="103"/>
      <c r="P71" s="34"/>
    </row>
    <row r="72" spans="1:17" ht="18.75" x14ac:dyDescent="0.3">
      <c r="D72" s="801" t="s">
        <v>95</v>
      </c>
      <c r="E72" s="801"/>
      <c r="F72" s="111">
        <v>-1884975.46</v>
      </c>
      <c r="I72" s="778" t="s">
        <v>13</v>
      </c>
      <c r="J72" s="779"/>
      <c r="K72" s="780">
        <f>F74+F75+F76</f>
        <v>1777829.89</v>
      </c>
      <c r="L72" s="78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82">
        <f>-C4</f>
        <v>-1792817.68</v>
      </c>
      <c r="L74" s="78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60" t="s">
        <v>18</v>
      </c>
      <c r="E76" s="761"/>
      <c r="F76" s="113">
        <v>2112071.92</v>
      </c>
      <c r="I76" s="762" t="s">
        <v>853</v>
      </c>
      <c r="J76" s="763"/>
      <c r="K76" s="764">
        <f>K72+K74</f>
        <v>-14987.790000000037</v>
      </c>
      <c r="L76" s="76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1">
        <v>44744</v>
      </c>
      <c r="M3" s="70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1">
        <v>44744</v>
      </c>
      <c r="M4" s="710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1">
        <v>44744</v>
      </c>
      <c r="M5" s="709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1">
        <v>44744</v>
      </c>
      <c r="M6" s="709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1">
        <v>44744</v>
      </c>
      <c r="M7" s="710">
        <v>529</v>
      </c>
      <c r="N7" s="137">
        <f t="shared" si="1"/>
        <v>0</v>
      </c>
    </row>
    <row r="8" spans="1:14" ht="15.75" x14ac:dyDescent="0.25">
      <c r="A8" s="586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1">
        <v>44744</v>
      </c>
      <c r="M8" s="709">
        <v>4369.8</v>
      </c>
      <c r="N8" s="137">
        <f t="shared" si="1"/>
        <v>0</v>
      </c>
    </row>
    <row r="9" spans="1:14" ht="15.75" x14ac:dyDescent="0.25">
      <c r="A9" s="586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1">
        <v>44744</v>
      </c>
      <c r="M9" s="710">
        <v>1236.5999999999999</v>
      </c>
      <c r="N9" s="137">
        <f t="shared" si="1"/>
        <v>0</v>
      </c>
    </row>
    <row r="10" spans="1:14" ht="18.75" x14ac:dyDescent="0.3">
      <c r="A10" s="586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1">
        <v>44744</v>
      </c>
      <c r="M10" s="710">
        <v>450</v>
      </c>
      <c r="N10" s="137">
        <f t="shared" si="1"/>
        <v>0</v>
      </c>
    </row>
    <row r="11" spans="1:14" ht="15.75" x14ac:dyDescent="0.25">
      <c r="A11" s="586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1">
        <v>44744</v>
      </c>
      <c r="M11" s="709">
        <v>1472</v>
      </c>
      <c r="N11" s="137">
        <f t="shared" si="1"/>
        <v>0</v>
      </c>
    </row>
    <row r="12" spans="1:14" ht="15.75" x14ac:dyDescent="0.25">
      <c r="A12" s="586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1">
        <v>44744</v>
      </c>
      <c r="M12" s="710">
        <v>1584</v>
      </c>
      <c r="N12" s="137">
        <f t="shared" si="1"/>
        <v>0</v>
      </c>
    </row>
    <row r="13" spans="1:14" ht="15.75" x14ac:dyDescent="0.25">
      <c r="A13" s="586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1">
        <v>44744</v>
      </c>
      <c r="M13" s="709">
        <v>930</v>
      </c>
      <c r="N13" s="137">
        <f t="shared" si="1"/>
        <v>0</v>
      </c>
    </row>
    <row r="14" spans="1:14" ht="15.75" x14ac:dyDescent="0.25">
      <c r="A14" s="586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1">
        <v>44744</v>
      </c>
      <c r="M14" s="710">
        <v>450</v>
      </c>
      <c r="N14" s="137">
        <f t="shared" si="1"/>
        <v>0</v>
      </c>
    </row>
    <row r="15" spans="1:14" ht="15.75" x14ac:dyDescent="0.25">
      <c r="A15" s="586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1">
        <v>44744</v>
      </c>
      <c r="M15" s="709">
        <v>1080</v>
      </c>
      <c r="N15" s="137">
        <f t="shared" si="1"/>
        <v>0</v>
      </c>
    </row>
    <row r="16" spans="1:14" ht="15.75" x14ac:dyDescent="0.25">
      <c r="A16" s="586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1">
        <v>44744</v>
      </c>
      <c r="M16" s="709">
        <v>21899.8</v>
      </c>
      <c r="N16" s="137">
        <f t="shared" si="1"/>
        <v>0</v>
      </c>
    </row>
    <row r="17" spans="1:14" ht="15.75" x14ac:dyDescent="0.25">
      <c r="A17" s="586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1">
        <v>44744</v>
      </c>
      <c r="M17" s="709">
        <v>1180</v>
      </c>
      <c r="N17" s="137">
        <f t="shared" si="1"/>
        <v>0</v>
      </c>
    </row>
    <row r="18" spans="1:14" ht="15.75" x14ac:dyDescent="0.25">
      <c r="A18" s="586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1">
        <v>44744</v>
      </c>
      <c r="M18" s="709">
        <v>1200</v>
      </c>
      <c r="N18" s="137">
        <f t="shared" si="1"/>
        <v>0</v>
      </c>
    </row>
    <row r="19" spans="1:14" ht="15.75" x14ac:dyDescent="0.25">
      <c r="A19" s="586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1">
        <v>44744</v>
      </c>
      <c r="M19" s="709">
        <v>1081</v>
      </c>
      <c r="N19" s="137">
        <f t="shared" si="1"/>
        <v>0</v>
      </c>
    </row>
    <row r="20" spans="1:14" ht="15.75" x14ac:dyDescent="0.25">
      <c r="A20" s="586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1">
        <v>44744</v>
      </c>
      <c r="M20" s="710">
        <v>270</v>
      </c>
      <c r="N20" s="137">
        <f t="shared" si="1"/>
        <v>0</v>
      </c>
    </row>
    <row r="21" spans="1:14" ht="15.75" x14ac:dyDescent="0.25">
      <c r="A21" s="586">
        <v>44660</v>
      </c>
      <c r="B21" s="355" t="s">
        <v>674</v>
      </c>
      <c r="C21" s="96">
        <v>67001.67</v>
      </c>
      <c r="D21" s="581">
        <v>44706</v>
      </c>
      <c r="E21" s="585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1">
        <v>44744</v>
      </c>
      <c r="M21" s="710">
        <v>1894.8</v>
      </c>
      <c r="N21" s="137">
        <f t="shared" si="1"/>
        <v>0</v>
      </c>
    </row>
    <row r="22" spans="1:14" ht="18.75" x14ac:dyDescent="0.3">
      <c r="A22" s="586">
        <v>44660</v>
      </c>
      <c r="B22" s="355" t="s">
        <v>675</v>
      </c>
      <c r="C22" s="96">
        <v>5256</v>
      </c>
      <c r="D22" s="581">
        <v>44706</v>
      </c>
      <c r="E22" s="585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1">
        <v>44744</v>
      </c>
      <c r="M22" s="709">
        <v>2360</v>
      </c>
      <c r="N22" s="137">
        <f t="shared" si="1"/>
        <v>0</v>
      </c>
    </row>
    <row r="23" spans="1:14" ht="15.75" x14ac:dyDescent="0.25">
      <c r="A23" s="586">
        <v>44662</v>
      </c>
      <c r="B23" s="355" t="s">
        <v>677</v>
      </c>
      <c r="C23" s="96">
        <v>40472.6</v>
      </c>
      <c r="D23" s="581">
        <v>44706</v>
      </c>
      <c r="E23" s="585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1">
        <v>44744</v>
      </c>
      <c r="M23" s="709">
        <v>19679.400000000001</v>
      </c>
      <c r="N23" s="137">
        <f t="shared" si="1"/>
        <v>0</v>
      </c>
    </row>
    <row r="24" spans="1:14" ht="15.75" x14ac:dyDescent="0.25">
      <c r="A24" s="586">
        <v>44662</v>
      </c>
      <c r="B24" s="355" t="s">
        <v>678</v>
      </c>
      <c r="C24" s="96">
        <v>3906</v>
      </c>
      <c r="D24" s="581">
        <v>44706</v>
      </c>
      <c r="E24" s="585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1">
        <v>44744</v>
      </c>
      <c r="M24" s="709">
        <v>36567.599999999999</v>
      </c>
      <c r="N24" s="137">
        <f t="shared" si="1"/>
        <v>0</v>
      </c>
    </row>
    <row r="25" spans="1:14" ht="15.75" x14ac:dyDescent="0.25">
      <c r="A25" s="586">
        <v>44663</v>
      </c>
      <c r="B25" s="355" t="s">
        <v>680</v>
      </c>
      <c r="C25" s="96">
        <v>33820.800000000003</v>
      </c>
      <c r="D25" s="581">
        <v>44706</v>
      </c>
      <c r="E25" s="585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1">
        <v>44744</v>
      </c>
      <c r="M25" s="709">
        <v>2588.64</v>
      </c>
      <c r="N25" s="137">
        <f t="shared" si="1"/>
        <v>0</v>
      </c>
    </row>
    <row r="26" spans="1:14" ht="15.75" x14ac:dyDescent="0.25">
      <c r="A26" s="586">
        <v>44664</v>
      </c>
      <c r="B26" s="355" t="s">
        <v>682</v>
      </c>
      <c r="C26" s="96">
        <v>36277.25</v>
      </c>
      <c r="D26" s="581">
        <v>44706</v>
      </c>
      <c r="E26" s="585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1">
        <v>44744</v>
      </c>
      <c r="M26" s="710">
        <v>1080</v>
      </c>
      <c r="N26" s="137">
        <f t="shared" si="1"/>
        <v>0</v>
      </c>
    </row>
    <row r="27" spans="1:14" ht="15.75" x14ac:dyDescent="0.25">
      <c r="A27" s="586">
        <v>44665</v>
      </c>
      <c r="B27" s="355" t="s">
        <v>684</v>
      </c>
      <c r="C27" s="96">
        <v>61531.34</v>
      </c>
      <c r="D27" s="581">
        <v>44706</v>
      </c>
      <c r="E27" s="585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1">
        <v>44744</v>
      </c>
      <c r="M27" s="710">
        <v>28960.799999999999</v>
      </c>
      <c r="N27" s="137">
        <f t="shared" si="1"/>
        <v>0</v>
      </c>
    </row>
    <row r="28" spans="1:14" ht="15.75" x14ac:dyDescent="0.25">
      <c r="A28" s="586">
        <v>44665</v>
      </c>
      <c r="B28" s="355" t="s">
        <v>685</v>
      </c>
      <c r="C28" s="96">
        <v>12189.9</v>
      </c>
      <c r="D28" s="581">
        <v>44706</v>
      </c>
      <c r="E28" s="585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1">
        <v>44744</v>
      </c>
      <c r="M28" s="710">
        <v>2238.5</v>
      </c>
      <c r="N28" s="137">
        <f t="shared" si="1"/>
        <v>0</v>
      </c>
    </row>
    <row r="29" spans="1:14" ht="15.75" x14ac:dyDescent="0.25">
      <c r="A29" s="586">
        <v>44667</v>
      </c>
      <c r="B29" s="355" t="s">
        <v>687</v>
      </c>
      <c r="C29" s="96">
        <v>64256.75</v>
      </c>
      <c r="D29" s="581">
        <v>44706</v>
      </c>
      <c r="E29" s="585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1">
        <v>44744</v>
      </c>
      <c r="M29" s="709">
        <v>1771.6</v>
      </c>
      <c r="N29" s="137">
        <f t="shared" si="1"/>
        <v>0</v>
      </c>
    </row>
    <row r="30" spans="1:14" ht="18.75" x14ac:dyDescent="0.3">
      <c r="A30" s="586">
        <v>44669</v>
      </c>
      <c r="B30" s="355" t="s">
        <v>689</v>
      </c>
      <c r="C30" s="96">
        <v>53375.8</v>
      </c>
      <c r="D30" s="581">
        <v>44706</v>
      </c>
      <c r="E30" s="585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1">
        <v>44744</v>
      </c>
      <c r="M30" s="710">
        <v>36114.800000000003</v>
      </c>
      <c r="N30" s="137">
        <f t="shared" si="1"/>
        <v>0</v>
      </c>
    </row>
    <row r="31" spans="1:14" ht="15.75" x14ac:dyDescent="0.25">
      <c r="A31" s="586">
        <v>44670</v>
      </c>
      <c r="B31" s="355" t="s">
        <v>691</v>
      </c>
      <c r="C31" s="96">
        <v>126366.49</v>
      </c>
      <c r="D31" s="581">
        <v>44706</v>
      </c>
      <c r="E31" s="585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1">
        <v>44744</v>
      </c>
      <c r="M31" s="709">
        <v>744</v>
      </c>
      <c r="N31" s="137">
        <f t="shared" si="1"/>
        <v>0</v>
      </c>
    </row>
    <row r="32" spans="1:14" ht="15.75" x14ac:dyDescent="0.25">
      <c r="A32" s="586">
        <v>44670</v>
      </c>
      <c r="B32" s="355" t="s">
        <v>692</v>
      </c>
      <c r="C32" s="96">
        <v>6102</v>
      </c>
      <c r="D32" s="581">
        <v>44706</v>
      </c>
      <c r="E32" s="585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1">
        <v>44744</v>
      </c>
      <c r="M32" s="710">
        <v>25869.8</v>
      </c>
      <c r="N32" s="137">
        <f t="shared" si="1"/>
        <v>0</v>
      </c>
    </row>
    <row r="33" spans="1:14" ht="15.75" x14ac:dyDescent="0.25">
      <c r="A33" s="586">
        <v>44670</v>
      </c>
      <c r="B33" s="355" t="s">
        <v>693</v>
      </c>
      <c r="C33" s="96">
        <v>4812</v>
      </c>
      <c r="D33" s="581">
        <v>44706</v>
      </c>
      <c r="E33" s="585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1">
        <v>44744</v>
      </c>
      <c r="M33" s="709">
        <v>5027</v>
      </c>
      <c r="N33" s="137">
        <f t="shared" si="1"/>
        <v>0</v>
      </c>
    </row>
    <row r="34" spans="1:14" ht="15.75" x14ac:dyDescent="0.25">
      <c r="A34" s="586">
        <v>44671</v>
      </c>
      <c r="B34" s="355" t="s">
        <v>695</v>
      </c>
      <c r="C34" s="96">
        <v>10160.6</v>
      </c>
      <c r="D34" s="581">
        <v>44706</v>
      </c>
      <c r="E34" s="585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1">
        <v>44744</v>
      </c>
      <c r="M34" s="710">
        <v>1820.8</v>
      </c>
      <c r="N34" s="137">
        <f t="shared" si="1"/>
        <v>0</v>
      </c>
    </row>
    <row r="35" spans="1:14" ht="15.75" x14ac:dyDescent="0.25">
      <c r="A35" s="586">
        <v>44671</v>
      </c>
      <c r="B35" s="355" t="s">
        <v>696</v>
      </c>
      <c r="C35" s="96">
        <v>75337.5</v>
      </c>
      <c r="D35" s="581">
        <v>44706</v>
      </c>
      <c r="E35" s="585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1">
        <v>44744</v>
      </c>
      <c r="M35" s="709">
        <v>43759.6</v>
      </c>
      <c r="N35" s="137">
        <f t="shared" si="1"/>
        <v>0</v>
      </c>
    </row>
    <row r="36" spans="1:14" ht="15.75" x14ac:dyDescent="0.25">
      <c r="A36" s="586">
        <v>44672</v>
      </c>
      <c r="B36" s="355" t="s">
        <v>698</v>
      </c>
      <c r="C36" s="96">
        <v>29920.44</v>
      </c>
      <c r="D36" s="581">
        <v>44706</v>
      </c>
      <c r="E36" s="585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1">
        <v>44744</v>
      </c>
      <c r="M36" s="710">
        <v>1331</v>
      </c>
      <c r="N36" s="137">
        <f t="shared" si="1"/>
        <v>0</v>
      </c>
    </row>
    <row r="37" spans="1:14" ht="15.75" x14ac:dyDescent="0.25">
      <c r="A37" s="586">
        <v>44673</v>
      </c>
      <c r="B37" s="355" t="s">
        <v>700</v>
      </c>
      <c r="C37" s="96">
        <v>72246.7</v>
      </c>
      <c r="D37" s="581">
        <v>44706</v>
      </c>
      <c r="E37" s="585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1">
        <v>44744</v>
      </c>
      <c r="M37" s="709">
        <v>32504.400000000001</v>
      </c>
      <c r="N37" s="137">
        <f t="shared" si="1"/>
        <v>0</v>
      </c>
    </row>
    <row r="38" spans="1:14" ht="15.75" x14ac:dyDescent="0.25">
      <c r="A38" s="586">
        <v>44673</v>
      </c>
      <c r="B38" s="355" t="s">
        <v>701</v>
      </c>
      <c r="C38" s="96">
        <v>3036</v>
      </c>
      <c r="D38" s="581">
        <v>44706</v>
      </c>
      <c r="E38" s="585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1">
        <v>44744</v>
      </c>
      <c r="M38" s="709">
        <v>15257</v>
      </c>
      <c r="N38" s="137">
        <f t="shared" si="1"/>
        <v>0</v>
      </c>
    </row>
    <row r="39" spans="1:14" ht="15.75" x14ac:dyDescent="0.25">
      <c r="A39" s="586">
        <v>44674</v>
      </c>
      <c r="B39" s="355" t="s">
        <v>703</v>
      </c>
      <c r="C39" s="96">
        <v>1627.2</v>
      </c>
      <c r="D39" s="581">
        <v>44706</v>
      </c>
      <c r="E39" s="585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1">
        <v>44744</v>
      </c>
      <c r="M39" s="709">
        <v>5516</v>
      </c>
      <c r="N39" s="137">
        <f t="shared" si="1"/>
        <v>0</v>
      </c>
    </row>
    <row r="40" spans="1:14" ht="15.75" x14ac:dyDescent="0.25">
      <c r="A40" s="586">
        <v>44674</v>
      </c>
      <c r="B40" s="355" t="s">
        <v>704</v>
      </c>
      <c r="C40" s="96">
        <v>1238.8</v>
      </c>
      <c r="D40" s="581">
        <v>44706</v>
      </c>
      <c r="E40" s="585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1">
        <v>44744</v>
      </c>
      <c r="M40" s="710">
        <v>600</v>
      </c>
      <c r="N40" s="137">
        <f t="shared" si="1"/>
        <v>0</v>
      </c>
    </row>
    <row r="41" spans="1:14" ht="31.5" x14ac:dyDescent="0.25">
      <c r="A41" s="586">
        <v>44674</v>
      </c>
      <c r="B41" s="355" t="s">
        <v>705</v>
      </c>
      <c r="C41" s="96">
        <v>62762.55</v>
      </c>
      <c r="D41" s="645" t="s">
        <v>916</v>
      </c>
      <c r="E41" s="582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1">
        <v>44744</v>
      </c>
      <c r="M41" s="710">
        <v>6614.7</v>
      </c>
      <c r="N41" s="137">
        <f t="shared" si="1"/>
        <v>0</v>
      </c>
    </row>
    <row r="42" spans="1:14" ht="15.75" x14ac:dyDescent="0.25">
      <c r="A42" s="586">
        <v>44676</v>
      </c>
      <c r="B42" s="355" t="s">
        <v>706</v>
      </c>
      <c r="C42" s="96">
        <v>46744.6</v>
      </c>
      <c r="D42" s="646">
        <v>44722</v>
      </c>
      <c r="E42" s="647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1">
        <v>44744</v>
      </c>
      <c r="M42" s="710">
        <v>1080</v>
      </c>
      <c r="N42" s="137">
        <f t="shared" si="1"/>
        <v>0</v>
      </c>
    </row>
    <row r="43" spans="1:14" ht="15.75" x14ac:dyDescent="0.25">
      <c r="A43" s="586">
        <v>44677</v>
      </c>
      <c r="B43" s="355" t="s">
        <v>707</v>
      </c>
      <c r="C43" s="96">
        <v>14500.7</v>
      </c>
      <c r="D43" s="646">
        <v>44722</v>
      </c>
      <c r="E43" s="647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6">
        <v>44677</v>
      </c>
      <c r="B44" s="355" t="s">
        <v>708</v>
      </c>
      <c r="C44" s="96">
        <v>41351.199999999997</v>
      </c>
      <c r="D44" s="646">
        <v>44722</v>
      </c>
      <c r="E44" s="647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6">
        <v>44677</v>
      </c>
      <c r="B45" s="355" t="s">
        <v>709</v>
      </c>
      <c r="C45" s="96">
        <v>5624</v>
      </c>
      <c r="D45" s="646">
        <v>44722</v>
      </c>
      <c r="E45" s="647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6">
        <v>44678</v>
      </c>
      <c r="B46" s="355" t="s">
        <v>710</v>
      </c>
      <c r="C46" s="96">
        <v>45618</v>
      </c>
      <c r="D46" s="646">
        <v>44722</v>
      </c>
      <c r="E46" s="647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6">
        <v>44679</v>
      </c>
      <c r="B47" s="355" t="s">
        <v>711</v>
      </c>
      <c r="C47" s="96">
        <v>35193.4</v>
      </c>
      <c r="D47" s="646">
        <v>44722</v>
      </c>
      <c r="E47" s="647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6">
        <v>44680</v>
      </c>
      <c r="B48" s="355" t="s">
        <v>712</v>
      </c>
      <c r="C48" s="96">
        <v>69268.88</v>
      </c>
      <c r="D48" s="646">
        <v>44722</v>
      </c>
      <c r="E48" s="647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6">
        <v>44681</v>
      </c>
      <c r="B49" s="355" t="s">
        <v>713</v>
      </c>
      <c r="C49" s="96">
        <v>25197.4</v>
      </c>
      <c r="D49" s="646">
        <v>44722</v>
      </c>
      <c r="E49" s="647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3" t="s">
        <v>594</v>
      </c>
      <c r="J54" s="85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5"/>
      <c r="J55" s="85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7"/>
      <c r="J56" s="85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2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3"/>
      <c r="M92" s="6"/>
    </row>
    <row r="93" spans="1:14" x14ac:dyDescent="0.25">
      <c r="A93" s="456"/>
      <c r="B93" s="442"/>
      <c r="I93" s="849" t="s">
        <v>594</v>
      </c>
      <c r="J93" s="85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1"/>
      <c r="J94" s="85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0"/>
    </row>
    <row r="130" spans="2:5" ht="21.75" thickBot="1" x14ac:dyDescent="0.4">
      <c r="B130" s="455"/>
      <c r="C130" s="863">
        <f>SUM(D106:D129)</f>
        <v>759581.99999999988</v>
      </c>
      <c r="D130" s="86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19"/>
  <sheetViews>
    <sheetView tabSelected="1" workbookViewId="0">
      <selection activeCell="G5" sqref="G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6" max="6" width="4.42578125" style="2" customWidth="1"/>
    <col min="9" max="9" width="16.140625" customWidth="1"/>
  </cols>
  <sheetData>
    <row r="1" spans="2:10" ht="15.75" thickBot="1" x14ac:dyDescent="0.3"/>
    <row r="2" spans="2:10" ht="15.75" thickBot="1" x14ac:dyDescent="0.3">
      <c r="G2" s="890" t="s">
        <v>1246</v>
      </c>
      <c r="H2" s="891"/>
      <c r="I2" s="892"/>
    </row>
    <row r="3" spans="2:10" ht="27.75" customHeight="1" thickBot="1" x14ac:dyDescent="0.3">
      <c r="B3" s="866" t="s">
        <v>748</v>
      </c>
      <c r="C3" s="867"/>
      <c r="D3" s="868"/>
      <c r="G3" s="893"/>
      <c r="H3" s="894"/>
      <c r="I3" s="895"/>
    </row>
    <row r="4" spans="2:10" ht="32.25" thickBot="1" x14ac:dyDescent="0.3">
      <c r="B4" s="523" t="s">
        <v>747</v>
      </c>
      <c r="C4" s="525" t="s">
        <v>746</v>
      </c>
      <c r="D4" s="524" t="s">
        <v>21</v>
      </c>
      <c r="G4" s="889" t="s">
        <v>1242</v>
      </c>
      <c r="H4" s="530" t="s">
        <v>746</v>
      </c>
      <c r="I4" s="531" t="s">
        <v>21</v>
      </c>
    </row>
    <row r="5" spans="2:10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910"/>
      <c r="G5" s="254">
        <v>44642</v>
      </c>
      <c r="H5" s="254"/>
      <c r="I5" s="327">
        <v>20000</v>
      </c>
    </row>
    <row r="6" spans="2:10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910"/>
      <c r="G6" s="254">
        <v>44671</v>
      </c>
      <c r="H6" s="254"/>
      <c r="I6" s="327">
        <v>59220</v>
      </c>
    </row>
    <row r="7" spans="2:10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910"/>
      <c r="G7" s="254">
        <v>44672</v>
      </c>
      <c r="H7" s="254"/>
      <c r="I7" s="327">
        <v>166000</v>
      </c>
    </row>
    <row r="8" spans="2:10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910"/>
      <c r="G8" s="254">
        <v>44672</v>
      </c>
      <c r="H8" s="254"/>
      <c r="I8" s="327">
        <v>19117</v>
      </c>
    </row>
    <row r="9" spans="2:10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910"/>
      <c r="G9" s="254">
        <v>44673</v>
      </c>
      <c r="H9" s="254"/>
      <c r="I9" s="327">
        <v>70000</v>
      </c>
    </row>
    <row r="10" spans="2:10" s="98" customFormat="1" ht="20.25" customHeight="1" thickBot="1" x14ac:dyDescent="0.3">
      <c r="B10" s="118"/>
      <c r="C10" s="118"/>
      <c r="D10" s="1">
        <v>0</v>
      </c>
      <c r="F10" s="426"/>
      <c r="I10" s="1">
        <v>0</v>
      </c>
    </row>
    <row r="11" spans="2:10" ht="36" customHeight="1" thickBot="1" x14ac:dyDescent="0.4">
      <c r="C11" s="527" t="s">
        <v>8</v>
      </c>
      <c r="D11" s="528">
        <f>SUM(D5:D10)</f>
        <v>264460</v>
      </c>
      <c r="H11" s="869">
        <f>SUM(I5:I10)</f>
        <v>334337</v>
      </c>
      <c r="I11" s="870"/>
    </row>
    <row r="13" spans="2:10" ht="18.75" x14ac:dyDescent="0.3">
      <c r="B13" s="529" t="s">
        <v>594</v>
      </c>
      <c r="C13" s="529" t="s">
        <v>751</v>
      </c>
      <c r="D13" s="154">
        <v>334337</v>
      </c>
    </row>
    <row r="14" spans="2:10" ht="19.5" thickBot="1" x14ac:dyDescent="0.35">
      <c r="C14" s="529"/>
    </row>
    <row r="15" spans="2:10" ht="21" customHeight="1" x14ac:dyDescent="0.25">
      <c r="C15" s="873" t="s">
        <v>750</v>
      </c>
      <c r="D15" s="871">
        <f>D11-D13</f>
        <v>-69877</v>
      </c>
      <c r="G15" s="896" t="s">
        <v>1245</v>
      </c>
      <c r="H15" s="897"/>
      <c r="I15" s="906"/>
      <c r="J15" s="898"/>
    </row>
    <row r="16" spans="2:10" ht="18.75" customHeight="1" thickBot="1" x14ac:dyDescent="0.3">
      <c r="C16" s="874"/>
      <c r="D16" s="872"/>
      <c r="G16" s="907"/>
      <c r="H16" s="908"/>
      <c r="I16" s="909"/>
      <c r="J16" s="899"/>
    </row>
    <row r="17" spans="3:10" ht="21.75" customHeight="1" x14ac:dyDescent="0.3">
      <c r="C17" s="865" t="s">
        <v>752</v>
      </c>
      <c r="D17" s="865"/>
      <c r="G17" s="900" t="s">
        <v>1243</v>
      </c>
      <c r="H17" s="901"/>
      <c r="I17" s="901"/>
      <c r="J17" s="899"/>
    </row>
    <row r="18" spans="3:10" ht="21.75" customHeight="1" x14ac:dyDescent="0.25">
      <c r="G18" s="902" t="s">
        <v>1244</v>
      </c>
      <c r="H18" s="901"/>
      <c r="I18" s="901"/>
      <c r="J18" s="899"/>
    </row>
    <row r="19" spans="3:10" ht="15.75" thickBot="1" x14ac:dyDescent="0.3">
      <c r="G19" s="903"/>
      <c r="H19" s="904"/>
      <c r="I19" s="904"/>
      <c r="J19" s="905"/>
    </row>
  </sheetData>
  <sortState ref="G5:I9">
    <sortCondition ref="G5:G9"/>
  </sortState>
  <mergeCells count="7">
    <mergeCell ref="C17:D17"/>
    <mergeCell ref="B3:D3"/>
    <mergeCell ref="G2:I3"/>
    <mergeCell ref="H11:I11"/>
    <mergeCell ref="D15:D16"/>
    <mergeCell ref="C15:C16"/>
    <mergeCell ref="G15:I16"/>
  </mergeCells>
  <pageMargins left="0.19" right="0.13" top="0.75" bottom="0.75" header="0.3" footer="0.3"/>
  <pageSetup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0" customWidth="1"/>
    <col min="3" max="3" width="15.5703125" style="4" bestFit="1" customWidth="1"/>
    <col min="4" max="4" width="15.28515625" customWidth="1"/>
    <col min="5" max="5" width="11.42578125" style="551"/>
    <col min="6" max="6" width="15.28515625" style="4" customWidth="1"/>
    <col min="7" max="7" width="1.85546875" style="551" customWidth="1"/>
    <col min="8" max="8" width="11.85546875" style="551" customWidth="1"/>
    <col min="9" max="9" width="15.7109375" style="4" customWidth="1"/>
    <col min="10" max="10" width="11.7109375" style="12" customWidth="1"/>
    <col min="11" max="11" width="14.42578125" style="560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815" t="s">
        <v>753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552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56" t="s">
        <v>2</v>
      </c>
      <c r="F4" s="757"/>
      <c r="H4" s="758" t="s">
        <v>3</v>
      </c>
      <c r="I4" s="759"/>
      <c r="J4" s="555"/>
      <c r="K4" s="561"/>
      <c r="L4" s="562"/>
      <c r="M4" s="21" t="s">
        <v>4</v>
      </c>
      <c r="N4" s="22" t="s">
        <v>5</v>
      </c>
      <c r="P4" s="793"/>
      <c r="Q4" s="322" t="s">
        <v>217</v>
      </c>
      <c r="R4" s="814"/>
      <c r="U4" s="34"/>
      <c r="V4" s="128"/>
      <c r="W4" s="875"/>
      <c r="X4" s="87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754</v>
      </c>
      <c r="E5" s="27">
        <v>44683</v>
      </c>
      <c r="F5" s="28">
        <v>112678</v>
      </c>
      <c r="G5" s="571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4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5"/>
      <c r="X5" s="87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755</v>
      </c>
      <c r="E6" s="27">
        <v>44684</v>
      </c>
      <c r="F6" s="28">
        <v>99636</v>
      </c>
      <c r="G6" s="571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4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756</v>
      </c>
      <c r="E7" s="27">
        <v>44685</v>
      </c>
      <c r="F7" s="28">
        <v>102561</v>
      </c>
      <c r="G7" s="571"/>
      <c r="H7" s="29">
        <v>44685</v>
      </c>
      <c r="I7" s="30">
        <v>4268</v>
      </c>
      <c r="J7" s="37">
        <v>44685</v>
      </c>
      <c r="K7" s="38" t="s">
        <v>757</v>
      </c>
      <c r="L7" s="39">
        <v>20000</v>
      </c>
      <c r="M7" s="32">
        <v>28729</v>
      </c>
      <c r="N7" s="33">
        <v>33550</v>
      </c>
      <c r="O7" s="576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758</v>
      </c>
      <c r="E8" s="27">
        <v>44686</v>
      </c>
      <c r="F8" s="28">
        <v>99057</v>
      </c>
      <c r="G8" s="571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4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759</v>
      </c>
      <c r="E9" s="27">
        <v>44687</v>
      </c>
      <c r="F9" s="28">
        <v>121841</v>
      </c>
      <c r="G9" s="571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4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760</v>
      </c>
      <c r="E10" s="27">
        <v>44688</v>
      </c>
      <c r="F10" s="28">
        <v>128367</v>
      </c>
      <c r="G10" s="571"/>
      <c r="H10" s="29">
        <v>44688</v>
      </c>
      <c r="I10" s="30">
        <v>10782.5</v>
      </c>
      <c r="J10" s="37">
        <v>44688</v>
      </c>
      <c r="K10" s="167" t="s">
        <v>761</v>
      </c>
      <c r="L10" s="45">
        <v>18091</v>
      </c>
      <c r="M10" s="32">
        <v>33541</v>
      </c>
      <c r="N10" s="33">
        <v>50001</v>
      </c>
      <c r="O10" s="574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763</v>
      </c>
      <c r="E11" s="27">
        <v>44689</v>
      </c>
      <c r="F11" s="28">
        <v>71145</v>
      </c>
      <c r="G11" s="571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4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764</v>
      </c>
      <c r="E12" s="27">
        <v>44690</v>
      </c>
      <c r="F12" s="28">
        <v>141644</v>
      </c>
      <c r="G12" s="571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3" t="s">
        <v>765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766</v>
      </c>
      <c r="E13" s="27">
        <v>44691</v>
      </c>
      <c r="F13" s="28">
        <v>120719</v>
      </c>
      <c r="G13" s="571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3" t="s">
        <v>765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767</v>
      </c>
      <c r="E14" s="27">
        <v>44692</v>
      </c>
      <c r="F14" s="28">
        <v>82833</v>
      </c>
      <c r="G14" s="571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3" t="s">
        <v>765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768</v>
      </c>
      <c r="E15" s="27">
        <v>44693</v>
      </c>
      <c r="F15" s="28">
        <v>90488</v>
      </c>
      <c r="G15" s="571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3" t="s">
        <v>765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769</v>
      </c>
      <c r="E16" s="27">
        <v>44694</v>
      </c>
      <c r="F16" s="28">
        <v>94487</v>
      </c>
      <c r="G16" s="571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3" t="s">
        <v>765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770</v>
      </c>
      <c r="E17" s="27">
        <v>44695</v>
      </c>
      <c r="F17" s="28">
        <v>127660</v>
      </c>
      <c r="G17" s="571"/>
      <c r="H17" s="29">
        <v>44695</v>
      </c>
      <c r="I17" s="30">
        <v>3373</v>
      </c>
      <c r="J17" s="37">
        <v>44695</v>
      </c>
      <c r="K17" s="38" t="s">
        <v>771</v>
      </c>
      <c r="L17" s="45">
        <v>15841</v>
      </c>
      <c r="M17" s="32">
        <v>43450</v>
      </c>
      <c r="N17" s="33">
        <v>41947</v>
      </c>
      <c r="O17" s="573" t="s">
        <v>765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772</v>
      </c>
      <c r="E18" s="27">
        <v>44696</v>
      </c>
      <c r="F18" s="28">
        <v>88214</v>
      </c>
      <c r="G18" s="571"/>
      <c r="H18" s="29">
        <v>44696</v>
      </c>
      <c r="I18" s="30">
        <v>1226</v>
      </c>
      <c r="J18" s="37"/>
      <c r="K18" s="563"/>
      <c r="L18" s="39"/>
      <c r="M18" s="32">
        <v>52335</v>
      </c>
      <c r="N18" s="33">
        <v>28769</v>
      </c>
      <c r="O18" s="573" t="s">
        <v>765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0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773</v>
      </c>
      <c r="E19" s="27">
        <v>44697</v>
      </c>
      <c r="F19" s="28">
        <v>120632</v>
      </c>
      <c r="G19" s="571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3" t="s">
        <v>765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6"/>
      <c r="X19" s="540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774</v>
      </c>
      <c r="E20" s="27">
        <v>44698</v>
      </c>
      <c r="F20" s="28">
        <v>93589</v>
      </c>
      <c r="G20" s="571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3" t="s">
        <v>765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775</v>
      </c>
      <c r="E21" s="27">
        <v>44699</v>
      </c>
      <c r="F21" s="28">
        <v>117936</v>
      </c>
      <c r="G21" s="571"/>
      <c r="H21" s="29">
        <v>44699</v>
      </c>
      <c r="I21" s="30">
        <v>2157</v>
      </c>
      <c r="J21" s="37"/>
      <c r="K21" s="564"/>
      <c r="L21" s="45"/>
      <c r="M21" s="32">
        <f>55227+8192</f>
        <v>63419</v>
      </c>
      <c r="N21" s="33">
        <v>35017</v>
      </c>
      <c r="O21" s="573" t="s">
        <v>765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08"/>
      <c r="X21" s="80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760</v>
      </c>
      <c r="E22" s="27">
        <v>44700</v>
      </c>
      <c r="F22" s="28">
        <v>108540</v>
      </c>
      <c r="G22" s="571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3" t="s">
        <v>765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807</v>
      </c>
      <c r="E23" s="27">
        <v>44701</v>
      </c>
      <c r="F23" s="28">
        <v>161066</v>
      </c>
      <c r="G23" s="571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3" t="s">
        <v>765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09"/>
      <c r="X23" s="80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808</v>
      </c>
      <c r="E24" s="27">
        <v>44702</v>
      </c>
      <c r="F24" s="28">
        <v>110608</v>
      </c>
      <c r="G24" s="571"/>
      <c r="H24" s="29">
        <v>44702</v>
      </c>
      <c r="I24" s="30">
        <v>7382</v>
      </c>
      <c r="J24" s="51">
        <v>44702</v>
      </c>
      <c r="K24" s="173" t="s">
        <v>809</v>
      </c>
      <c r="L24" s="52">
        <v>17621</v>
      </c>
      <c r="M24" s="32">
        <f>22308+8446</f>
        <v>30754</v>
      </c>
      <c r="N24" s="33">
        <v>38520</v>
      </c>
      <c r="O24" s="573" t="s">
        <v>765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09"/>
      <c r="X24" s="80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810</v>
      </c>
      <c r="E25" s="27">
        <v>44703</v>
      </c>
      <c r="F25" s="28">
        <v>76960</v>
      </c>
      <c r="G25" s="571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3" t="s">
        <v>765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10"/>
      <c r="X25" s="81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811</v>
      </c>
      <c r="E26" s="27">
        <v>44704</v>
      </c>
      <c r="F26" s="28">
        <v>136742</v>
      </c>
      <c r="G26" s="571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89" t="s">
        <v>765</v>
      </c>
      <c r="P26" s="284">
        <f t="shared" si="1"/>
        <v>136742</v>
      </c>
      <c r="Q26" s="325">
        <f t="shared" si="0"/>
        <v>0</v>
      </c>
      <c r="R26" s="541">
        <v>0</v>
      </c>
      <c r="S26" s="128"/>
      <c r="T26" s="128"/>
      <c r="U26" s="34"/>
      <c r="V26" s="128"/>
      <c r="W26" s="810"/>
      <c r="X26" s="81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812</v>
      </c>
      <c r="E27" s="27">
        <v>44705</v>
      </c>
      <c r="F27" s="28">
        <v>94656</v>
      </c>
      <c r="G27" s="571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89" t="s">
        <v>765</v>
      </c>
      <c r="P27" s="39">
        <f t="shared" si="1"/>
        <v>94656</v>
      </c>
      <c r="Q27" s="325">
        <f t="shared" si="0"/>
        <v>0</v>
      </c>
      <c r="R27" s="541">
        <v>0</v>
      </c>
      <c r="S27" s="128"/>
      <c r="T27" s="128"/>
      <c r="U27" s="34"/>
      <c r="V27" s="128"/>
      <c r="W27" s="803"/>
      <c r="X27" s="804"/>
      <c r="Y27" s="80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1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89" t="s">
        <v>765</v>
      </c>
      <c r="P28" s="34">
        <f t="shared" si="1"/>
        <v>102814</v>
      </c>
      <c r="Q28" s="325">
        <f t="shared" si="0"/>
        <v>0</v>
      </c>
      <c r="R28" s="541">
        <v>0</v>
      </c>
      <c r="S28" s="128"/>
      <c r="T28" s="128"/>
      <c r="U28" s="34"/>
      <c r="V28" s="128"/>
      <c r="W28" s="804"/>
      <c r="X28" s="804"/>
      <c r="Y28" s="80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814</v>
      </c>
      <c r="E29" s="27">
        <v>44707</v>
      </c>
      <c r="F29" s="28">
        <v>110431</v>
      </c>
      <c r="G29" s="571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89" t="s">
        <v>765</v>
      </c>
      <c r="P29" s="34">
        <f t="shared" si="1"/>
        <v>110431</v>
      </c>
      <c r="Q29" s="325">
        <f t="shared" si="0"/>
        <v>0</v>
      </c>
      <c r="R29" s="541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815</v>
      </c>
      <c r="E30" s="27">
        <v>44708</v>
      </c>
      <c r="F30" s="28">
        <v>104016</v>
      </c>
      <c r="G30" s="571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89" t="s">
        <v>765</v>
      </c>
      <c r="P30" s="34">
        <f t="shared" si="1"/>
        <v>104016</v>
      </c>
      <c r="Q30" s="325">
        <f t="shared" si="0"/>
        <v>0</v>
      </c>
      <c r="R30" s="541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816</v>
      </c>
      <c r="E31" s="27">
        <v>44709</v>
      </c>
      <c r="F31" s="28">
        <v>165484</v>
      </c>
      <c r="G31" s="571"/>
      <c r="H31" s="29">
        <v>44709</v>
      </c>
      <c r="I31" s="30">
        <v>2598</v>
      </c>
      <c r="J31" s="56">
        <v>44709</v>
      </c>
      <c r="K31" s="565" t="s">
        <v>817</v>
      </c>
      <c r="L31" s="54">
        <v>17618</v>
      </c>
      <c r="M31" s="32">
        <f>72001+8001.6+7416</f>
        <v>87418.6</v>
      </c>
      <c r="N31" s="33">
        <v>51251</v>
      </c>
      <c r="O31" s="589" t="s">
        <v>765</v>
      </c>
      <c r="P31" s="34">
        <f t="shared" si="1"/>
        <v>165483.6</v>
      </c>
      <c r="Q31" s="325">
        <f t="shared" si="0"/>
        <v>-0.39999999999417923</v>
      </c>
      <c r="R31" s="541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818</v>
      </c>
      <c r="E32" s="27">
        <v>44710</v>
      </c>
      <c r="F32" s="28">
        <v>94959</v>
      </c>
      <c r="G32" s="571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0" t="s">
        <v>765</v>
      </c>
      <c r="P32" s="34">
        <f t="shared" si="1"/>
        <v>94959</v>
      </c>
      <c r="Q32" s="325">
        <f t="shared" si="0"/>
        <v>0</v>
      </c>
      <c r="R32" s="541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1"/>
      <c r="H33" s="36"/>
      <c r="I33" s="30"/>
      <c r="J33" s="56"/>
      <c r="K33" s="223"/>
      <c r="L33" s="69"/>
      <c r="M33" s="32">
        <v>0</v>
      </c>
      <c r="N33" s="33">
        <v>0</v>
      </c>
      <c r="O33" s="590"/>
      <c r="P33" s="34">
        <f t="shared" si="1"/>
        <v>0</v>
      </c>
      <c r="Q33" s="325">
        <f t="shared" si="0"/>
        <v>0</v>
      </c>
      <c r="R33" s="541">
        <v>0</v>
      </c>
      <c r="S33" s="128"/>
      <c r="T33" s="542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1">
        <v>399418.38</v>
      </c>
      <c r="D34" s="64" t="s">
        <v>837</v>
      </c>
      <c r="E34" s="27"/>
      <c r="F34" s="535"/>
      <c r="G34" s="571"/>
      <c r="H34" s="36"/>
      <c r="I34" s="30"/>
      <c r="J34" s="556"/>
      <c r="K34" s="566"/>
      <c r="L34" s="9"/>
      <c r="M34" s="32">
        <v>0</v>
      </c>
      <c r="N34" s="33">
        <v>0</v>
      </c>
      <c r="O34" s="591"/>
      <c r="P34" s="34">
        <f t="shared" si="1"/>
        <v>399418.38</v>
      </c>
      <c r="Q34" s="325">
        <f t="shared" si="0"/>
        <v>399418.38</v>
      </c>
      <c r="R34" s="541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1">
        <v>28656.18</v>
      </c>
      <c r="D35" s="67" t="s">
        <v>854</v>
      </c>
      <c r="E35" s="27"/>
      <c r="F35" s="535"/>
      <c r="G35" s="571"/>
      <c r="H35" s="36"/>
      <c r="I35" s="536"/>
      <c r="J35" s="556"/>
      <c r="K35" s="567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1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1">
        <v>26746.2</v>
      </c>
      <c r="D36" s="64" t="s">
        <v>854</v>
      </c>
      <c r="E36" s="27"/>
      <c r="F36" s="535"/>
      <c r="G36" s="571"/>
      <c r="H36" s="36"/>
      <c r="I36" s="536"/>
      <c r="J36" s="556"/>
      <c r="K36" s="568"/>
      <c r="L36" s="9"/>
      <c r="M36" s="32">
        <v>0</v>
      </c>
      <c r="N36" s="33">
        <v>0</v>
      </c>
      <c r="O36" s="577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39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1">
        <v>9405.9599999999991</v>
      </c>
      <c r="D37" s="506" t="s">
        <v>856</v>
      </c>
      <c r="E37" s="27"/>
      <c r="F37" s="535"/>
      <c r="G37" s="571"/>
      <c r="H37" s="36"/>
      <c r="I37" s="536"/>
      <c r="J37" s="621">
        <v>44688</v>
      </c>
      <c r="K37" s="622" t="s">
        <v>762</v>
      </c>
      <c r="L37" s="623">
        <v>17396.62</v>
      </c>
      <c r="M37" s="32">
        <v>0</v>
      </c>
      <c r="N37" s="33">
        <v>0</v>
      </c>
      <c r="O37" s="577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1">
        <v>199112</v>
      </c>
      <c r="D38" s="65" t="s">
        <v>49</v>
      </c>
      <c r="E38" s="27"/>
      <c r="F38" s="535"/>
      <c r="G38" s="571"/>
      <c r="H38" s="36"/>
      <c r="I38" s="536"/>
      <c r="J38" s="621">
        <v>44695</v>
      </c>
      <c r="K38" s="635" t="s">
        <v>771</v>
      </c>
      <c r="L38" s="623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7"/>
      <c r="G39" s="571"/>
      <c r="H39" s="36"/>
      <c r="I39" s="538"/>
      <c r="J39" s="621">
        <v>44702</v>
      </c>
      <c r="K39" s="635" t="s">
        <v>809</v>
      </c>
      <c r="L39" s="623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1"/>
      <c r="H40" s="36"/>
      <c r="I40" s="71"/>
      <c r="J40" s="621">
        <v>44709</v>
      </c>
      <c r="K40" s="622" t="s">
        <v>817</v>
      </c>
      <c r="L40" s="623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1"/>
      <c r="H41" s="76"/>
      <c r="I41" s="77"/>
      <c r="J41" s="56"/>
      <c r="K41" s="38"/>
      <c r="L41" s="39"/>
      <c r="M41" s="794">
        <f>SUM(M5:M40)</f>
        <v>1509924.1</v>
      </c>
      <c r="N41" s="794">
        <f>SUM(N5:N40)</f>
        <v>1012291</v>
      </c>
      <c r="P41" s="505">
        <f>SUM(P5:P40)</f>
        <v>4043205.8900000006</v>
      </c>
      <c r="Q41" s="859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1"/>
      <c r="H42" s="76"/>
      <c r="I42" s="77"/>
      <c r="J42" s="51">
        <v>44683</v>
      </c>
      <c r="K42" s="173" t="s">
        <v>840</v>
      </c>
      <c r="L42" s="636">
        <v>3095.88</v>
      </c>
      <c r="M42" s="795"/>
      <c r="N42" s="795"/>
      <c r="P42" s="34"/>
      <c r="Q42" s="860"/>
    </row>
    <row r="43" spans="1:24" ht="18" thickBot="1" x14ac:dyDescent="0.35">
      <c r="A43" s="23"/>
      <c r="B43" s="24"/>
      <c r="C43" s="72"/>
      <c r="D43" s="507"/>
      <c r="E43" s="74"/>
      <c r="F43" s="75"/>
      <c r="G43" s="571"/>
      <c r="H43" s="76"/>
      <c r="I43" s="77"/>
      <c r="J43" s="50">
        <v>44684</v>
      </c>
      <c r="K43" s="38" t="s">
        <v>841</v>
      </c>
      <c r="L43" s="637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1"/>
      <c r="H44" s="76"/>
      <c r="I44" s="77"/>
      <c r="J44" s="56">
        <v>44686</v>
      </c>
      <c r="K44" s="569" t="s">
        <v>842</v>
      </c>
      <c r="L44" s="615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1"/>
      <c r="H45" s="76"/>
      <c r="I45" s="77"/>
      <c r="J45" s="56">
        <v>44690</v>
      </c>
      <c r="K45" s="38" t="s">
        <v>825</v>
      </c>
      <c r="L45" s="615">
        <v>4006.5</v>
      </c>
      <c r="M45" s="861">
        <f>M41+N41</f>
        <v>2522215.1</v>
      </c>
      <c r="N45" s="86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1"/>
      <c r="H46" s="76"/>
      <c r="I46" s="77"/>
      <c r="J46" s="56">
        <v>44690</v>
      </c>
      <c r="K46" s="38" t="s">
        <v>843</v>
      </c>
      <c r="L46" s="615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1"/>
      <c r="H47" s="76"/>
      <c r="I47" s="77"/>
      <c r="J47" s="56">
        <v>44692</v>
      </c>
      <c r="K47" s="38" t="s">
        <v>855</v>
      </c>
      <c r="L47" s="615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1"/>
      <c r="H48" s="76"/>
      <c r="I48" s="77"/>
      <c r="J48" s="56">
        <v>44693</v>
      </c>
      <c r="K48" s="670" t="s">
        <v>1019</v>
      </c>
      <c r="L48" s="615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1"/>
      <c r="H49" s="76"/>
      <c r="I49" s="77"/>
      <c r="J49" s="600">
        <v>44694</v>
      </c>
      <c r="K49" s="415" t="s">
        <v>831</v>
      </c>
      <c r="L49" s="612">
        <v>1856</v>
      </c>
      <c r="M49" s="592"/>
      <c r="N49" s="592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1"/>
      <c r="H50" s="76"/>
      <c r="I50" s="77"/>
      <c r="J50" s="600">
        <v>44697</v>
      </c>
      <c r="K50" s="415" t="s">
        <v>201</v>
      </c>
      <c r="L50" s="612">
        <v>549</v>
      </c>
      <c r="M50" s="592"/>
      <c r="N50" s="592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1"/>
      <c r="H51" s="76"/>
      <c r="I51" s="77"/>
      <c r="J51" s="600">
        <v>44698</v>
      </c>
      <c r="K51" s="415" t="s">
        <v>840</v>
      </c>
      <c r="L51" s="612">
        <v>1962.36</v>
      </c>
      <c r="M51" s="592"/>
      <c r="N51" s="592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1"/>
      <c r="H52" s="76"/>
      <c r="I52" s="77"/>
      <c r="J52" s="600">
        <v>44699</v>
      </c>
      <c r="K52" s="415" t="s">
        <v>840</v>
      </c>
      <c r="L52" s="612">
        <v>4725</v>
      </c>
      <c r="M52" s="592"/>
      <c r="N52" s="592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1"/>
      <c r="H53" s="76"/>
      <c r="I53" s="77"/>
      <c r="J53" s="600">
        <v>44704</v>
      </c>
      <c r="K53" s="415" t="s">
        <v>202</v>
      </c>
      <c r="L53" s="612">
        <v>2863.47</v>
      </c>
      <c r="M53" s="592"/>
      <c r="N53" s="592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1"/>
      <c r="H54" s="76"/>
      <c r="I54" s="77"/>
      <c r="J54" s="600">
        <v>44708</v>
      </c>
      <c r="K54" s="415" t="s">
        <v>827</v>
      </c>
      <c r="L54" s="612">
        <v>28000</v>
      </c>
      <c r="M54" s="592"/>
      <c r="N54" s="592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1"/>
      <c r="H55" s="76"/>
      <c r="I55" s="77"/>
      <c r="J55" s="600">
        <v>44708</v>
      </c>
      <c r="K55" s="415" t="s">
        <v>839</v>
      </c>
      <c r="L55" s="612">
        <v>3712</v>
      </c>
      <c r="M55" s="592"/>
      <c r="N55" s="592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1"/>
      <c r="H56" s="76"/>
      <c r="I56" s="77"/>
      <c r="J56" s="600">
        <v>44710</v>
      </c>
      <c r="K56" s="415" t="s">
        <v>1020</v>
      </c>
      <c r="L56" s="612">
        <v>27255.26</v>
      </c>
      <c r="M56" s="592"/>
      <c r="N56" s="592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1"/>
      <c r="H57" s="76"/>
      <c r="I57" s="77"/>
      <c r="J57" s="600"/>
      <c r="K57" s="415"/>
      <c r="L57" s="34"/>
      <c r="M57" s="592"/>
      <c r="N57" s="592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1"/>
      <c r="H58" s="76"/>
      <c r="I58" s="77"/>
      <c r="J58" s="600"/>
      <c r="K58" s="415"/>
      <c r="L58" s="34"/>
      <c r="M58" s="592"/>
      <c r="N58" s="592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1"/>
      <c r="H59" s="76"/>
      <c r="I59" s="77"/>
      <c r="J59" s="600"/>
      <c r="K59" s="415"/>
      <c r="L59" s="34"/>
      <c r="M59" s="592"/>
      <c r="N59" s="592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49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2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71" t="s">
        <v>11</v>
      </c>
      <c r="I63" s="772"/>
      <c r="J63" s="558"/>
      <c r="K63" s="881">
        <f>I61+L61</f>
        <v>340912.75</v>
      </c>
      <c r="L63" s="882"/>
      <c r="M63" s="272"/>
      <c r="N63" s="272"/>
      <c r="P63" s="34"/>
      <c r="Q63" s="13"/>
    </row>
    <row r="64" spans="1:17" x14ac:dyDescent="0.25">
      <c r="D64" s="777" t="s">
        <v>12</v>
      </c>
      <c r="E64" s="777"/>
      <c r="F64" s="312">
        <f>F61-K63-C61</f>
        <v>1458827.53</v>
      </c>
      <c r="I64" s="102"/>
      <c r="J64" s="559"/>
    </row>
    <row r="65" spans="2:17" ht="18.75" x14ac:dyDescent="0.3">
      <c r="D65" s="801" t="s">
        <v>95</v>
      </c>
      <c r="E65" s="801"/>
      <c r="F65" s="111">
        <v>-1572197.3</v>
      </c>
      <c r="I65" s="778" t="s">
        <v>13</v>
      </c>
      <c r="J65" s="779"/>
      <c r="K65" s="780">
        <f>F67+F68+F69</f>
        <v>2392765.5300000003</v>
      </c>
      <c r="L65" s="780"/>
      <c r="M65" s="404"/>
      <c r="N65" s="404"/>
      <c r="O65" s="578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0"/>
      <c r="L66" s="154"/>
      <c r="M66" s="404"/>
      <c r="N66" s="404"/>
      <c r="O66" s="578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4"/>
      <c r="I67" s="108" t="s">
        <v>15</v>
      </c>
      <c r="J67" s="109"/>
      <c r="K67" s="877">
        <f>-C4</f>
        <v>-2112071.92</v>
      </c>
      <c r="L67" s="78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60" t="s">
        <v>18</v>
      </c>
      <c r="E69" s="761"/>
      <c r="F69" s="113">
        <v>2546982.16</v>
      </c>
      <c r="I69" s="878" t="s">
        <v>198</v>
      </c>
      <c r="J69" s="879"/>
      <c r="K69" s="880">
        <f>K65+K67</f>
        <v>280693.61000000034</v>
      </c>
      <c r="L69" s="88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3"/>
      <c r="F89" s="129"/>
    </row>
    <row r="90" spans="4:13" x14ac:dyDescent="0.25">
      <c r="D90" s="128"/>
      <c r="E90" s="553"/>
      <c r="F90" s="129"/>
    </row>
    <row r="91" spans="4:13" x14ac:dyDescent="0.25">
      <c r="D91" s="128"/>
      <c r="E91" s="553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4" t="s">
        <v>19</v>
      </c>
      <c r="B2" s="545" t="s">
        <v>20</v>
      </c>
      <c r="C2" s="546" t="s">
        <v>21</v>
      </c>
      <c r="D2" s="547" t="s">
        <v>22</v>
      </c>
      <c r="E2" s="548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776</v>
      </c>
      <c r="C3" s="111">
        <v>58580.5</v>
      </c>
      <c r="D3" s="651">
        <v>44722</v>
      </c>
      <c r="E3" s="652">
        <v>58580.5</v>
      </c>
      <c r="F3" s="410">
        <f>C3-E3</f>
        <v>0</v>
      </c>
      <c r="I3" s="638" t="s">
        <v>857</v>
      </c>
      <c r="J3" s="639">
        <v>9144</v>
      </c>
      <c r="K3" s="640">
        <v>2151.6</v>
      </c>
      <c r="L3" s="714">
        <v>44744</v>
      </c>
      <c r="M3" s="715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777</v>
      </c>
      <c r="C4" s="111">
        <v>8932</v>
      </c>
      <c r="D4" s="651">
        <v>44722</v>
      </c>
      <c r="E4" s="652">
        <v>8932</v>
      </c>
      <c r="F4" s="543">
        <f t="shared" ref="F4:F48" si="0">C4-E4</f>
        <v>0</v>
      </c>
      <c r="G4" s="138"/>
      <c r="I4" s="393" t="s">
        <v>857</v>
      </c>
      <c r="J4" s="391">
        <v>9147</v>
      </c>
      <c r="K4" s="392">
        <v>3210</v>
      </c>
      <c r="L4" s="714">
        <v>44744</v>
      </c>
      <c r="M4" s="709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778</v>
      </c>
      <c r="C5" s="111">
        <v>51784.4</v>
      </c>
      <c r="D5" s="651">
        <v>44722</v>
      </c>
      <c r="E5" s="652">
        <v>51784.4</v>
      </c>
      <c r="F5" s="543">
        <f t="shared" si="0"/>
        <v>0</v>
      </c>
      <c r="I5" s="393" t="s">
        <v>858</v>
      </c>
      <c r="J5" s="391">
        <v>9153</v>
      </c>
      <c r="K5" s="392">
        <v>972</v>
      </c>
      <c r="L5" s="714">
        <v>44744</v>
      </c>
      <c r="M5" s="709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779</v>
      </c>
      <c r="C6" s="111">
        <v>15291.4</v>
      </c>
      <c r="D6" s="651">
        <v>44722</v>
      </c>
      <c r="E6" s="652">
        <v>15291.4</v>
      </c>
      <c r="F6" s="543">
        <f t="shared" si="0"/>
        <v>0</v>
      </c>
      <c r="I6" s="393" t="s">
        <v>859</v>
      </c>
      <c r="J6" s="391">
        <v>9161</v>
      </c>
      <c r="K6" s="392">
        <v>270</v>
      </c>
      <c r="L6" s="714">
        <v>44744</v>
      </c>
      <c r="M6" s="709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780</v>
      </c>
      <c r="C7" s="111">
        <v>66691.399999999994</v>
      </c>
      <c r="D7" s="651">
        <v>44722</v>
      </c>
      <c r="E7" s="652">
        <v>66691.399999999994</v>
      </c>
      <c r="F7" s="543">
        <f t="shared" si="0"/>
        <v>0</v>
      </c>
      <c r="I7" s="393" t="s">
        <v>860</v>
      </c>
      <c r="J7" s="391">
        <v>9176</v>
      </c>
      <c r="K7" s="392">
        <v>8528.4</v>
      </c>
      <c r="L7" s="714">
        <v>44744</v>
      </c>
      <c r="M7" s="709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781</v>
      </c>
      <c r="C8" s="111">
        <v>70251.75</v>
      </c>
      <c r="D8" s="651">
        <v>44722</v>
      </c>
      <c r="E8" s="652">
        <v>70251.75</v>
      </c>
      <c r="F8" s="543">
        <f t="shared" si="0"/>
        <v>0</v>
      </c>
      <c r="I8" s="393" t="s">
        <v>861</v>
      </c>
      <c r="J8" s="391">
        <v>9185</v>
      </c>
      <c r="K8" s="392">
        <v>3216</v>
      </c>
      <c r="L8" s="714">
        <v>44744</v>
      </c>
      <c r="M8" s="709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782</v>
      </c>
      <c r="C9" s="111">
        <v>13507</v>
      </c>
      <c r="D9" s="651">
        <v>44722</v>
      </c>
      <c r="E9" s="652">
        <v>13507</v>
      </c>
      <c r="F9" s="543">
        <f t="shared" si="0"/>
        <v>0</v>
      </c>
      <c r="I9" s="393" t="s">
        <v>862</v>
      </c>
      <c r="J9" s="391">
        <v>9189</v>
      </c>
      <c r="K9" s="392">
        <v>3240</v>
      </c>
      <c r="L9" s="714">
        <v>44744</v>
      </c>
      <c r="M9" s="709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783</v>
      </c>
      <c r="C10" s="111">
        <v>494</v>
      </c>
      <c r="D10" s="651">
        <v>44722</v>
      </c>
      <c r="E10" s="652">
        <v>494</v>
      </c>
      <c r="F10" s="543">
        <f t="shared" si="0"/>
        <v>0</v>
      </c>
      <c r="G10" s="138"/>
      <c r="I10" s="393" t="s">
        <v>863</v>
      </c>
      <c r="J10" s="391">
        <v>9198</v>
      </c>
      <c r="K10" s="392">
        <v>4735.2</v>
      </c>
      <c r="L10" s="714">
        <v>44744</v>
      </c>
      <c r="M10" s="709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784</v>
      </c>
      <c r="C11" s="111">
        <v>66113.67</v>
      </c>
      <c r="D11" s="651">
        <v>44722</v>
      </c>
      <c r="E11" s="652">
        <v>66113.67</v>
      </c>
      <c r="F11" s="543">
        <f t="shared" si="0"/>
        <v>0</v>
      </c>
      <c r="I11" s="393" t="s">
        <v>864</v>
      </c>
      <c r="J11" s="391">
        <v>9210</v>
      </c>
      <c r="K11" s="392">
        <v>5370</v>
      </c>
      <c r="L11" s="714">
        <v>44744</v>
      </c>
      <c r="M11" s="709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785</v>
      </c>
      <c r="C12" s="111">
        <v>907.2</v>
      </c>
      <c r="D12" s="651">
        <v>44722</v>
      </c>
      <c r="E12" s="652">
        <v>907.2</v>
      </c>
      <c r="F12" s="543">
        <f t="shared" si="0"/>
        <v>0</v>
      </c>
      <c r="I12" s="393" t="s">
        <v>865</v>
      </c>
      <c r="J12" s="391">
        <v>9217</v>
      </c>
      <c r="K12" s="392">
        <v>22042.6</v>
      </c>
      <c r="L12" s="714">
        <v>44744</v>
      </c>
      <c r="M12" s="709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786</v>
      </c>
      <c r="C13" s="111">
        <v>1956</v>
      </c>
      <c r="D13" s="651">
        <v>44722</v>
      </c>
      <c r="E13" s="652">
        <v>1956</v>
      </c>
      <c r="F13" s="543">
        <f t="shared" si="0"/>
        <v>0</v>
      </c>
      <c r="I13" s="393" t="s">
        <v>866</v>
      </c>
      <c r="J13" s="391">
        <v>9225</v>
      </c>
      <c r="K13" s="392">
        <v>13787.7</v>
      </c>
      <c r="L13" s="718" t="s">
        <v>1142</v>
      </c>
      <c r="M13" s="706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787</v>
      </c>
      <c r="C14" s="111">
        <v>48025.599999999999</v>
      </c>
      <c r="D14" s="651">
        <v>44722</v>
      </c>
      <c r="E14" s="652">
        <v>48025.599999999999</v>
      </c>
      <c r="F14" s="543">
        <f t="shared" si="0"/>
        <v>0</v>
      </c>
      <c r="I14" s="393" t="s">
        <v>867</v>
      </c>
      <c r="J14" s="391">
        <v>9240</v>
      </c>
      <c r="K14" s="392">
        <v>450</v>
      </c>
      <c r="L14" s="717">
        <v>44766</v>
      </c>
      <c r="M14" s="719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788</v>
      </c>
      <c r="C15" s="111">
        <v>133204.96</v>
      </c>
      <c r="D15" s="651">
        <v>44722</v>
      </c>
      <c r="E15" s="652">
        <v>133204.96</v>
      </c>
      <c r="F15" s="543">
        <f t="shared" si="0"/>
        <v>0</v>
      </c>
      <c r="I15" s="393" t="s">
        <v>867</v>
      </c>
      <c r="J15" s="391">
        <v>9242</v>
      </c>
      <c r="K15" s="392">
        <v>3200</v>
      </c>
      <c r="L15" s="717">
        <v>44766</v>
      </c>
      <c r="M15" s="719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789</v>
      </c>
      <c r="C16" s="111">
        <v>19133.36</v>
      </c>
      <c r="D16" s="651">
        <v>44722</v>
      </c>
      <c r="E16" s="652">
        <v>19133.36</v>
      </c>
      <c r="F16" s="543">
        <f t="shared" si="0"/>
        <v>0</v>
      </c>
      <c r="I16" s="393" t="s">
        <v>868</v>
      </c>
      <c r="J16" s="391">
        <v>9244</v>
      </c>
      <c r="K16" s="392">
        <v>2160</v>
      </c>
      <c r="L16" s="717">
        <v>44766</v>
      </c>
      <c r="M16" s="719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790</v>
      </c>
      <c r="C17" s="111">
        <v>49325.599999999999</v>
      </c>
      <c r="D17" s="682">
        <v>44760</v>
      </c>
      <c r="E17" s="683">
        <v>49325.599999999999</v>
      </c>
      <c r="F17" s="543">
        <f t="shared" si="0"/>
        <v>0</v>
      </c>
      <c r="I17" s="393" t="s">
        <v>868</v>
      </c>
      <c r="J17" s="391">
        <v>9248</v>
      </c>
      <c r="K17" s="392">
        <v>72229</v>
      </c>
      <c r="L17" s="717">
        <v>44766</v>
      </c>
      <c r="M17" s="719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798</v>
      </c>
      <c r="C18" s="111">
        <v>3087.2</v>
      </c>
      <c r="D18" s="682">
        <v>44760</v>
      </c>
      <c r="E18" s="683">
        <v>3087.2</v>
      </c>
      <c r="F18" s="543">
        <f t="shared" si="0"/>
        <v>0</v>
      </c>
      <c r="I18" s="393" t="s">
        <v>868</v>
      </c>
      <c r="J18" s="391">
        <v>9252</v>
      </c>
      <c r="K18" s="392">
        <v>1078</v>
      </c>
      <c r="L18" s="717">
        <v>44766</v>
      </c>
      <c r="M18" s="719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791</v>
      </c>
      <c r="C19" s="111">
        <v>1128</v>
      </c>
      <c r="D19" s="682">
        <v>44760</v>
      </c>
      <c r="E19" s="683">
        <v>1128</v>
      </c>
      <c r="F19" s="543">
        <f t="shared" si="0"/>
        <v>0</v>
      </c>
      <c r="I19" s="393" t="s">
        <v>869</v>
      </c>
      <c r="J19" s="391">
        <v>9255</v>
      </c>
      <c r="K19" s="392">
        <v>450</v>
      </c>
      <c r="L19" s="717">
        <v>44766</v>
      </c>
      <c r="M19" s="719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797</v>
      </c>
      <c r="C20" s="111">
        <v>73300.850000000006</v>
      </c>
      <c r="D20" s="682">
        <v>44760</v>
      </c>
      <c r="E20" s="683">
        <v>73300.850000000006</v>
      </c>
      <c r="F20" s="543">
        <f t="shared" si="0"/>
        <v>0</v>
      </c>
      <c r="I20" s="393" t="s">
        <v>870</v>
      </c>
      <c r="J20" s="391">
        <v>9262</v>
      </c>
      <c r="K20" s="392">
        <v>63214.400000000001</v>
      </c>
      <c r="L20" s="717">
        <v>44766</v>
      </c>
      <c r="M20" s="719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799</v>
      </c>
      <c r="C21" s="111">
        <v>77730.7</v>
      </c>
      <c r="D21" s="682">
        <v>44760</v>
      </c>
      <c r="E21" s="683">
        <v>77730.7</v>
      </c>
      <c r="F21" s="543">
        <f t="shared" si="0"/>
        <v>0</v>
      </c>
      <c r="I21" s="393" t="s">
        <v>870</v>
      </c>
      <c r="J21" s="391">
        <v>9263</v>
      </c>
      <c r="K21" s="392">
        <v>1344</v>
      </c>
      <c r="L21" s="717">
        <v>44766</v>
      </c>
      <c r="M21" s="719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792</v>
      </c>
      <c r="C22" s="111">
        <v>13778.94</v>
      </c>
      <c r="D22" s="682">
        <v>44760</v>
      </c>
      <c r="E22" s="683">
        <v>13778.94</v>
      </c>
      <c r="F22" s="543">
        <f t="shared" si="0"/>
        <v>0</v>
      </c>
      <c r="G22" s="138"/>
      <c r="I22" s="393" t="s">
        <v>871</v>
      </c>
      <c r="J22" s="391">
        <v>9272</v>
      </c>
      <c r="K22" s="392">
        <v>270</v>
      </c>
      <c r="L22" s="717">
        <v>44766</v>
      </c>
      <c r="M22" s="719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793</v>
      </c>
      <c r="C23" s="111">
        <v>768</v>
      </c>
      <c r="D23" s="682">
        <v>44760</v>
      </c>
      <c r="E23" s="683">
        <v>768</v>
      </c>
      <c r="F23" s="543">
        <f t="shared" si="0"/>
        <v>0</v>
      </c>
      <c r="I23" s="393" t="s">
        <v>872</v>
      </c>
      <c r="J23" s="391">
        <v>9289</v>
      </c>
      <c r="K23" s="392">
        <v>17666.36</v>
      </c>
      <c r="L23" s="717">
        <v>44766</v>
      </c>
      <c r="M23" s="719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794</v>
      </c>
      <c r="C24" s="111">
        <v>85663.7</v>
      </c>
      <c r="D24" s="682">
        <v>44760</v>
      </c>
      <c r="E24" s="683">
        <v>85663.7</v>
      </c>
      <c r="F24" s="543">
        <f t="shared" si="0"/>
        <v>0</v>
      </c>
      <c r="I24" s="393" t="s">
        <v>872</v>
      </c>
      <c r="J24" s="391">
        <v>9287</v>
      </c>
      <c r="K24" s="392">
        <v>7822.8</v>
      </c>
      <c r="L24" s="717">
        <v>44766</v>
      </c>
      <c r="M24" s="719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795</v>
      </c>
      <c r="C25" s="111">
        <v>73144.72</v>
      </c>
      <c r="D25" s="583">
        <v>44707</v>
      </c>
      <c r="E25" s="584">
        <v>73144.72</v>
      </c>
      <c r="F25" s="543">
        <f t="shared" si="0"/>
        <v>0</v>
      </c>
      <c r="G25" s="588" t="s">
        <v>813</v>
      </c>
      <c r="H25" s="588"/>
      <c r="I25" s="393" t="s">
        <v>873</v>
      </c>
      <c r="J25" s="391">
        <v>9301</v>
      </c>
      <c r="K25" s="392">
        <v>7504</v>
      </c>
      <c r="L25" s="717">
        <v>44766</v>
      </c>
      <c r="M25" s="719">
        <v>7504</v>
      </c>
      <c r="N25" s="137">
        <f t="shared" si="1"/>
        <v>0</v>
      </c>
    </row>
    <row r="26" spans="1:14" ht="31.5" x14ac:dyDescent="0.25">
      <c r="A26" s="454">
        <v>44700</v>
      </c>
      <c r="B26" s="579" t="s">
        <v>796</v>
      </c>
      <c r="C26" s="111">
        <v>54053.32</v>
      </c>
      <c r="D26" s="583">
        <v>44707</v>
      </c>
      <c r="E26" s="584">
        <v>54053.32</v>
      </c>
      <c r="F26" s="543">
        <f t="shared" si="0"/>
        <v>0</v>
      </c>
      <c r="G26" s="588" t="s">
        <v>813</v>
      </c>
      <c r="H26" s="588"/>
      <c r="I26" s="393" t="s">
        <v>874</v>
      </c>
      <c r="J26" s="391">
        <v>9314</v>
      </c>
      <c r="K26" s="392">
        <v>52764.800000000003</v>
      </c>
      <c r="L26" s="717">
        <v>44766</v>
      </c>
      <c r="M26" s="719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800</v>
      </c>
      <c r="C27" s="111">
        <v>101400.66</v>
      </c>
      <c r="D27" s="583">
        <v>44707</v>
      </c>
      <c r="E27" s="584">
        <v>101400.66</v>
      </c>
      <c r="F27" s="543">
        <f t="shared" si="0"/>
        <v>0</v>
      </c>
      <c r="G27" s="588" t="s">
        <v>813</v>
      </c>
      <c r="H27" s="588"/>
      <c r="I27" s="393" t="s">
        <v>875</v>
      </c>
      <c r="J27" s="391">
        <v>9327</v>
      </c>
      <c r="K27" s="392">
        <v>38206.699999999997</v>
      </c>
      <c r="L27" s="717">
        <v>44766</v>
      </c>
      <c r="M27" s="719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801</v>
      </c>
      <c r="C28" s="111">
        <v>185753.4</v>
      </c>
      <c r="D28" s="583">
        <v>44707</v>
      </c>
      <c r="E28" s="584">
        <v>185753.4</v>
      </c>
      <c r="F28" s="543">
        <f t="shared" si="0"/>
        <v>0</v>
      </c>
      <c r="G28" s="588" t="s">
        <v>813</v>
      </c>
      <c r="H28" s="588"/>
      <c r="I28" s="393" t="s">
        <v>876</v>
      </c>
      <c r="J28" s="391">
        <v>9338</v>
      </c>
      <c r="K28" s="392">
        <v>12759.3</v>
      </c>
      <c r="L28" s="717">
        <v>44766</v>
      </c>
      <c r="M28" s="719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802</v>
      </c>
      <c r="C29" s="111">
        <v>72323.33</v>
      </c>
      <c r="D29" s="583">
        <v>44707</v>
      </c>
      <c r="E29" s="584">
        <v>72323.33</v>
      </c>
      <c r="F29" s="543">
        <f t="shared" si="0"/>
        <v>0</v>
      </c>
      <c r="G29" s="588" t="s">
        <v>813</v>
      </c>
      <c r="H29" s="588"/>
      <c r="I29" s="393" t="s">
        <v>877</v>
      </c>
      <c r="J29" s="391">
        <v>9362</v>
      </c>
      <c r="K29" s="392">
        <v>43816.2</v>
      </c>
      <c r="L29" s="717">
        <v>44766</v>
      </c>
      <c r="M29" s="719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803</v>
      </c>
      <c r="C30" s="111">
        <v>138449.44</v>
      </c>
      <c r="D30" s="583">
        <v>44707</v>
      </c>
      <c r="E30" s="584">
        <v>138449.44</v>
      </c>
      <c r="F30" s="543">
        <f t="shared" si="0"/>
        <v>0</v>
      </c>
      <c r="G30" s="588" t="s">
        <v>813</v>
      </c>
      <c r="H30" s="588"/>
      <c r="I30" s="393" t="s">
        <v>877</v>
      </c>
      <c r="J30" s="391">
        <v>9367</v>
      </c>
      <c r="K30" s="392">
        <v>2622.4</v>
      </c>
      <c r="L30" s="717">
        <v>44766</v>
      </c>
      <c r="M30" s="719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819</v>
      </c>
      <c r="C31" s="111">
        <v>2520</v>
      </c>
      <c r="D31" s="682">
        <v>44760</v>
      </c>
      <c r="E31" s="683">
        <v>2520</v>
      </c>
      <c r="F31" s="543">
        <f t="shared" si="0"/>
        <v>0</v>
      </c>
      <c r="I31" s="393" t="s">
        <v>878</v>
      </c>
      <c r="J31" s="391">
        <v>9376</v>
      </c>
      <c r="K31" s="392">
        <v>13511.6</v>
      </c>
      <c r="L31" s="717">
        <v>44766</v>
      </c>
      <c r="M31" s="719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820</v>
      </c>
      <c r="C32" s="111">
        <v>8158.8</v>
      </c>
      <c r="D32" s="682">
        <v>44760</v>
      </c>
      <c r="E32" s="683">
        <v>8158.8</v>
      </c>
      <c r="F32" s="543">
        <f t="shared" si="0"/>
        <v>0</v>
      </c>
      <c r="I32" s="393" t="s">
        <v>879</v>
      </c>
      <c r="J32" s="391">
        <v>9393</v>
      </c>
      <c r="K32" s="392">
        <v>1243.8</v>
      </c>
      <c r="L32" s="717">
        <v>44766</v>
      </c>
      <c r="M32" s="719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821</v>
      </c>
      <c r="C33" s="111">
        <v>9299</v>
      </c>
      <c r="D33" s="682">
        <v>44760</v>
      </c>
      <c r="E33" s="683">
        <v>9299</v>
      </c>
      <c r="F33" s="543">
        <f t="shared" si="0"/>
        <v>0</v>
      </c>
      <c r="I33" s="393" t="s">
        <v>880</v>
      </c>
      <c r="J33" s="391">
        <v>9403</v>
      </c>
      <c r="K33" s="392">
        <v>450</v>
      </c>
      <c r="L33" s="717">
        <v>44766</v>
      </c>
      <c r="M33" s="719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822</v>
      </c>
      <c r="C34" s="111">
        <v>10924.4</v>
      </c>
      <c r="D34" s="682">
        <v>44760</v>
      </c>
      <c r="E34" s="683">
        <v>10924.4</v>
      </c>
      <c r="F34" s="543">
        <f t="shared" si="0"/>
        <v>0</v>
      </c>
      <c r="I34" s="393" t="s">
        <v>881</v>
      </c>
      <c r="J34" s="391">
        <v>9412</v>
      </c>
      <c r="K34" s="392">
        <v>5511</v>
      </c>
      <c r="L34" s="717">
        <v>44766</v>
      </c>
      <c r="M34" s="719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823</v>
      </c>
      <c r="C35" s="111">
        <v>48105.599999999999</v>
      </c>
      <c r="D35" s="682">
        <v>44760</v>
      </c>
      <c r="E35" s="683">
        <v>48105.599999999999</v>
      </c>
      <c r="F35" s="543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824</v>
      </c>
      <c r="C36" s="111">
        <v>8408.4</v>
      </c>
      <c r="D36" s="682">
        <v>44760</v>
      </c>
      <c r="E36" s="683">
        <v>8408.4</v>
      </c>
      <c r="F36" s="543">
        <f t="shared" si="0"/>
        <v>0</v>
      </c>
      <c r="I36" s="245"/>
      <c r="J36" s="57"/>
      <c r="K36" s="111"/>
      <c r="L36" s="716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3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3">
        <f t="shared" si="0"/>
        <v>0</v>
      </c>
      <c r="I38" s="853" t="s">
        <v>594</v>
      </c>
      <c r="J38" s="85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3">
        <f t="shared" si="0"/>
        <v>0</v>
      </c>
      <c r="I39" s="855"/>
      <c r="J39" s="85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3">
        <f t="shared" si="0"/>
        <v>0</v>
      </c>
      <c r="I40" s="857"/>
      <c r="J40" s="85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3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1">
        <f>SUM(K3:K69)</f>
        <v>415797.86</v>
      </c>
      <c r="L70" s="712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3"/>
      <c r="M73" s="6"/>
    </row>
    <row r="74" spans="1:14" x14ac:dyDescent="0.25">
      <c r="A74" s="456"/>
      <c r="B74" s="442"/>
      <c r="I74" s="849" t="s">
        <v>594</v>
      </c>
      <c r="J74" s="850"/>
    </row>
    <row r="75" spans="1:14" ht="19.5" thickBot="1" x14ac:dyDescent="0.35">
      <c r="A75" s="456"/>
      <c r="B75" s="648"/>
      <c r="C75" s="233"/>
      <c r="D75" s="649"/>
      <c r="E75" s="519"/>
      <c r="F75" s="111"/>
      <c r="I75" s="851"/>
      <c r="J75" s="852"/>
    </row>
    <row r="76" spans="1:14" ht="15.75" x14ac:dyDescent="0.25">
      <c r="A76" s="456"/>
      <c r="B76" s="510"/>
      <c r="C76" s="233"/>
      <c r="D76" s="650"/>
      <c r="F76" s="96"/>
      <c r="I76"/>
      <c r="J76" s="194"/>
      <c r="N76"/>
    </row>
    <row r="77" spans="1:14" ht="15.75" x14ac:dyDescent="0.25">
      <c r="A77" s="456"/>
      <c r="B77" s="510"/>
      <c r="C77" s="233"/>
      <c r="D77" s="650"/>
      <c r="F77" s="96"/>
      <c r="I77"/>
      <c r="J77" s="194"/>
      <c r="N77"/>
    </row>
    <row r="78" spans="1:14" ht="15.75" x14ac:dyDescent="0.25">
      <c r="A78" s="509"/>
      <c r="B78" s="510"/>
      <c r="C78" s="233"/>
      <c r="D78" s="650"/>
      <c r="F78" s="96"/>
      <c r="I78"/>
      <c r="J78" s="194"/>
      <c r="N78"/>
    </row>
    <row r="79" spans="1:14" ht="15.75" x14ac:dyDescent="0.25">
      <c r="A79" s="509"/>
      <c r="B79" s="510"/>
      <c r="C79" s="233"/>
      <c r="D79" s="650"/>
      <c r="F79" s="96"/>
      <c r="I79"/>
      <c r="J79" s="194"/>
      <c r="N79"/>
    </row>
    <row r="80" spans="1:14" ht="15.75" x14ac:dyDescent="0.25">
      <c r="A80" s="511"/>
      <c r="B80" s="512"/>
      <c r="C80" s="233"/>
      <c r="D80" s="650"/>
      <c r="F80" s="96"/>
      <c r="I80"/>
      <c r="J80" s="194"/>
      <c r="N80"/>
    </row>
    <row r="81" spans="1:14" ht="15.75" x14ac:dyDescent="0.25">
      <c r="A81" s="511"/>
      <c r="B81" s="512"/>
      <c r="C81" s="233"/>
      <c r="D81" s="650"/>
      <c r="F81" s="96"/>
      <c r="I81"/>
      <c r="J81" s="194"/>
      <c r="N81"/>
    </row>
    <row r="82" spans="1:14" ht="15.75" x14ac:dyDescent="0.25">
      <c r="A82" s="511"/>
      <c r="B82" s="512"/>
      <c r="C82" s="233"/>
      <c r="D82" s="650"/>
      <c r="F82" s="96"/>
      <c r="I82"/>
      <c r="J82" s="194"/>
      <c r="N82"/>
    </row>
    <row r="83" spans="1:14" ht="15.75" x14ac:dyDescent="0.25">
      <c r="A83" s="511"/>
      <c r="B83" s="512"/>
      <c r="C83" s="233"/>
      <c r="D83" s="650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5" t="s">
        <v>805</v>
      </c>
      <c r="B89" s="886"/>
      <c r="C89" s="886"/>
      <c r="E89"/>
      <c r="F89" s="111"/>
      <c r="I89"/>
      <c r="J89" s="194"/>
      <c r="M89"/>
      <c r="N89"/>
    </row>
    <row r="90" spans="1:14" ht="18.75" x14ac:dyDescent="0.3">
      <c r="A90" s="454"/>
      <c r="B90" s="887" t="s">
        <v>806</v>
      </c>
      <c r="C90" s="88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795</v>
      </c>
      <c r="C91" s="587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79" t="s">
        <v>804</v>
      </c>
      <c r="C92" s="587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800</v>
      </c>
      <c r="C93" s="587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801</v>
      </c>
      <c r="C94" s="587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802</v>
      </c>
      <c r="C95" s="587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803</v>
      </c>
      <c r="C96" s="587">
        <v>138449.44</v>
      </c>
      <c r="E96"/>
      <c r="F96" s="111"/>
      <c r="J96" s="194"/>
      <c r="M96"/>
    </row>
    <row r="97" spans="1:13" ht="15.75" x14ac:dyDescent="0.25">
      <c r="A97"/>
      <c r="B97" s="657"/>
      <c r="C97" s="883">
        <f>SUM(C91:C96)</f>
        <v>625124.87</v>
      </c>
      <c r="E97"/>
      <c r="F97" s="111"/>
      <c r="J97" s="194"/>
      <c r="M97"/>
    </row>
    <row r="98" spans="1:13" ht="15.75" x14ac:dyDescent="0.25">
      <c r="A98"/>
      <c r="B98" s="658" t="s">
        <v>882</v>
      </c>
      <c r="C98" s="884"/>
      <c r="E98"/>
      <c r="F98" s="127">
        <v>0</v>
      </c>
      <c r="J98" s="194"/>
      <c r="M98"/>
    </row>
    <row r="99" spans="1:13" ht="15.75" x14ac:dyDescent="0.25">
      <c r="A99"/>
      <c r="B99" s="658" t="s">
        <v>915</v>
      </c>
      <c r="C99" s="657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0" customWidth="1"/>
    <col min="3" max="3" width="15.5703125" style="4" bestFit="1" customWidth="1"/>
    <col min="4" max="4" width="15.28515625" customWidth="1"/>
    <col min="5" max="5" width="11.42578125" style="551"/>
    <col min="6" max="6" width="15.28515625" style="4" customWidth="1"/>
    <col min="7" max="7" width="1.85546875" style="551" customWidth="1"/>
    <col min="8" max="8" width="11.85546875" style="551" customWidth="1"/>
    <col min="9" max="9" width="15.7109375" style="4" customWidth="1"/>
    <col min="10" max="10" width="11.7109375" style="12" customWidth="1"/>
    <col min="11" max="11" width="14.42578125" style="560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9"/>
      <c r="C1" s="815" t="s">
        <v>883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18" ht="16.5" thickBot="1" x14ac:dyDescent="0.3">
      <c r="B2" s="75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3" t="s">
        <v>0</v>
      </c>
      <c r="C3" s="754"/>
      <c r="D3" s="10"/>
      <c r="E3" s="552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56" t="s">
        <v>2</v>
      </c>
      <c r="F4" s="757"/>
      <c r="H4" s="758" t="s">
        <v>3</v>
      </c>
      <c r="I4" s="759"/>
      <c r="J4" s="555"/>
      <c r="K4" s="561"/>
      <c r="L4" s="562"/>
      <c r="M4" s="21" t="s">
        <v>4</v>
      </c>
      <c r="N4" s="22" t="s">
        <v>5</v>
      </c>
      <c r="P4" s="793"/>
      <c r="Q4" s="322" t="s">
        <v>217</v>
      </c>
      <c r="R4" s="81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900</v>
      </c>
      <c r="E5" s="27">
        <v>44711</v>
      </c>
      <c r="F5" s="28">
        <v>110439</v>
      </c>
      <c r="G5" s="571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4" t="s">
        <v>901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903</v>
      </c>
      <c r="E6" s="27">
        <v>44712</v>
      </c>
      <c r="F6" s="28">
        <v>96326</v>
      </c>
      <c r="G6" s="571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4" t="s">
        <v>901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902</v>
      </c>
      <c r="E7" s="27">
        <v>44713</v>
      </c>
      <c r="F7" s="28">
        <v>109178</v>
      </c>
      <c r="G7" s="571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4" t="s">
        <v>901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904</v>
      </c>
      <c r="E8" s="27">
        <v>44714</v>
      </c>
      <c r="F8" s="28">
        <v>88582</v>
      </c>
      <c r="G8" s="571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4" t="s">
        <v>901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905</v>
      </c>
      <c r="E9" s="27">
        <v>44715</v>
      </c>
      <c r="F9" s="28">
        <v>128259</v>
      </c>
      <c r="G9" s="571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4" t="s">
        <v>901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906</v>
      </c>
      <c r="E10" s="27">
        <v>44716</v>
      </c>
      <c r="F10" s="28">
        <v>117678</v>
      </c>
      <c r="G10" s="571"/>
      <c r="H10" s="29">
        <v>44716</v>
      </c>
      <c r="I10" s="30">
        <v>4904</v>
      </c>
      <c r="J10" s="37">
        <v>44716</v>
      </c>
      <c r="K10" s="167" t="s">
        <v>907</v>
      </c>
      <c r="L10" s="45">
        <v>17900.55</v>
      </c>
      <c r="M10" s="32">
        <v>43736</v>
      </c>
      <c r="N10" s="33">
        <v>42627</v>
      </c>
      <c r="O10" s="654" t="s">
        <v>901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909</v>
      </c>
      <c r="E11" s="27">
        <v>44717</v>
      </c>
      <c r="F11" s="28">
        <v>85270</v>
      </c>
      <c r="G11" s="571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4" t="s">
        <v>901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910</v>
      </c>
      <c r="E12" s="27">
        <v>44718</v>
      </c>
      <c r="F12" s="28">
        <v>114299</v>
      </c>
      <c r="G12" s="571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4" t="s">
        <v>901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911</v>
      </c>
      <c r="E13" s="27">
        <v>44719</v>
      </c>
      <c r="F13" s="28">
        <v>112515</v>
      </c>
      <c r="G13" s="571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4" t="s">
        <v>901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1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5" t="s">
        <v>912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913</v>
      </c>
      <c r="E15" s="27">
        <v>44721</v>
      </c>
      <c r="F15" s="28">
        <v>100184</v>
      </c>
      <c r="G15" s="571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6" t="s">
        <v>914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924</v>
      </c>
      <c r="E16" s="27">
        <v>44722</v>
      </c>
      <c r="F16" s="28">
        <v>93108</v>
      </c>
      <c r="G16" s="571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6" t="s">
        <v>914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925</v>
      </c>
      <c r="E17" s="27">
        <v>44723</v>
      </c>
      <c r="F17" s="28">
        <v>107583</v>
      </c>
      <c r="G17" s="571"/>
      <c r="H17" s="29">
        <v>44723</v>
      </c>
      <c r="I17" s="30">
        <v>11112</v>
      </c>
      <c r="J17" s="37">
        <v>44723</v>
      </c>
      <c r="K17" s="38" t="s">
        <v>926</v>
      </c>
      <c r="L17" s="45">
        <v>17644</v>
      </c>
      <c r="M17" s="32">
        <v>16613.5</v>
      </c>
      <c r="N17" s="33">
        <v>41982</v>
      </c>
      <c r="O17" s="656" t="s">
        <v>914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928</v>
      </c>
      <c r="E18" s="27">
        <v>44724</v>
      </c>
      <c r="F18" s="28">
        <v>101692</v>
      </c>
      <c r="G18" s="571"/>
      <c r="H18" s="29">
        <v>44724</v>
      </c>
      <c r="I18" s="30">
        <v>1779</v>
      </c>
      <c r="J18" s="37"/>
      <c r="K18" s="563"/>
      <c r="L18" s="39"/>
      <c r="M18" s="32">
        <v>17154</v>
      </c>
      <c r="N18" s="33">
        <v>43546</v>
      </c>
      <c r="O18" s="656" t="s">
        <v>914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929</v>
      </c>
      <c r="E19" s="27">
        <v>44725</v>
      </c>
      <c r="F19" s="28">
        <v>103799</v>
      </c>
      <c r="G19" s="571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6" t="s">
        <v>914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930</v>
      </c>
      <c r="E20" s="27">
        <v>44726</v>
      </c>
      <c r="F20" s="28">
        <v>85339</v>
      </c>
      <c r="G20" s="571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6" t="s">
        <v>914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931</v>
      </c>
      <c r="E21" s="27">
        <v>44727</v>
      </c>
      <c r="F21" s="28">
        <v>104472</v>
      </c>
      <c r="G21" s="571"/>
      <c r="H21" s="29">
        <v>44727</v>
      </c>
      <c r="I21" s="30">
        <v>3516.5</v>
      </c>
      <c r="J21" s="37"/>
      <c r="K21" s="564"/>
      <c r="L21" s="45"/>
      <c r="M21" s="32">
        <v>36290.5</v>
      </c>
      <c r="N21" s="33">
        <v>44220</v>
      </c>
      <c r="O21" s="656" t="s">
        <v>914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932</v>
      </c>
      <c r="E22" s="27">
        <v>44728</v>
      </c>
      <c r="F22" s="28">
        <v>120324</v>
      </c>
      <c r="G22" s="571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6" t="s">
        <v>914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933</v>
      </c>
      <c r="E23" s="27">
        <v>44729</v>
      </c>
      <c r="F23" s="28">
        <v>114878</v>
      </c>
      <c r="G23" s="571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6" t="s">
        <v>914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934</v>
      </c>
      <c r="E24" s="27">
        <v>44730</v>
      </c>
      <c r="F24" s="28">
        <v>170128</v>
      </c>
      <c r="G24" s="571"/>
      <c r="H24" s="29">
        <v>44730</v>
      </c>
      <c r="I24" s="30">
        <v>4444</v>
      </c>
      <c r="J24" s="51">
        <v>44730</v>
      </c>
      <c r="K24" s="173" t="s">
        <v>935</v>
      </c>
      <c r="L24" s="52">
        <v>17514</v>
      </c>
      <c r="M24" s="32">
        <v>66300</v>
      </c>
      <c r="N24" s="33">
        <v>71337</v>
      </c>
      <c r="O24" s="656" t="s">
        <v>914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936</v>
      </c>
      <c r="E25" s="27">
        <v>44731</v>
      </c>
      <c r="F25" s="28">
        <v>122175</v>
      </c>
      <c r="G25" s="571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6" t="s">
        <v>914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937</v>
      </c>
      <c r="E26" s="27">
        <v>44732</v>
      </c>
      <c r="F26" s="28">
        <v>117280</v>
      </c>
      <c r="G26" s="571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59" t="s">
        <v>938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939</v>
      </c>
      <c r="E27" s="27">
        <v>44733</v>
      </c>
      <c r="F27" s="28">
        <v>100329</v>
      </c>
      <c r="G27" s="571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59" t="s">
        <v>938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940</v>
      </c>
      <c r="E28" s="27">
        <v>44734</v>
      </c>
      <c r="F28" s="28">
        <v>101243</v>
      </c>
      <c r="G28" s="571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59" t="s">
        <v>938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941</v>
      </c>
      <c r="E29" s="27">
        <v>44735</v>
      </c>
      <c r="F29" s="28">
        <v>172152</v>
      </c>
      <c r="G29" s="571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59" t="s">
        <v>938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942</v>
      </c>
      <c r="E30" s="27">
        <v>44736</v>
      </c>
      <c r="F30" s="28">
        <v>102159</v>
      </c>
      <c r="G30" s="571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59" t="s">
        <v>938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943</v>
      </c>
      <c r="E31" s="27">
        <v>44737</v>
      </c>
      <c r="F31" s="28">
        <v>108067</v>
      </c>
      <c r="G31" s="571"/>
      <c r="H31" s="29">
        <v>44737</v>
      </c>
      <c r="I31" s="30">
        <v>6744</v>
      </c>
      <c r="J31" s="56">
        <v>44737</v>
      </c>
      <c r="K31" s="565" t="s">
        <v>944</v>
      </c>
      <c r="L31" s="54">
        <v>17222</v>
      </c>
      <c r="M31" s="32">
        <f>840+24888</f>
        <v>25728</v>
      </c>
      <c r="N31" s="33">
        <v>44739</v>
      </c>
      <c r="O31" s="659" t="s">
        <v>938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945</v>
      </c>
      <c r="E32" s="27">
        <v>44738</v>
      </c>
      <c r="F32" s="28">
        <v>78446</v>
      </c>
      <c r="G32" s="571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59" t="s">
        <v>938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946</v>
      </c>
      <c r="E33" s="27">
        <v>44739</v>
      </c>
      <c r="F33" s="28">
        <v>114527</v>
      </c>
      <c r="G33" s="571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59" t="s">
        <v>938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947</v>
      </c>
      <c r="E34" s="27">
        <v>44740</v>
      </c>
      <c r="F34" s="28">
        <v>117654</v>
      </c>
      <c r="G34" s="571"/>
      <c r="H34" s="29">
        <v>44740</v>
      </c>
      <c r="I34" s="30">
        <v>3967</v>
      </c>
      <c r="J34" s="556"/>
      <c r="K34" s="566"/>
      <c r="L34" s="9"/>
      <c r="M34" s="32">
        <v>73988</v>
      </c>
      <c r="N34" s="33">
        <v>21085</v>
      </c>
      <c r="O34" s="659" t="s">
        <v>938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948</v>
      </c>
      <c r="E35" s="27">
        <v>44741</v>
      </c>
      <c r="F35" s="28">
        <v>89000</v>
      </c>
      <c r="G35" s="571"/>
      <c r="H35" s="29">
        <v>44741</v>
      </c>
      <c r="I35" s="30">
        <v>2889.5</v>
      </c>
      <c r="J35" s="556"/>
      <c r="K35" s="567"/>
      <c r="L35" s="69"/>
      <c r="M35" s="32">
        <v>35929.5</v>
      </c>
      <c r="N35" s="33">
        <v>28166</v>
      </c>
      <c r="O35" s="659" t="s">
        <v>938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949</v>
      </c>
      <c r="E36" s="27">
        <v>44742</v>
      </c>
      <c r="F36" s="28">
        <v>86153</v>
      </c>
      <c r="G36" s="661"/>
      <c r="H36" s="29">
        <v>44742</v>
      </c>
      <c r="I36" s="30">
        <v>2070.5</v>
      </c>
      <c r="J36" s="556"/>
      <c r="K36" s="568"/>
      <c r="L36" s="9"/>
      <c r="M36" s="32">
        <v>60715.5</v>
      </c>
      <c r="N36" s="33">
        <v>22827</v>
      </c>
      <c r="O36" s="659" t="s">
        <v>938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950</v>
      </c>
      <c r="E37" s="27">
        <v>44743</v>
      </c>
      <c r="F37" s="28">
        <v>108790</v>
      </c>
      <c r="G37" s="661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59" t="s">
        <v>938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951</v>
      </c>
      <c r="E38" s="27">
        <v>44744</v>
      </c>
      <c r="F38" s="28">
        <v>129052</v>
      </c>
      <c r="G38" s="661"/>
      <c r="H38" s="29">
        <v>44744</v>
      </c>
      <c r="I38" s="30">
        <v>4915</v>
      </c>
      <c r="J38" s="56">
        <v>44744</v>
      </c>
      <c r="K38" s="662" t="s">
        <v>952</v>
      </c>
      <c r="L38" s="39">
        <v>15579</v>
      </c>
      <c r="M38" s="32">
        <v>39379.5</v>
      </c>
      <c r="N38" s="33">
        <v>58895</v>
      </c>
      <c r="O38" s="659" t="s">
        <v>938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953</v>
      </c>
      <c r="E39" s="27">
        <v>44745</v>
      </c>
      <c r="F39" s="508">
        <v>87809</v>
      </c>
      <c r="G39" s="661"/>
      <c r="H39" s="29">
        <v>44745</v>
      </c>
      <c r="I39" s="71">
        <v>243</v>
      </c>
      <c r="J39" s="56"/>
      <c r="K39" s="662"/>
      <c r="L39" s="39"/>
      <c r="M39" s="32">
        <v>48212</v>
      </c>
      <c r="N39" s="33">
        <v>29225</v>
      </c>
      <c r="O39" s="659" t="s">
        <v>938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1"/>
      <c r="H40" s="36"/>
      <c r="I40" s="71"/>
      <c r="J40" s="621"/>
      <c r="K40" s="622"/>
      <c r="L40" s="623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1"/>
      <c r="H41" s="76"/>
      <c r="I41" s="77"/>
      <c r="J41" s="56">
        <v>44716</v>
      </c>
      <c r="K41" s="38" t="s">
        <v>908</v>
      </c>
      <c r="L41" s="39">
        <v>18992.37</v>
      </c>
      <c r="M41" s="794">
        <f>SUM(M5:M40)</f>
        <v>1737024</v>
      </c>
      <c r="N41" s="794">
        <f>SUM(N5:N40)</f>
        <v>1314313</v>
      </c>
      <c r="P41" s="505">
        <f>SUM(P5:P40)</f>
        <v>3810957.55</v>
      </c>
      <c r="Q41" s="85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1023</v>
      </c>
      <c r="E42" s="74"/>
      <c r="F42" s="75"/>
      <c r="G42" s="571"/>
      <c r="H42" s="76"/>
      <c r="I42" s="77"/>
      <c r="J42" s="51">
        <v>44723</v>
      </c>
      <c r="K42" s="173" t="s">
        <v>927</v>
      </c>
      <c r="L42" s="52">
        <v>17035.3</v>
      </c>
      <c r="M42" s="795"/>
      <c r="N42" s="795"/>
      <c r="P42" s="34"/>
      <c r="Q42" s="86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1024</v>
      </c>
      <c r="E43" s="74"/>
      <c r="F43" s="75"/>
      <c r="G43" s="571"/>
      <c r="H43" s="76"/>
      <c r="I43" s="77"/>
      <c r="J43" s="50">
        <v>44730</v>
      </c>
      <c r="K43" s="38" t="s">
        <v>935</v>
      </c>
      <c r="L43" s="54">
        <v>18951.07</v>
      </c>
      <c r="M43" s="642"/>
      <c r="N43" s="642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856</v>
      </c>
      <c r="E44" s="74"/>
      <c r="F44" s="75"/>
      <c r="G44" s="571"/>
      <c r="H44" s="76"/>
      <c r="I44" s="77"/>
      <c r="J44" s="56">
        <v>44737</v>
      </c>
      <c r="K44" s="660" t="s">
        <v>944</v>
      </c>
      <c r="L44" s="39">
        <v>18451</v>
      </c>
      <c r="M44" s="642"/>
      <c r="N44" s="642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979</v>
      </c>
      <c r="E45" s="74"/>
      <c r="F45" s="75"/>
      <c r="G45" s="571"/>
      <c r="H45" s="76"/>
      <c r="I45" s="77"/>
      <c r="J45" s="56">
        <v>44744</v>
      </c>
      <c r="K45" s="38" t="s">
        <v>952</v>
      </c>
      <c r="L45" s="39">
        <v>20521</v>
      </c>
      <c r="M45" s="861">
        <f>M41+N41</f>
        <v>3051337</v>
      </c>
      <c r="N45" s="86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980</v>
      </c>
      <c r="E46" s="74"/>
      <c r="F46" s="75"/>
      <c r="G46" s="571"/>
      <c r="H46" s="76"/>
      <c r="I46" s="77"/>
      <c r="J46" s="56"/>
      <c r="K46" s="38"/>
      <c r="L46" s="39"/>
      <c r="M46" s="642"/>
      <c r="N46" s="642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981</v>
      </c>
      <c r="E47" s="74"/>
      <c r="F47" s="75"/>
      <c r="G47" s="571"/>
      <c r="H47" s="76"/>
      <c r="I47" s="77"/>
      <c r="J47" s="56" t="s">
        <v>971</v>
      </c>
      <c r="K47" s="38" t="s">
        <v>1021</v>
      </c>
      <c r="L47" s="39">
        <v>10440</v>
      </c>
      <c r="M47" s="642"/>
      <c r="N47" s="642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982</v>
      </c>
      <c r="E48" s="74"/>
      <c r="F48" s="75"/>
      <c r="G48" s="571"/>
      <c r="H48" s="76"/>
      <c r="I48" s="77"/>
      <c r="J48" s="56" t="s">
        <v>971</v>
      </c>
      <c r="K48" s="38" t="s">
        <v>972</v>
      </c>
      <c r="L48" s="39">
        <v>6599.24</v>
      </c>
      <c r="M48" s="642"/>
      <c r="N48" s="642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980</v>
      </c>
      <c r="E49" s="74"/>
      <c r="F49" s="75"/>
      <c r="G49" s="571"/>
      <c r="H49" s="76"/>
      <c r="I49" s="77"/>
      <c r="J49" s="600" t="s">
        <v>971</v>
      </c>
      <c r="K49" s="38" t="s">
        <v>973</v>
      </c>
      <c r="L49" s="69">
        <v>1126.45</v>
      </c>
      <c r="M49" s="642"/>
      <c r="N49" s="642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983</v>
      </c>
      <c r="E50" s="74"/>
      <c r="F50" s="75"/>
      <c r="G50" s="571"/>
      <c r="H50" s="76"/>
      <c r="I50" s="77"/>
      <c r="J50" s="600" t="s">
        <v>971</v>
      </c>
      <c r="K50" s="38" t="s">
        <v>974</v>
      </c>
      <c r="L50" s="69">
        <f>4277+6757</f>
        <v>11034</v>
      </c>
      <c r="M50" s="642"/>
      <c r="N50" s="642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856</v>
      </c>
      <c r="E51" s="74"/>
      <c r="F51" s="75"/>
      <c r="G51" s="571"/>
      <c r="H51" s="76"/>
      <c r="I51" s="77"/>
      <c r="J51" s="600" t="s">
        <v>971</v>
      </c>
      <c r="K51" s="38" t="s">
        <v>975</v>
      </c>
      <c r="L51" s="69">
        <v>38488</v>
      </c>
      <c r="M51" s="642"/>
      <c r="N51" s="642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1"/>
      <c r="H52" s="76"/>
      <c r="I52" s="77"/>
      <c r="J52" s="600" t="s">
        <v>976</v>
      </c>
      <c r="K52" s="38" t="s">
        <v>1022</v>
      </c>
      <c r="L52" s="69">
        <v>9171</v>
      </c>
      <c r="M52" s="642"/>
      <c r="N52" s="642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1"/>
      <c r="H53" s="76"/>
      <c r="I53" s="77"/>
      <c r="J53" s="600" t="s">
        <v>971</v>
      </c>
      <c r="K53" s="38" t="s">
        <v>825</v>
      </c>
      <c r="L53" s="69">
        <v>4006.5</v>
      </c>
      <c r="M53" s="642"/>
      <c r="N53" s="642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1"/>
      <c r="H54" s="76"/>
      <c r="I54" s="77"/>
      <c r="J54" s="600"/>
      <c r="K54" s="38"/>
      <c r="L54" s="69"/>
      <c r="M54" s="642"/>
      <c r="N54" s="642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1"/>
      <c r="H55" s="76"/>
      <c r="I55" s="77"/>
      <c r="J55" s="600" t="s">
        <v>971</v>
      </c>
      <c r="K55" s="38" t="s">
        <v>831</v>
      </c>
      <c r="L55" s="69">
        <v>1856</v>
      </c>
      <c r="M55" s="642"/>
      <c r="N55" s="642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1"/>
      <c r="H56" s="76"/>
      <c r="I56" s="77"/>
      <c r="J56" s="600" t="s">
        <v>971</v>
      </c>
      <c r="K56" s="38" t="s">
        <v>977</v>
      </c>
      <c r="L56" s="69">
        <v>8182.16</v>
      </c>
      <c r="M56" s="642"/>
      <c r="N56" s="642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1"/>
      <c r="H57" s="76"/>
      <c r="I57" s="77"/>
      <c r="J57" s="600" t="s">
        <v>978</v>
      </c>
      <c r="K57" s="38" t="s">
        <v>843</v>
      </c>
      <c r="L57" s="69">
        <v>3644.79</v>
      </c>
      <c r="M57" s="642"/>
      <c r="N57" s="642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1"/>
      <c r="H58" s="76"/>
      <c r="I58" s="77"/>
      <c r="J58" s="600" t="s">
        <v>971</v>
      </c>
      <c r="K58" s="38" t="s">
        <v>826</v>
      </c>
      <c r="L58" s="69">
        <v>2320</v>
      </c>
      <c r="M58" s="642"/>
      <c r="N58" s="642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1"/>
      <c r="H59" s="76"/>
      <c r="I59" s="77"/>
      <c r="J59" s="600" t="s">
        <v>984</v>
      </c>
      <c r="K59" s="38" t="s">
        <v>202</v>
      </c>
      <c r="L59" s="69">
        <v>14671.53</v>
      </c>
      <c r="M59" s="642"/>
      <c r="N59" s="642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6" t="s">
        <v>985</v>
      </c>
      <c r="K60" s="174" t="s">
        <v>1018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4"/>
      <c r="C61" s="595"/>
      <c r="D61" s="81"/>
      <c r="E61" s="596"/>
      <c r="F61" s="34"/>
      <c r="H61" s="597"/>
      <c r="I61" s="34"/>
      <c r="J61" s="556" t="s">
        <v>971</v>
      </c>
      <c r="K61" s="670" t="s">
        <v>986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4"/>
      <c r="C62" s="595"/>
      <c r="D62" s="81"/>
      <c r="E62" s="596"/>
      <c r="F62" s="34"/>
      <c r="H62" s="597"/>
      <c r="I62" s="34"/>
      <c r="J62" s="556" t="s">
        <v>987</v>
      </c>
      <c r="K62" s="670" t="s">
        <v>827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4"/>
      <c r="C63" s="595"/>
      <c r="D63" s="81"/>
      <c r="E63" s="596"/>
      <c r="F63" s="34"/>
      <c r="H63" s="597"/>
      <c r="I63" s="34"/>
      <c r="J63" s="556" t="s">
        <v>971</v>
      </c>
      <c r="K63" s="670" t="s">
        <v>988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4"/>
      <c r="C64" s="595"/>
      <c r="D64" s="81"/>
      <c r="E64" s="596"/>
      <c r="F64" s="34"/>
      <c r="H64" s="597"/>
      <c r="I64" s="34"/>
      <c r="J64" s="556" t="s">
        <v>971</v>
      </c>
      <c r="K64" s="670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4"/>
      <c r="C65" s="595"/>
      <c r="D65" s="81"/>
      <c r="E65" s="596"/>
      <c r="F65" s="34"/>
      <c r="H65" s="597"/>
      <c r="I65" s="34"/>
      <c r="J65" s="556" t="s">
        <v>971</v>
      </c>
      <c r="K65" s="670" t="s">
        <v>1020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4"/>
      <c r="C66" s="595"/>
      <c r="D66" s="81"/>
      <c r="E66" s="596"/>
      <c r="F66" s="34"/>
      <c r="H66" s="597"/>
      <c r="I66" s="34"/>
      <c r="J66" s="669"/>
      <c r="K66" s="164"/>
      <c r="L66" s="9"/>
      <c r="M66" s="34"/>
      <c r="N66" s="34"/>
      <c r="P66" s="34"/>
      <c r="Q66" s="13"/>
    </row>
    <row r="67" spans="1:17" ht="16.5" thickBot="1" x14ac:dyDescent="0.3">
      <c r="B67" s="549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2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1" t="s">
        <v>11</v>
      </c>
      <c r="I69" s="772"/>
      <c r="J69" s="558"/>
      <c r="K69" s="881">
        <f>I67+L67</f>
        <v>534683.29</v>
      </c>
      <c r="L69" s="882"/>
      <c r="M69" s="272"/>
      <c r="N69" s="272"/>
      <c r="P69" s="34"/>
      <c r="Q69" s="13"/>
    </row>
    <row r="70" spans="1:17" x14ac:dyDescent="0.25">
      <c r="D70" s="777" t="s">
        <v>12</v>
      </c>
      <c r="E70" s="777"/>
      <c r="F70" s="312">
        <f>F67-K69-C67</f>
        <v>1883028.8699999999</v>
      </c>
      <c r="I70" s="102"/>
      <c r="J70" s="559"/>
    </row>
    <row r="71" spans="1:17" ht="18.75" x14ac:dyDescent="0.3">
      <c r="D71" s="801" t="s">
        <v>95</v>
      </c>
      <c r="E71" s="801"/>
      <c r="F71" s="111">
        <v>-2122394.9</v>
      </c>
      <c r="I71" s="778" t="s">
        <v>13</v>
      </c>
      <c r="J71" s="779"/>
      <c r="K71" s="780">
        <f>F73+F74+F75</f>
        <v>2367293.46</v>
      </c>
      <c r="L71" s="780"/>
      <c r="M71" s="404"/>
      <c r="N71" s="404"/>
      <c r="O71" s="653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0"/>
      <c r="L72" s="154"/>
      <c r="M72" s="404"/>
      <c r="N72" s="404"/>
      <c r="O72" s="653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4"/>
      <c r="I73" s="108" t="s">
        <v>15</v>
      </c>
      <c r="J73" s="109"/>
      <c r="K73" s="877">
        <f>-C4</f>
        <v>-2546982.16</v>
      </c>
      <c r="L73" s="78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60" t="s">
        <v>18</v>
      </c>
      <c r="E75" s="761"/>
      <c r="F75" s="113">
        <v>2355426.54</v>
      </c>
      <c r="I75" s="762" t="s">
        <v>97</v>
      </c>
      <c r="J75" s="763"/>
      <c r="K75" s="764">
        <f>K71+K73</f>
        <v>-179688.70000000019</v>
      </c>
      <c r="L75" s="76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3"/>
      <c r="F95" s="129"/>
    </row>
    <row r="96" spans="2:13" x14ac:dyDescent="0.25">
      <c r="D96" s="128"/>
      <c r="E96" s="553"/>
      <c r="F96" s="129"/>
    </row>
    <row r="97" spans="4:6" x14ac:dyDescent="0.25">
      <c r="D97" s="128"/>
      <c r="E97" s="553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4" t="s">
        <v>19</v>
      </c>
      <c r="B2" s="545" t="s">
        <v>20</v>
      </c>
      <c r="C2" s="546" t="s">
        <v>21</v>
      </c>
      <c r="D2" s="547" t="s">
        <v>22</v>
      </c>
      <c r="E2" s="548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884</v>
      </c>
      <c r="C3" s="111">
        <v>66303.14</v>
      </c>
      <c r="D3" s="682">
        <v>44760</v>
      </c>
      <c r="E3" s="683">
        <v>66303.14</v>
      </c>
      <c r="F3" s="410">
        <f>C3-E3</f>
        <v>0</v>
      </c>
      <c r="H3" s="500" t="s">
        <v>989</v>
      </c>
      <c r="I3" s="501">
        <v>9423</v>
      </c>
      <c r="J3" s="502">
        <v>1393.2</v>
      </c>
      <c r="K3" s="720">
        <v>44766</v>
      </c>
      <c r="L3" s="721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885</v>
      </c>
      <c r="C4" s="111">
        <v>111611.08</v>
      </c>
      <c r="D4" s="682">
        <v>44760</v>
      </c>
      <c r="E4" s="683">
        <v>111611.08</v>
      </c>
      <c r="F4" s="543">
        <f t="shared" ref="F4:F64" si="0">C4-E4</f>
        <v>0</v>
      </c>
      <c r="G4" s="138"/>
      <c r="H4" s="497" t="s">
        <v>990</v>
      </c>
      <c r="I4" s="498">
        <v>9432</v>
      </c>
      <c r="J4" s="499">
        <v>1519.7</v>
      </c>
      <c r="K4" s="720">
        <v>44766</v>
      </c>
      <c r="L4" s="719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886</v>
      </c>
      <c r="C5" s="111">
        <v>5816.4</v>
      </c>
      <c r="D5" s="682">
        <v>44760</v>
      </c>
      <c r="E5" s="683">
        <v>5816.4</v>
      </c>
      <c r="F5" s="543">
        <f t="shared" si="0"/>
        <v>0</v>
      </c>
      <c r="H5" s="671" t="s">
        <v>991</v>
      </c>
      <c r="I5" s="672">
        <v>9435</v>
      </c>
      <c r="J5" s="673">
        <v>1470</v>
      </c>
      <c r="K5" s="720">
        <v>44766</v>
      </c>
      <c r="L5" s="722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887</v>
      </c>
      <c r="C6" s="111">
        <v>308.72000000000003</v>
      </c>
      <c r="D6" s="682">
        <v>44760</v>
      </c>
      <c r="E6" s="683">
        <v>308.72000000000003</v>
      </c>
      <c r="F6" s="543">
        <f t="shared" si="0"/>
        <v>0</v>
      </c>
      <c r="H6" s="671" t="s">
        <v>992</v>
      </c>
      <c r="I6" s="672">
        <v>9448</v>
      </c>
      <c r="J6" s="673">
        <v>550</v>
      </c>
      <c r="K6" s="720">
        <v>44766</v>
      </c>
      <c r="L6" s="722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888</v>
      </c>
      <c r="C7" s="111">
        <v>8698.7000000000007</v>
      </c>
      <c r="D7" s="682">
        <v>44760</v>
      </c>
      <c r="E7" s="683">
        <v>8698.7000000000007</v>
      </c>
      <c r="F7" s="543">
        <f t="shared" si="0"/>
        <v>0</v>
      </c>
      <c r="H7" s="674" t="s">
        <v>993</v>
      </c>
      <c r="I7" s="675">
        <v>9455</v>
      </c>
      <c r="J7" s="676">
        <v>2114</v>
      </c>
      <c r="K7" s="720">
        <v>44766</v>
      </c>
      <c r="L7" s="723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889</v>
      </c>
      <c r="C8" s="111">
        <v>32020.98</v>
      </c>
      <c r="D8" s="682">
        <v>44760</v>
      </c>
      <c r="E8" s="683">
        <v>32020.98</v>
      </c>
      <c r="F8" s="543">
        <f t="shared" si="0"/>
        <v>0</v>
      </c>
      <c r="H8" s="674" t="s">
        <v>994</v>
      </c>
      <c r="I8" s="675">
        <v>9460</v>
      </c>
      <c r="J8" s="676">
        <v>14229.9</v>
      </c>
      <c r="K8" s="720">
        <v>44766</v>
      </c>
      <c r="L8" s="723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890</v>
      </c>
      <c r="C9" s="111">
        <v>61048.800000000003</v>
      </c>
      <c r="D9" s="682">
        <v>44760</v>
      </c>
      <c r="E9" s="683">
        <v>61048.800000000003</v>
      </c>
      <c r="F9" s="543">
        <f t="shared" si="0"/>
        <v>0</v>
      </c>
      <c r="H9" s="671" t="s">
        <v>995</v>
      </c>
      <c r="I9" s="672">
        <v>9485</v>
      </c>
      <c r="J9" s="673">
        <v>6100</v>
      </c>
      <c r="K9" s="720">
        <v>44766</v>
      </c>
      <c r="L9" s="722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891</v>
      </c>
      <c r="C10" s="111">
        <v>100170.2</v>
      </c>
      <c r="D10" s="682">
        <v>44760</v>
      </c>
      <c r="E10" s="683">
        <v>100170.2</v>
      </c>
      <c r="F10" s="543">
        <f t="shared" si="0"/>
        <v>0</v>
      </c>
      <c r="G10" s="138"/>
      <c r="H10" s="671" t="s">
        <v>996</v>
      </c>
      <c r="I10" s="672">
        <v>9490</v>
      </c>
      <c r="J10" s="673">
        <v>2232</v>
      </c>
      <c r="K10" s="720">
        <v>44766</v>
      </c>
      <c r="L10" s="722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892</v>
      </c>
      <c r="C11" s="111">
        <v>49503.49</v>
      </c>
      <c r="D11" s="682">
        <v>44760</v>
      </c>
      <c r="E11" s="683">
        <v>49503.49</v>
      </c>
      <c r="F11" s="543">
        <f t="shared" si="0"/>
        <v>0</v>
      </c>
      <c r="H11" s="671" t="s">
        <v>997</v>
      </c>
      <c r="I11" s="672">
        <v>9496</v>
      </c>
      <c r="J11" s="673">
        <v>10033.6</v>
      </c>
      <c r="K11" s="720">
        <v>44766</v>
      </c>
      <c r="L11" s="722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893</v>
      </c>
      <c r="C12" s="111">
        <v>47878.06</v>
      </c>
      <c r="D12" s="682">
        <v>44760</v>
      </c>
      <c r="E12" s="683">
        <v>47878.06</v>
      </c>
      <c r="F12" s="543">
        <f t="shared" si="0"/>
        <v>0</v>
      </c>
      <c r="H12" s="671" t="s">
        <v>998</v>
      </c>
      <c r="I12" s="672">
        <v>9504</v>
      </c>
      <c r="J12" s="673">
        <v>12212</v>
      </c>
      <c r="K12" s="720">
        <v>44766</v>
      </c>
      <c r="L12" s="722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894</v>
      </c>
      <c r="C13" s="111">
        <v>15201.66</v>
      </c>
      <c r="D13" s="682">
        <v>44760</v>
      </c>
      <c r="E13" s="683">
        <v>15201.66</v>
      </c>
      <c r="F13" s="543">
        <f t="shared" si="0"/>
        <v>0</v>
      </c>
      <c r="H13" s="674" t="s">
        <v>999</v>
      </c>
      <c r="I13" s="675">
        <v>9511</v>
      </c>
      <c r="J13" s="676">
        <v>12465</v>
      </c>
      <c r="K13" s="720">
        <v>44766</v>
      </c>
      <c r="L13" s="723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895</v>
      </c>
      <c r="C14" s="111">
        <v>1710</v>
      </c>
      <c r="D14" s="682">
        <v>44760</v>
      </c>
      <c r="E14" s="683">
        <v>1710</v>
      </c>
      <c r="F14" s="543">
        <f t="shared" si="0"/>
        <v>0</v>
      </c>
      <c r="H14" s="674" t="s">
        <v>1000</v>
      </c>
      <c r="I14" s="675">
        <v>9517</v>
      </c>
      <c r="J14" s="676">
        <v>7129.75</v>
      </c>
      <c r="K14" s="720">
        <v>44766</v>
      </c>
      <c r="L14" s="723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896</v>
      </c>
      <c r="C15" s="111">
        <v>45293.1</v>
      </c>
      <c r="D15" s="682">
        <v>44760</v>
      </c>
      <c r="E15" s="683">
        <v>45293.1</v>
      </c>
      <c r="F15" s="543">
        <f t="shared" si="0"/>
        <v>0</v>
      </c>
      <c r="H15" s="671" t="s">
        <v>1000</v>
      </c>
      <c r="I15" s="672">
        <v>9518</v>
      </c>
      <c r="J15" s="673">
        <v>847</v>
      </c>
      <c r="K15" s="720">
        <v>44766</v>
      </c>
      <c r="L15" s="722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897</v>
      </c>
      <c r="C16" s="111">
        <v>45940.800000000003</v>
      </c>
      <c r="D16" s="682">
        <v>44760</v>
      </c>
      <c r="E16" s="683">
        <v>45940.800000000003</v>
      </c>
      <c r="F16" s="543">
        <f t="shared" si="0"/>
        <v>0</v>
      </c>
      <c r="H16" s="674" t="s">
        <v>1001</v>
      </c>
      <c r="I16" s="675">
        <v>9529</v>
      </c>
      <c r="J16" s="676">
        <v>31103.1</v>
      </c>
      <c r="K16" s="720">
        <v>44766</v>
      </c>
      <c r="L16" s="723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898</v>
      </c>
      <c r="C17" s="111">
        <v>69162.899999999994</v>
      </c>
      <c r="D17" s="682">
        <v>44760</v>
      </c>
      <c r="E17" s="683">
        <v>69162.899999999994</v>
      </c>
      <c r="F17" s="543">
        <f t="shared" si="0"/>
        <v>0</v>
      </c>
      <c r="H17" s="674" t="s">
        <v>1002</v>
      </c>
      <c r="I17" s="675">
        <v>9533</v>
      </c>
      <c r="J17" s="676">
        <v>1016</v>
      </c>
      <c r="K17" s="720">
        <v>44766</v>
      </c>
      <c r="L17" s="723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899</v>
      </c>
      <c r="C18" s="111">
        <v>157826.47</v>
      </c>
      <c r="D18" s="682">
        <v>44760</v>
      </c>
      <c r="E18" s="683">
        <v>157826.47</v>
      </c>
      <c r="F18" s="543">
        <f t="shared" si="0"/>
        <v>0</v>
      </c>
      <c r="H18" s="671" t="s">
        <v>1002</v>
      </c>
      <c r="I18" s="672">
        <v>9534</v>
      </c>
      <c r="J18" s="673">
        <v>2400</v>
      </c>
      <c r="K18" s="720">
        <v>44766</v>
      </c>
      <c r="L18" s="722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917</v>
      </c>
      <c r="C19" s="111">
        <v>75251.399999999994</v>
      </c>
      <c r="D19" s="717">
        <v>44769</v>
      </c>
      <c r="E19" s="716">
        <v>75251.399999999994</v>
      </c>
      <c r="F19" s="543">
        <f t="shared" si="0"/>
        <v>0</v>
      </c>
      <c r="H19" s="674" t="s">
        <v>1003</v>
      </c>
      <c r="I19" s="675">
        <v>9543</v>
      </c>
      <c r="J19" s="676">
        <v>3150.5</v>
      </c>
      <c r="K19" s="720">
        <v>44766</v>
      </c>
      <c r="L19" s="723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918</v>
      </c>
      <c r="C20" s="111">
        <v>59986.66</v>
      </c>
      <c r="D20" s="717">
        <v>44769</v>
      </c>
      <c r="E20" s="716">
        <v>59986.66</v>
      </c>
      <c r="F20" s="543">
        <f t="shared" si="0"/>
        <v>0</v>
      </c>
      <c r="H20" s="671" t="s">
        <v>1003</v>
      </c>
      <c r="I20" s="672">
        <v>9544</v>
      </c>
      <c r="J20" s="673">
        <v>40918.800000000003</v>
      </c>
      <c r="K20" s="720">
        <v>44766</v>
      </c>
      <c r="L20" s="722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919</v>
      </c>
      <c r="C21" s="111">
        <v>28057.52</v>
      </c>
      <c r="D21" s="717">
        <v>44769</v>
      </c>
      <c r="E21" s="716">
        <v>28057.52</v>
      </c>
      <c r="F21" s="543">
        <f t="shared" si="0"/>
        <v>0</v>
      </c>
      <c r="H21" s="674" t="s">
        <v>1004</v>
      </c>
      <c r="I21" s="675">
        <v>9551</v>
      </c>
      <c r="J21" s="676">
        <v>300</v>
      </c>
      <c r="K21" s="720">
        <v>44766</v>
      </c>
      <c r="L21" s="723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920</v>
      </c>
      <c r="C22" s="111">
        <v>4554</v>
      </c>
      <c r="D22" s="717">
        <v>44769</v>
      </c>
      <c r="E22" s="716">
        <v>4554</v>
      </c>
      <c r="F22" s="543">
        <f t="shared" si="0"/>
        <v>0</v>
      </c>
      <c r="G22" s="643"/>
      <c r="H22" s="671" t="s">
        <v>1005</v>
      </c>
      <c r="I22" s="672">
        <v>9558</v>
      </c>
      <c r="J22" s="673">
        <v>6240</v>
      </c>
      <c r="K22" s="720">
        <v>44766</v>
      </c>
      <c r="L22" s="722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921</v>
      </c>
      <c r="C23" s="111">
        <v>20506.8</v>
      </c>
      <c r="D23" s="717">
        <v>44769</v>
      </c>
      <c r="E23" s="716">
        <v>20506.8</v>
      </c>
      <c r="F23" s="543">
        <f t="shared" si="0"/>
        <v>0</v>
      </c>
      <c r="G23" s="2"/>
      <c r="H23" s="671" t="s">
        <v>1006</v>
      </c>
      <c r="I23" s="672">
        <v>9568</v>
      </c>
      <c r="J23" s="673">
        <v>64859.8</v>
      </c>
      <c r="K23" s="720">
        <v>44766</v>
      </c>
      <c r="L23" s="722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922</v>
      </c>
      <c r="C24" s="111">
        <v>70754.91</v>
      </c>
      <c r="D24" s="717">
        <v>44769</v>
      </c>
      <c r="E24" s="716">
        <v>70754.91</v>
      </c>
      <c r="F24" s="543">
        <f t="shared" si="0"/>
        <v>0</v>
      </c>
      <c r="G24" s="2"/>
      <c r="H24" s="671" t="s">
        <v>1006</v>
      </c>
      <c r="I24" s="672">
        <v>9569</v>
      </c>
      <c r="J24" s="673">
        <v>2900</v>
      </c>
      <c r="K24" s="720">
        <v>44766</v>
      </c>
      <c r="L24" s="722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923</v>
      </c>
      <c r="C25" s="111">
        <v>102195.9</v>
      </c>
      <c r="D25" s="717">
        <v>44769</v>
      </c>
      <c r="E25" s="716">
        <v>102195.9</v>
      </c>
      <c r="F25" s="543">
        <f t="shared" si="0"/>
        <v>0</v>
      </c>
      <c r="G25" s="644"/>
      <c r="H25" s="674" t="s">
        <v>1006</v>
      </c>
      <c r="I25" s="675">
        <v>9570</v>
      </c>
      <c r="J25" s="676">
        <v>333.6</v>
      </c>
      <c r="K25" s="720">
        <v>44766</v>
      </c>
      <c r="L25" s="723">
        <v>333.6</v>
      </c>
      <c r="M25" s="137">
        <f t="shared" si="1"/>
        <v>0</v>
      </c>
    </row>
    <row r="26" spans="1:13" ht="17.25" x14ac:dyDescent="0.3">
      <c r="A26" s="454">
        <v>44730</v>
      </c>
      <c r="B26" s="579" t="s">
        <v>954</v>
      </c>
      <c r="C26" s="111">
        <v>64559.72</v>
      </c>
      <c r="D26" s="717">
        <v>44769</v>
      </c>
      <c r="E26" s="716">
        <v>64559.72</v>
      </c>
      <c r="F26" s="543">
        <f t="shared" si="0"/>
        <v>0</v>
      </c>
      <c r="G26" s="644"/>
      <c r="H26" s="671" t="s">
        <v>1006</v>
      </c>
      <c r="I26" s="672">
        <v>9572</v>
      </c>
      <c r="J26" s="673">
        <v>500</v>
      </c>
      <c r="K26" s="720">
        <v>44766</v>
      </c>
      <c r="L26" s="722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955</v>
      </c>
      <c r="C27" s="111">
        <v>68026</v>
      </c>
      <c r="D27" s="717">
        <v>44769</v>
      </c>
      <c r="E27" s="716">
        <v>68026</v>
      </c>
      <c r="F27" s="543">
        <f t="shared" si="0"/>
        <v>0</v>
      </c>
      <c r="G27" s="644"/>
      <c r="H27" s="674" t="s">
        <v>1007</v>
      </c>
      <c r="I27" s="675">
        <v>9583</v>
      </c>
      <c r="J27" s="676">
        <v>7288.2</v>
      </c>
      <c r="K27" s="720">
        <v>44766</v>
      </c>
      <c r="L27" s="723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956</v>
      </c>
      <c r="C28" s="111">
        <v>66413.16</v>
      </c>
      <c r="D28" s="717">
        <v>44769</v>
      </c>
      <c r="E28" s="716">
        <v>66413.16</v>
      </c>
      <c r="F28" s="543">
        <f t="shared" si="0"/>
        <v>0</v>
      </c>
      <c r="G28" s="644"/>
      <c r="H28" s="674" t="s">
        <v>1008</v>
      </c>
      <c r="I28" s="675">
        <v>9591</v>
      </c>
      <c r="J28" s="676">
        <v>32983.1</v>
      </c>
      <c r="K28" s="720">
        <v>44766</v>
      </c>
      <c r="L28" s="723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957</v>
      </c>
      <c r="C29" s="111">
        <v>2197.8000000000002</v>
      </c>
      <c r="D29" s="717">
        <v>44769</v>
      </c>
      <c r="E29" s="716">
        <v>2197.8000000000002</v>
      </c>
      <c r="F29" s="543">
        <f t="shared" si="0"/>
        <v>0</v>
      </c>
      <c r="G29" s="644"/>
      <c r="H29" s="674" t="s">
        <v>1009</v>
      </c>
      <c r="I29" s="675">
        <v>9599</v>
      </c>
      <c r="J29" s="676">
        <v>3363</v>
      </c>
      <c r="K29" s="720">
        <v>44766</v>
      </c>
      <c r="L29" s="723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958</v>
      </c>
      <c r="C30" s="111">
        <v>55732.800000000003</v>
      </c>
      <c r="D30" s="717">
        <v>44769</v>
      </c>
      <c r="E30" s="716">
        <v>55732.800000000003</v>
      </c>
      <c r="F30" s="543">
        <f t="shared" si="0"/>
        <v>0</v>
      </c>
      <c r="G30" s="644"/>
      <c r="H30" s="674" t="s">
        <v>1010</v>
      </c>
      <c r="I30" s="675">
        <v>9607</v>
      </c>
      <c r="J30" s="676">
        <v>300</v>
      </c>
      <c r="K30" s="720">
        <v>44766</v>
      </c>
      <c r="L30" s="723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959</v>
      </c>
      <c r="C31" s="111">
        <v>106959.76</v>
      </c>
      <c r="D31" s="717">
        <v>44769</v>
      </c>
      <c r="E31" s="716">
        <v>106959.76</v>
      </c>
      <c r="F31" s="543">
        <f t="shared" si="0"/>
        <v>0</v>
      </c>
      <c r="G31" s="2"/>
      <c r="H31" s="674" t="s">
        <v>1011</v>
      </c>
      <c r="I31" s="675">
        <v>9623</v>
      </c>
      <c r="J31" s="676">
        <v>780</v>
      </c>
      <c r="K31" s="720">
        <v>44766</v>
      </c>
      <c r="L31" s="723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960</v>
      </c>
      <c r="C32" s="111">
        <v>69961.259999999995</v>
      </c>
      <c r="D32" s="717">
        <v>44769</v>
      </c>
      <c r="E32" s="716">
        <v>69961.259999999995</v>
      </c>
      <c r="F32" s="543">
        <f t="shared" si="0"/>
        <v>0</v>
      </c>
      <c r="G32" s="2"/>
      <c r="H32" s="671" t="s">
        <v>1012</v>
      </c>
      <c r="I32" s="672">
        <v>9630</v>
      </c>
      <c r="J32" s="673">
        <v>5345.6</v>
      </c>
      <c r="K32" s="720">
        <v>44766</v>
      </c>
      <c r="L32" s="722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961</v>
      </c>
      <c r="C33" s="111">
        <v>81212.86</v>
      </c>
      <c r="D33" s="717">
        <v>44769</v>
      </c>
      <c r="E33" s="716">
        <v>81212.86</v>
      </c>
      <c r="F33" s="543">
        <f t="shared" si="0"/>
        <v>0</v>
      </c>
      <c r="H33" s="671" t="s">
        <v>1013</v>
      </c>
      <c r="I33" s="672">
        <v>9643</v>
      </c>
      <c r="J33" s="673">
        <v>1150</v>
      </c>
      <c r="K33" s="720">
        <v>44766</v>
      </c>
      <c r="L33" s="722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962</v>
      </c>
      <c r="C34" s="111">
        <v>49528.800000000003</v>
      </c>
      <c r="D34" s="735" t="s">
        <v>1183</v>
      </c>
      <c r="E34" s="716">
        <f>24074.75+25454.05</f>
        <v>49528.800000000003</v>
      </c>
      <c r="F34" s="543">
        <f t="shared" si="0"/>
        <v>0</v>
      </c>
      <c r="H34" s="671" t="s">
        <v>1013</v>
      </c>
      <c r="I34" s="672">
        <v>9644</v>
      </c>
      <c r="J34" s="673">
        <v>6406.9</v>
      </c>
      <c r="K34" s="720">
        <v>44766</v>
      </c>
      <c r="L34" s="722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963</v>
      </c>
      <c r="C35" s="111">
        <v>9215.3700000000008</v>
      </c>
      <c r="D35" s="736">
        <v>44799</v>
      </c>
      <c r="E35" s="737">
        <v>9215.3700000000008</v>
      </c>
      <c r="F35" s="543">
        <f t="shared" si="0"/>
        <v>0</v>
      </c>
      <c r="H35" s="674" t="s">
        <v>1014</v>
      </c>
      <c r="I35" s="675">
        <v>9649</v>
      </c>
      <c r="J35" s="676">
        <v>3200</v>
      </c>
      <c r="K35" s="720">
        <v>44766</v>
      </c>
      <c r="L35" s="723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964</v>
      </c>
      <c r="C36" s="111">
        <v>96875.6</v>
      </c>
      <c r="D36" s="736">
        <v>44799</v>
      </c>
      <c r="E36" s="737">
        <v>96875.6</v>
      </c>
      <c r="F36" s="543">
        <f t="shared" si="0"/>
        <v>0</v>
      </c>
      <c r="H36" s="674" t="s">
        <v>1015</v>
      </c>
      <c r="I36" s="675">
        <v>9658</v>
      </c>
      <c r="J36" s="676">
        <v>550</v>
      </c>
      <c r="K36" s="720">
        <v>44766</v>
      </c>
      <c r="L36" s="723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965</v>
      </c>
      <c r="C37" s="111">
        <v>26574.6</v>
      </c>
      <c r="D37" s="736">
        <v>44799</v>
      </c>
      <c r="E37" s="737">
        <v>26574.6</v>
      </c>
      <c r="F37" s="543">
        <f t="shared" si="0"/>
        <v>0</v>
      </c>
      <c r="H37" s="671" t="s">
        <v>1016</v>
      </c>
      <c r="I37" s="672">
        <v>9678</v>
      </c>
      <c r="J37" s="673">
        <v>773.5</v>
      </c>
      <c r="K37" s="720">
        <v>44766</v>
      </c>
      <c r="L37" s="722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966</v>
      </c>
      <c r="C38" s="111">
        <v>110618.06</v>
      </c>
      <c r="D38" s="736">
        <v>44799</v>
      </c>
      <c r="E38" s="737">
        <v>110618.06</v>
      </c>
      <c r="F38" s="543">
        <f t="shared" si="0"/>
        <v>0</v>
      </c>
      <c r="H38" s="674" t="s">
        <v>1017</v>
      </c>
      <c r="I38" s="675">
        <v>9686</v>
      </c>
      <c r="J38" s="676">
        <v>1316.8</v>
      </c>
      <c r="K38" s="720">
        <v>44766</v>
      </c>
      <c r="L38" s="723">
        <v>1316.8</v>
      </c>
      <c r="M38" s="137">
        <f t="shared" si="1"/>
        <v>0</v>
      </c>
    </row>
    <row r="39" spans="1:13" ht="15.75" x14ac:dyDescent="0.25">
      <c r="A39" s="666">
        <v>44742</v>
      </c>
      <c r="B39" s="667" t="s">
        <v>967</v>
      </c>
      <c r="C39" s="111">
        <v>3223.2</v>
      </c>
      <c r="D39" s="736">
        <v>44799</v>
      </c>
      <c r="E39" s="737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6">
        <v>44743</v>
      </c>
      <c r="B40" s="667" t="s">
        <v>968</v>
      </c>
      <c r="C40" s="111">
        <v>65436.19</v>
      </c>
      <c r="D40" s="736">
        <v>44799</v>
      </c>
      <c r="E40" s="737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6">
        <v>44744</v>
      </c>
      <c r="B41" s="667" t="s">
        <v>969</v>
      </c>
      <c r="C41" s="111">
        <v>60853.03</v>
      </c>
      <c r="D41" s="736">
        <v>44799</v>
      </c>
      <c r="E41" s="737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6">
        <v>44744</v>
      </c>
      <c r="B42" s="667" t="s">
        <v>970</v>
      </c>
      <c r="C42" s="111">
        <v>5205</v>
      </c>
      <c r="D42" s="736">
        <v>44799</v>
      </c>
      <c r="E42" s="737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6"/>
      <c r="B43" s="667"/>
      <c r="C43" s="111"/>
      <c r="D43" s="253"/>
      <c r="E43" s="69"/>
      <c r="F43" s="111">
        <f t="shared" si="0"/>
        <v>0</v>
      </c>
      <c r="H43" s="853" t="s">
        <v>594</v>
      </c>
      <c r="I43" s="854"/>
      <c r="J43" s="69"/>
      <c r="K43" s="253"/>
      <c r="L43" s="69"/>
      <c r="M43" s="137">
        <f t="shared" si="1"/>
        <v>0</v>
      </c>
    </row>
    <row r="44" spans="1:13" ht="15.75" x14ac:dyDescent="0.25">
      <c r="A44" s="668"/>
      <c r="B44" s="667"/>
      <c r="C44" s="111"/>
      <c r="D44" s="253"/>
      <c r="E44" s="69"/>
      <c r="F44" s="111">
        <f t="shared" si="0"/>
        <v>0</v>
      </c>
      <c r="H44" s="855"/>
      <c r="I44" s="856"/>
      <c r="J44" s="69"/>
      <c r="K44" s="253"/>
      <c r="L44" s="69"/>
      <c r="M44" s="137">
        <f t="shared" si="1"/>
        <v>0</v>
      </c>
    </row>
    <row r="45" spans="1:13" ht="15.75" x14ac:dyDescent="0.25">
      <c r="A45" s="668"/>
      <c r="B45" s="667"/>
      <c r="C45" s="111"/>
      <c r="D45" s="253"/>
      <c r="E45" s="69"/>
      <c r="F45" s="111">
        <f t="shared" si="0"/>
        <v>0</v>
      </c>
      <c r="H45" s="857"/>
      <c r="I45" s="858"/>
      <c r="J45" s="69"/>
      <c r="K45" s="253"/>
      <c r="L45" s="69"/>
      <c r="M45" s="137">
        <f t="shared" si="1"/>
        <v>0</v>
      </c>
    </row>
    <row r="46" spans="1:13" ht="15.75" x14ac:dyDescent="0.25">
      <c r="A46" s="665"/>
      <c r="B46" s="663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3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3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4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49" t="s">
        <v>594</v>
      </c>
      <c r="I67" s="850"/>
      <c r="J67" s="641">
        <f>SUM(J3:J66)</f>
        <v>289475.05</v>
      </c>
      <c r="K67" s="712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1" t="s">
        <v>207</v>
      </c>
      <c r="H68" s="851"/>
      <c r="I68" s="85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4"/>
      <c r="F76" s="733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8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0" customWidth="1"/>
    <col min="3" max="3" width="15.5703125" style="4" bestFit="1" customWidth="1"/>
    <col min="4" max="4" width="15.28515625" customWidth="1"/>
    <col min="5" max="5" width="11.42578125" style="551"/>
    <col min="6" max="6" width="15.28515625" style="4" customWidth="1"/>
    <col min="7" max="7" width="1.85546875" style="551" customWidth="1"/>
    <col min="8" max="8" width="11.85546875" style="551" customWidth="1"/>
    <col min="9" max="9" width="15.7109375" style="4" customWidth="1"/>
    <col min="10" max="10" width="11.7109375" style="12" customWidth="1"/>
    <col min="11" max="11" width="14.42578125" style="560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9"/>
      <c r="C1" s="815" t="s">
        <v>1026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18" ht="16.5" thickBot="1" x14ac:dyDescent="0.3">
      <c r="B2" s="75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3" t="s">
        <v>0</v>
      </c>
      <c r="C3" s="754"/>
      <c r="D3" s="10"/>
      <c r="E3" s="552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56" t="s">
        <v>2</v>
      </c>
      <c r="F4" s="757"/>
      <c r="H4" s="758" t="s">
        <v>3</v>
      </c>
      <c r="I4" s="759"/>
      <c r="J4" s="555"/>
      <c r="K4" s="561"/>
      <c r="L4" s="562"/>
      <c r="M4" s="21" t="s">
        <v>4</v>
      </c>
      <c r="N4" s="22" t="s">
        <v>5</v>
      </c>
      <c r="P4" s="793"/>
      <c r="Q4" s="322" t="s">
        <v>217</v>
      </c>
      <c r="R4" s="81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1027</v>
      </c>
      <c r="E5" s="27">
        <v>44746</v>
      </c>
      <c r="F5" s="28">
        <v>120812</v>
      </c>
      <c r="G5" s="571"/>
      <c r="H5" s="29">
        <v>44746</v>
      </c>
      <c r="I5" s="30">
        <v>4929.5</v>
      </c>
      <c r="J5" s="37"/>
      <c r="K5" s="31"/>
      <c r="L5" s="9"/>
      <c r="M5" s="532">
        <v>62065.5</v>
      </c>
      <c r="N5" s="33">
        <v>40005</v>
      </c>
      <c r="O5" s="681" t="s">
        <v>1036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1028</v>
      </c>
      <c r="E6" s="27">
        <v>44747</v>
      </c>
      <c r="F6" s="28">
        <v>96271</v>
      </c>
      <c r="G6" s="571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59" t="s">
        <v>765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1029</v>
      </c>
      <c r="E7" s="27">
        <v>44748</v>
      </c>
      <c r="F7" s="28">
        <v>85317</v>
      </c>
      <c r="G7" s="571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59" t="s">
        <v>765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1030</v>
      </c>
      <c r="E8" s="27">
        <v>44749</v>
      </c>
      <c r="F8" s="28">
        <v>117714</v>
      </c>
      <c r="G8" s="571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59" t="s">
        <v>765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1031</v>
      </c>
      <c r="E9" s="27">
        <v>44750</v>
      </c>
      <c r="F9" s="28">
        <v>100306</v>
      </c>
      <c r="G9" s="571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59" t="s">
        <v>765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1032</v>
      </c>
      <c r="E10" s="27">
        <v>44751</v>
      </c>
      <c r="F10" s="28">
        <v>132964</v>
      </c>
      <c r="G10" s="571"/>
      <c r="H10" s="29">
        <v>44751</v>
      </c>
      <c r="I10" s="30">
        <v>12175</v>
      </c>
      <c r="J10" s="37">
        <v>44751</v>
      </c>
      <c r="K10" s="167" t="s">
        <v>1033</v>
      </c>
      <c r="L10" s="45">
        <v>18134</v>
      </c>
      <c r="M10" s="32">
        <f>43500+200</f>
        <v>43700</v>
      </c>
      <c r="N10" s="33">
        <v>52577</v>
      </c>
      <c r="O10" s="659" t="s">
        <v>765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1035</v>
      </c>
      <c r="E11" s="27">
        <v>44752</v>
      </c>
      <c r="F11" s="28">
        <v>83625</v>
      </c>
      <c r="G11" s="571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59" t="s">
        <v>765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1037</v>
      </c>
      <c r="E12" s="27">
        <v>44753</v>
      </c>
      <c r="F12" s="28">
        <v>98705</v>
      </c>
      <c r="G12" s="571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59" t="s">
        <v>765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1038</v>
      </c>
      <c r="E13" s="27">
        <v>44754</v>
      </c>
      <c r="F13" s="28">
        <v>94269</v>
      </c>
      <c r="G13" s="571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59" t="s">
        <v>765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1039</v>
      </c>
      <c r="E14" s="27">
        <v>44755</v>
      </c>
      <c r="F14" s="28">
        <v>95496</v>
      </c>
      <c r="G14" s="571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0" t="s">
        <v>765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1040</v>
      </c>
      <c r="E15" s="27">
        <v>44756</v>
      </c>
      <c r="F15" s="28">
        <v>91015</v>
      </c>
      <c r="G15" s="571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59" t="s">
        <v>765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1041</v>
      </c>
      <c r="E16" s="27">
        <v>44757</v>
      </c>
      <c r="F16" s="28">
        <v>128377</v>
      </c>
      <c r="G16" s="571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59" t="s">
        <v>765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1042</v>
      </c>
      <c r="E17" s="27">
        <v>44758</v>
      </c>
      <c r="F17" s="28">
        <v>130337</v>
      </c>
      <c r="G17" s="571"/>
      <c r="H17" s="29">
        <v>44758</v>
      </c>
      <c r="I17" s="30">
        <v>4008</v>
      </c>
      <c r="J17" s="37">
        <v>44758</v>
      </c>
      <c r="K17" s="38" t="s">
        <v>1043</v>
      </c>
      <c r="L17" s="45">
        <v>19573</v>
      </c>
      <c r="M17" s="32">
        <f>32228.5+1009.5</f>
        <v>33238</v>
      </c>
      <c r="N17" s="33">
        <v>54698</v>
      </c>
      <c r="O17" s="576" t="s">
        <v>1046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1045</v>
      </c>
      <c r="E18" s="27">
        <v>44759</v>
      </c>
      <c r="F18" s="28">
        <v>128173</v>
      </c>
      <c r="G18" s="571"/>
      <c r="H18" s="29">
        <v>44759</v>
      </c>
      <c r="I18" s="30">
        <v>1634</v>
      </c>
      <c r="J18" s="37"/>
      <c r="K18" s="563"/>
      <c r="L18" s="39"/>
      <c r="M18" s="32">
        <v>83166</v>
      </c>
      <c r="N18" s="33">
        <v>29065</v>
      </c>
      <c r="O18" s="576" t="s">
        <v>1046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1047</v>
      </c>
      <c r="E19" s="27">
        <v>44760</v>
      </c>
      <c r="F19" s="28">
        <v>153702</v>
      </c>
      <c r="G19" s="571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6" t="s">
        <v>1046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1048</v>
      </c>
      <c r="E20" s="27">
        <v>44761</v>
      </c>
      <c r="F20" s="28">
        <v>100478</v>
      </c>
      <c r="G20" s="571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6" t="s">
        <v>1050</v>
      </c>
      <c r="P20" s="39">
        <f t="shared" si="1"/>
        <v>139701</v>
      </c>
      <c r="Q20" s="684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1049</v>
      </c>
      <c r="E21" s="27">
        <v>44762</v>
      </c>
      <c r="F21" s="28">
        <v>116923</v>
      </c>
      <c r="G21" s="571"/>
      <c r="H21" s="29">
        <v>44762</v>
      </c>
      <c r="I21" s="30">
        <v>1707</v>
      </c>
      <c r="J21" s="37"/>
      <c r="K21" s="564"/>
      <c r="L21" s="45"/>
      <c r="M21" s="32">
        <f>14700+14714</f>
        <v>29414</v>
      </c>
      <c r="N21" s="33">
        <v>31157</v>
      </c>
      <c r="O21" s="688" t="s">
        <v>1068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1051</v>
      </c>
      <c r="E22" s="27">
        <v>44763</v>
      </c>
      <c r="F22" s="28">
        <v>131922</v>
      </c>
      <c r="G22" s="571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59" t="s">
        <v>765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1052</v>
      </c>
      <c r="E23" s="27">
        <v>44764</v>
      </c>
      <c r="F23" s="28">
        <v>80421</v>
      </c>
      <c r="G23" s="571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59" t="s">
        <v>765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1053</v>
      </c>
      <c r="E24" s="27">
        <v>44765</v>
      </c>
      <c r="F24" s="28">
        <v>158449</v>
      </c>
      <c r="G24" s="571"/>
      <c r="H24" s="29">
        <v>44765</v>
      </c>
      <c r="I24" s="30">
        <v>6764</v>
      </c>
      <c r="J24" s="51">
        <v>44765</v>
      </c>
      <c r="K24" s="173" t="s">
        <v>1054</v>
      </c>
      <c r="L24" s="52">
        <v>20533</v>
      </c>
      <c r="M24" s="32">
        <v>72303.5</v>
      </c>
      <c r="N24" s="33">
        <v>47768</v>
      </c>
      <c r="O24" s="659" t="s">
        <v>765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1056</v>
      </c>
      <c r="E25" s="27">
        <v>44766</v>
      </c>
      <c r="F25" s="28">
        <v>82806</v>
      </c>
      <c r="G25" s="571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59" t="s">
        <v>765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1057</v>
      </c>
      <c r="E26" s="27">
        <v>44767</v>
      </c>
      <c r="F26" s="28">
        <v>902338</v>
      </c>
      <c r="G26" s="571"/>
      <c r="H26" s="29">
        <v>44767</v>
      </c>
      <c r="I26" s="30">
        <v>1301</v>
      </c>
      <c r="J26" s="37">
        <v>44767</v>
      </c>
      <c r="K26" s="685" t="s">
        <v>1058</v>
      </c>
      <c r="L26" s="686">
        <v>869292.83</v>
      </c>
      <c r="M26" s="32">
        <f>789401+3510</f>
        <v>792911</v>
      </c>
      <c r="N26" s="33">
        <v>58900</v>
      </c>
      <c r="O26" s="659" t="s">
        <v>765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1059</v>
      </c>
      <c r="E27" s="27">
        <v>44768</v>
      </c>
      <c r="F27" s="28">
        <v>116279</v>
      </c>
      <c r="G27" s="571"/>
      <c r="H27" s="29">
        <v>44768</v>
      </c>
      <c r="I27" s="30">
        <v>1764</v>
      </c>
      <c r="J27" s="55">
        <v>44768</v>
      </c>
      <c r="K27" s="732" t="s">
        <v>1147</v>
      </c>
      <c r="L27" s="54">
        <v>50000</v>
      </c>
      <c r="M27" s="32">
        <v>17556</v>
      </c>
      <c r="N27" s="33">
        <v>42992</v>
      </c>
      <c r="O27" s="659" t="s">
        <v>765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1060</v>
      </c>
      <c r="E28" s="27">
        <v>44769</v>
      </c>
      <c r="F28" s="28">
        <v>91203</v>
      </c>
      <c r="G28" s="571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59" t="s">
        <v>765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1061</v>
      </c>
      <c r="E29" s="27">
        <v>44770</v>
      </c>
      <c r="F29" s="28">
        <v>109445</v>
      </c>
      <c r="G29" s="571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59" t="s">
        <v>765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1062</v>
      </c>
      <c r="E30" s="27">
        <v>44771</v>
      </c>
      <c r="F30" s="28">
        <v>110277</v>
      </c>
      <c r="G30" s="571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59" t="s">
        <v>765</v>
      </c>
      <c r="P30" s="283">
        <f t="shared" si="1"/>
        <v>110279</v>
      </c>
      <c r="Q30" s="325" t="s">
        <v>1063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1064</v>
      </c>
      <c r="E31" s="27">
        <v>44772</v>
      </c>
      <c r="F31" s="28">
        <v>128622</v>
      </c>
      <c r="G31" s="571"/>
      <c r="H31" s="29">
        <v>44772</v>
      </c>
      <c r="I31" s="30">
        <v>2688</v>
      </c>
      <c r="J31" s="56">
        <v>44772</v>
      </c>
      <c r="K31" s="565" t="s">
        <v>1065</v>
      </c>
      <c r="L31" s="54">
        <v>22490</v>
      </c>
      <c r="M31" s="32">
        <v>50983</v>
      </c>
      <c r="N31" s="33">
        <v>43542</v>
      </c>
      <c r="O31" s="659" t="s">
        <v>765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1067</v>
      </c>
      <c r="E32" s="27">
        <v>44773</v>
      </c>
      <c r="F32" s="28">
        <v>86594</v>
      </c>
      <c r="G32" s="571"/>
      <c r="H32" s="29">
        <v>44773</v>
      </c>
      <c r="I32" s="30">
        <v>0</v>
      </c>
      <c r="J32" s="56">
        <v>44773</v>
      </c>
      <c r="K32" s="38" t="s">
        <v>1065</v>
      </c>
      <c r="L32" s="39">
        <v>200</v>
      </c>
      <c r="M32" s="32">
        <v>46721</v>
      </c>
      <c r="N32" s="33">
        <v>30709</v>
      </c>
      <c r="O32" s="659" t="s">
        <v>765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1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1"/>
      <c r="H34" s="29"/>
      <c r="I34" s="30"/>
      <c r="J34" s="556">
        <v>44751</v>
      </c>
      <c r="K34" s="566" t="s">
        <v>1034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89">
        <v>200000</v>
      </c>
      <c r="D35" s="67" t="s">
        <v>1025</v>
      </c>
      <c r="E35" s="27"/>
      <c r="F35" s="28"/>
      <c r="G35" s="571"/>
      <c r="H35" s="29"/>
      <c r="I35" s="30"/>
      <c r="J35" s="556">
        <v>44758</v>
      </c>
      <c r="K35" s="567" t="s">
        <v>1044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2">
        <v>5681.25</v>
      </c>
      <c r="D36" s="695" t="s">
        <v>1115</v>
      </c>
      <c r="E36" s="27"/>
      <c r="F36" s="28"/>
      <c r="G36" s="661"/>
      <c r="H36" s="29"/>
      <c r="I36" s="30"/>
      <c r="J36" s="556">
        <v>44765</v>
      </c>
      <c r="K36" s="687" t="s">
        <v>1055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1">
        <v>96768</v>
      </c>
      <c r="D37" s="694" t="s">
        <v>49</v>
      </c>
      <c r="E37" s="27"/>
      <c r="F37" s="28"/>
      <c r="G37" s="661"/>
      <c r="H37" s="29"/>
      <c r="I37" s="30"/>
      <c r="J37" s="56">
        <v>44772</v>
      </c>
      <c r="K37" s="57" t="s">
        <v>1066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1">
        <v>187187.20000000001</v>
      </c>
      <c r="D38" s="694" t="s">
        <v>49</v>
      </c>
      <c r="E38" s="27"/>
      <c r="F38" s="28"/>
      <c r="G38" s="661"/>
      <c r="H38" s="29"/>
      <c r="I38" s="30"/>
      <c r="J38" s="56"/>
      <c r="K38" s="662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1">
        <v>26640</v>
      </c>
      <c r="D39" s="694" t="s">
        <v>1116</v>
      </c>
      <c r="E39" s="27"/>
      <c r="F39" s="508"/>
      <c r="G39" s="661"/>
      <c r="H39" s="29"/>
      <c r="I39" s="71"/>
      <c r="J39" s="56">
        <v>44746</v>
      </c>
      <c r="K39" s="662" t="s">
        <v>1099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1">
        <v>5337.5</v>
      </c>
      <c r="D40" s="695" t="s">
        <v>1104</v>
      </c>
      <c r="E40" s="27"/>
      <c r="F40" s="70"/>
      <c r="G40" s="571"/>
      <c r="H40" s="36"/>
      <c r="I40" s="71"/>
      <c r="J40" s="56">
        <v>44747</v>
      </c>
      <c r="K40" s="38" t="s">
        <v>1100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1">
        <v>200000</v>
      </c>
      <c r="D41" s="696" t="s">
        <v>49</v>
      </c>
      <c r="E41" s="74"/>
      <c r="F41" s="75"/>
      <c r="G41" s="571"/>
      <c r="H41" s="76"/>
      <c r="I41" s="77"/>
      <c r="J41" s="56">
        <v>44749</v>
      </c>
      <c r="K41" s="660" t="s">
        <v>1102</v>
      </c>
      <c r="L41" s="39">
        <v>3442.5</v>
      </c>
      <c r="M41" s="794">
        <f>SUM(M5:M40)</f>
        <v>2180659.5</v>
      </c>
      <c r="N41" s="794">
        <f>SUM(N5:N40)</f>
        <v>1072718</v>
      </c>
      <c r="P41" s="505">
        <f>SUM(P5:P40)</f>
        <v>4807723.83</v>
      </c>
      <c r="Q41" s="859">
        <f>SUM(Q5:Q40)</f>
        <v>12</v>
      </c>
    </row>
    <row r="42" spans="1:18" ht="18" thickBot="1" x14ac:dyDescent="0.35">
      <c r="A42" s="23"/>
      <c r="B42" s="24">
        <v>44761</v>
      </c>
      <c r="C42" s="691">
        <v>189760</v>
      </c>
      <c r="D42" s="696" t="s">
        <v>49</v>
      </c>
      <c r="E42" s="74"/>
      <c r="F42" s="75"/>
      <c r="G42" s="571"/>
      <c r="H42" s="76"/>
      <c r="I42" s="77"/>
      <c r="J42" s="697">
        <v>44750</v>
      </c>
      <c r="K42" s="700" t="s">
        <v>1103</v>
      </c>
      <c r="L42" s="701">
        <v>28000</v>
      </c>
      <c r="M42" s="795"/>
      <c r="N42" s="795"/>
      <c r="P42" s="34"/>
      <c r="Q42" s="860"/>
    </row>
    <row r="43" spans="1:18" ht="18" thickBot="1" x14ac:dyDescent="0.35">
      <c r="A43" s="23"/>
      <c r="B43" s="24">
        <v>44762</v>
      </c>
      <c r="C43" s="691">
        <v>379843.2</v>
      </c>
      <c r="D43" s="696" t="s">
        <v>1110</v>
      </c>
      <c r="E43" s="74"/>
      <c r="F43" s="75"/>
      <c r="G43" s="571"/>
      <c r="H43" s="76"/>
      <c r="I43" s="77"/>
      <c r="J43" s="56">
        <v>44750</v>
      </c>
      <c r="K43" s="38" t="s">
        <v>1101</v>
      </c>
      <c r="L43" s="39">
        <v>1856</v>
      </c>
      <c r="M43" s="679"/>
      <c r="N43" s="679"/>
      <c r="P43" s="34"/>
      <c r="Q43" s="13"/>
    </row>
    <row r="44" spans="1:18" ht="18" thickBot="1" x14ac:dyDescent="0.35">
      <c r="A44" s="23"/>
      <c r="B44" s="24">
        <v>44768</v>
      </c>
      <c r="C44" s="691">
        <v>18528.64</v>
      </c>
      <c r="D44" s="696" t="s">
        <v>1113</v>
      </c>
      <c r="E44" s="74"/>
      <c r="F44" s="75"/>
      <c r="G44" s="571"/>
      <c r="H44" s="76"/>
      <c r="I44" s="77"/>
      <c r="J44" s="56">
        <v>44753</v>
      </c>
      <c r="K44" s="38" t="s">
        <v>1105</v>
      </c>
      <c r="L44" s="39">
        <v>2521.11</v>
      </c>
      <c r="M44" s="679"/>
      <c r="N44" s="679"/>
      <c r="P44" s="34"/>
      <c r="Q44" s="13"/>
    </row>
    <row r="45" spans="1:18" ht="18" thickBot="1" x14ac:dyDescent="0.35">
      <c r="A45" s="23"/>
      <c r="B45" s="24"/>
      <c r="C45" s="691"/>
      <c r="D45" s="73"/>
      <c r="E45" s="74"/>
      <c r="F45" s="75"/>
      <c r="G45" s="571"/>
      <c r="H45" s="76"/>
      <c r="I45" s="77"/>
      <c r="J45" s="56">
        <v>44754</v>
      </c>
      <c r="K45" s="38" t="s">
        <v>1106</v>
      </c>
      <c r="L45" s="39">
        <v>1061.9100000000001</v>
      </c>
      <c r="M45" s="861">
        <f>M41+N41</f>
        <v>3253377.5</v>
      </c>
      <c r="N45" s="862"/>
      <c r="P45" s="34"/>
      <c r="Q45" s="13"/>
    </row>
    <row r="46" spans="1:18" ht="18" thickBot="1" x14ac:dyDescent="0.35">
      <c r="A46" s="23"/>
      <c r="B46" s="24"/>
      <c r="C46" s="691"/>
      <c r="D46" s="73"/>
      <c r="E46" s="74"/>
      <c r="F46" s="75"/>
      <c r="G46" s="571"/>
      <c r="H46" s="76"/>
      <c r="I46" s="77"/>
      <c r="J46" s="56">
        <v>44755</v>
      </c>
      <c r="K46" s="38" t="s">
        <v>1099</v>
      </c>
      <c r="L46" s="39">
        <v>5071.04</v>
      </c>
      <c r="M46" s="679"/>
      <c r="N46" s="679"/>
      <c r="P46" s="34"/>
      <c r="Q46" s="13"/>
    </row>
    <row r="47" spans="1:18" ht="18" thickBot="1" x14ac:dyDescent="0.35">
      <c r="A47" s="23"/>
      <c r="B47" s="24"/>
      <c r="C47" s="691"/>
      <c r="D47" s="73"/>
      <c r="E47" s="74"/>
      <c r="F47" s="75"/>
      <c r="G47" s="571"/>
      <c r="H47" s="76"/>
      <c r="I47" s="77"/>
      <c r="J47" s="56">
        <v>44755</v>
      </c>
      <c r="K47" s="38" t="s">
        <v>1107</v>
      </c>
      <c r="L47" s="39">
        <v>10440</v>
      </c>
      <c r="M47" s="679"/>
      <c r="N47" s="679"/>
      <c r="P47" s="34"/>
      <c r="Q47" s="13"/>
    </row>
    <row r="48" spans="1:18" ht="18" thickBot="1" x14ac:dyDescent="0.35">
      <c r="A48" s="23"/>
      <c r="B48" s="24"/>
      <c r="C48" s="691"/>
      <c r="D48" s="73"/>
      <c r="E48" s="74"/>
      <c r="F48" s="75"/>
      <c r="G48" s="571"/>
      <c r="H48" s="76"/>
      <c r="I48" s="77"/>
      <c r="J48" s="56">
        <v>44757</v>
      </c>
      <c r="K48" s="38" t="s">
        <v>1108</v>
      </c>
      <c r="L48" s="39">
        <v>549</v>
      </c>
      <c r="M48" s="679"/>
      <c r="N48" s="679"/>
      <c r="P48" s="34"/>
      <c r="Q48" s="13"/>
    </row>
    <row r="49" spans="1:17" ht="18" thickBot="1" x14ac:dyDescent="0.35">
      <c r="A49" s="23"/>
      <c r="B49" s="24"/>
      <c r="C49" s="691"/>
      <c r="D49" s="73"/>
      <c r="E49" s="74"/>
      <c r="F49" s="75"/>
      <c r="G49" s="571"/>
      <c r="H49" s="76"/>
      <c r="I49" s="77"/>
      <c r="J49" s="600">
        <v>44760</v>
      </c>
      <c r="K49" s="38" t="s">
        <v>1109</v>
      </c>
      <c r="L49" s="69">
        <v>42467.6</v>
      </c>
      <c r="M49" s="679"/>
      <c r="N49" s="679"/>
      <c r="P49" s="34"/>
      <c r="Q49" s="13"/>
    </row>
    <row r="50" spans="1:17" ht="18" thickBot="1" x14ac:dyDescent="0.35">
      <c r="A50" s="23"/>
      <c r="B50" s="24"/>
      <c r="C50" s="691"/>
      <c r="D50" s="73"/>
      <c r="E50" s="74"/>
      <c r="F50" s="75"/>
      <c r="G50" s="571"/>
      <c r="H50" s="76"/>
      <c r="I50" s="77"/>
      <c r="J50" s="600">
        <v>44760</v>
      </c>
      <c r="K50" s="38" t="s">
        <v>1099</v>
      </c>
      <c r="L50" s="69">
        <v>8328.08</v>
      </c>
      <c r="M50" s="679"/>
      <c r="N50" s="679"/>
      <c r="P50" s="34"/>
      <c r="Q50" s="13"/>
    </row>
    <row r="51" spans="1:17" ht="18" thickBot="1" x14ac:dyDescent="0.35">
      <c r="A51" s="23"/>
      <c r="B51" s="24"/>
      <c r="C51" s="691"/>
      <c r="D51" s="73"/>
      <c r="E51" s="74"/>
      <c r="F51" s="75"/>
      <c r="G51" s="571"/>
      <c r="H51" s="76"/>
      <c r="I51" s="77"/>
      <c r="J51" s="600">
        <v>44762</v>
      </c>
      <c r="K51" s="38" t="s">
        <v>1111</v>
      </c>
      <c r="L51" s="69">
        <v>4006.5</v>
      </c>
      <c r="M51" s="679"/>
      <c r="N51" s="679"/>
      <c r="P51" s="34"/>
      <c r="Q51" s="13"/>
    </row>
    <row r="52" spans="1:17" ht="18" thickBot="1" x14ac:dyDescent="0.35">
      <c r="A52" s="23"/>
      <c r="B52" s="24"/>
      <c r="C52" s="691"/>
      <c r="D52" s="73"/>
      <c r="E52" s="74"/>
      <c r="F52" s="75"/>
      <c r="G52" s="571"/>
      <c r="H52" s="76"/>
      <c r="I52" s="77"/>
      <c r="J52" s="600">
        <v>44762</v>
      </c>
      <c r="K52" s="38" t="s">
        <v>1112</v>
      </c>
      <c r="L52" s="69">
        <v>2320</v>
      </c>
      <c r="M52" s="679"/>
      <c r="N52" s="679"/>
      <c r="P52" s="34"/>
      <c r="Q52" s="13"/>
    </row>
    <row r="53" spans="1:17" ht="18" thickBot="1" x14ac:dyDescent="0.35">
      <c r="A53" s="23"/>
      <c r="B53" s="24"/>
      <c r="C53" s="691">
        <v>0</v>
      </c>
      <c r="D53" s="73"/>
      <c r="E53" s="74"/>
      <c r="F53" s="75"/>
      <c r="G53" s="571"/>
      <c r="H53" s="76"/>
      <c r="I53" s="77"/>
      <c r="J53" s="600">
        <v>44764</v>
      </c>
      <c r="K53" s="38" t="s">
        <v>1103</v>
      </c>
      <c r="L53" s="69">
        <v>28000</v>
      </c>
      <c r="M53" s="679"/>
      <c r="N53" s="679"/>
      <c r="P53" s="34"/>
      <c r="Q53" s="13"/>
    </row>
    <row r="54" spans="1:17" ht="18" thickBot="1" x14ac:dyDescent="0.35">
      <c r="A54" s="23"/>
      <c r="B54" s="24"/>
      <c r="C54" s="693">
        <v>0</v>
      </c>
      <c r="D54" s="73"/>
      <c r="E54" s="74"/>
      <c r="F54" s="75"/>
      <c r="G54" s="571"/>
      <c r="H54" s="76"/>
      <c r="I54" s="77"/>
      <c r="J54" s="600">
        <v>44767</v>
      </c>
      <c r="K54" s="38" t="s">
        <v>1099</v>
      </c>
      <c r="L54" s="69">
        <v>6204.65</v>
      </c>
      <c r="M54" s="679"/>
      <c r="N54" s="679"/>
      <c r="P54" s="34"/>
      <c r="Q54" s="13"/>
    </row>
    <row r="55" spans="1:17" ht="18.75" thickTop="1" thickBot="1" x14ac:dyDescent="0.35">
      <c r="A55" s="23"/>
      <c r="B55" s="24"/>
      <c r="C55" s="690">
        <v>0</v>
      </c>
      <c r="D55" s="73"/>
      <c r="E55" s="74"/>
      <c r="F55" s="75"/>
      <c r="G55" s="571"/>
      <c r="H55" s="76"/>
      <c r="I55" s="77"/>
      <c r="J55" s="600">
        <v>44767</v>
      </c>
      <c r="K55" s="38" t="s">
        <v>974</v>
      </c>
      <c r="L55" s="69">
        <v>40412.400000000001</v>
      </c>
      <c r="M55" s="679"/>
      <c r="N55" s="679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1"/>
      <c r="H56" s="76"/>
      <c r="I56" s="77"/>
      <c r="J56" s="600">
        <v>44771</v>
      </c>
      <c r="K56" s="38" t="s">
        <v>841</v>
      </c>
      <c r="L56" s="69">
        <v>1126.45</v>
      </c>
      <c r="M56" s="679"/>
      <c r="N56" s="679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1"/>
      <c r="H57" s="76"/>
      <c r="I57" s="77"/>
      <c r="J57" s="600">
        <v>44771</v>
      </c>
      <c r="K57" s="38" t="s">
        <v>1114</v>
      </c>
      <c r="L57" s="69">
        <v>4640</v>
      </c>
      <c r="M57" s="679"/>
      <c r="N57" s="679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1"/>
      <c r="H58" s="76"/>
      <c r="I58" s="77"/>
      <c r="J58" s="698">
        <v>44771</v>
      </c>
      <c r="K58" s="622" t="s">
        <v>1117</v>
      </c>
      <c r="L58" s="702">
        <v>24956.78</v>
      </c>
      <c r="M58" s="679"/>
      <c r="N58" s="679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1"/>
      <c r="H59" s="76"/>
      <c r="I59" s="77"/>
      <c r="J59" s="466"/>
      <c r="K59" s="699"/>
      <c r="L59" s="54"/>
      <c r="M59" s="679"/>
      <c r="N59" s="679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6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4"/>
      <c r="C61" s="595"/>
      <c r="D61" s="81"/>
      <c r="E61" s="596"/>
      <c r="F61" s="34"/>
      <c r="H61" s="597"/>
      <c r="I61" s="34"/>
      <c r="J61" s="556"/>
      <c r="K61" s="670"/>
      <c r="L61" s="69"/>
      <c r="M61" s="34"/>
      <c r="N61" s="34"/>
      <c r="P61" s="34"/>
      <c r="Q61" s="13"/>
    </row>
    <row r="62" spans="1:17" ht="16.5" thickBot="1" x14ac:dyDescent="0.3">
      <c r="A62" s="23"/>
      <c r="B62" s="594"/>
      <c r="C62" s="595"/>
      <c r="D62" s="81"/>
      <c r="E62" s="596"/>
      <c r="F62" s="34"/>
      <c r="H62" s="597"/>
      <c r="I62" s="34"/>
      <c r="J62" s="556"/>
      <c r="K62" s="670"/>
      <c r="L62" s="69"/>
      <c r="M62" s="34"/>
      <c r="N62" s="34"/>
      <c r="P62" s="34"/>
      <c r="Q62" s="13"/>
    </row>
    <row r="63" spans="1:17" ht="16.5" thickBot="1" x14ac:dyDescent="0.3">
      <c r="A63" s="23"/>
      <c r="B63" s="594"/>
      <c r="C63" s="595"/>
      <c r="D63" s="81"/>
      <c r="E63" s="596"/>
      <c r="F63" s="34"/>
      <c r="H63" s="597"/>
      <c r="I63" s="34"/>
      <c r="J63" s="556"/>
      <c r="K63" s="670"/>
      <c r="L63" s="69"/>
      <c r="M63" s="34"/>
      <c r="N63" s="34"/>
      <c r="P63" s="34"/>
      <c r="Q63" s="13"/>
    </row>
    <row r="64" spans="1:17" ht="16.5" thickBot="1" x14ac:dyDescent="0.3">
      <c r="A64" s="23"/>
      <c r="B64" s="594"/>
      <c r="C64" s="595"/>
      <c r="D64" s="81"/>
      <c r="E64" s="596"/>
      <c r="F64" s="34"/>
      <c r="H64" s="597"/>
      <c r="I64" s="34"/>
      <c r="J64" s="556"/>
      <c r="K64" s="670"/>
      <c r="L64" s="69"/>
      <c r="M64" s="34"/>
      <c r="N64" s="34"/>
      <c r="P64" s="34"/>
      <c r="Q64" s="13"/>
    </row>
    <row r="65" spans="1:17" ht="16.5" thickBot="1" x14ac:dyDescent="0.3">
      <c r="A65" s="23"/>
      <c r="B65" s="594"/>
      <c r="C65" s="595"/>
      <c r="D65" s="81"/>
      <c r="E65" s="596"/>
      <c r="F65" s="34"/>
      <c r="H65" s="597"/>
      <c r="I65" s="34"/>
      <c r="J65" s="556"/>
      <c r="K65" s="670"/>
      <c r="L65" s="69"/>
      <c r="M65" s="34"/>
      <c r="N65" s="34"/>
      <c r="P65" s="34"/>
      <c r="Q65" s="13"/>
    </row>
    <row r="66" spans="1:17" ht="16.5" thickBot="1" x14ac:dyDescent="0.3">
      <c r="A66" s="23"/>
      <c r="B66" s="594"/>
      <c r="C66" s="595"/>
      <c r="D66" s="81"/>
      <c r="E66" s="596"/>
      <c r="F66" s="34"/>
      <c r="H66" s="597"/>
      <c r="I66" s="34"/>
      <c r="J66" s="669"/>
      <c r="K66" s="164"/>
      <c r="L66" s="9"/>
      <c r="M66" s="34"/>
      <c r="N66" s="34"/>
      <c r="P66" s="34"/>
      <c r="Q66" s="13"/>
    </row>
    <row r="67" spans="1:17" ht="16.5" thickBot="1" x14ac:dyDescent="0.3">
      <c r="B67" s="549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2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1" t="s">
        <v>11</v>
      </c>
      <c r="I69" s="772"/>
      <c r="J69" s="558"/>
      <c r="K69" s="881">
        <f>I67+L67</f>
        <v>515778.65000000026</v>
      </c>
      <c r="L69" s="882"/>
      <c r="M69" s="272"/>
      <c r="N69" s="272"/>
      <c r="P69" s="34"/>
      <c r="Q69" s="13"/>
    </row>
    <row r="70" spans="1:17" x14ac:dyDescent="0.25">
      <c r="D70" s="777" t="s">
        <v>12</v>
      </c>
      <c r="E70" s="777"/>
      <c r="F70" s="312">
        <f>F67-K69-C67</f>
        <v>1573910.5599999998</v>
      </c>
      <c r="I70" s="102"/>
      <c r="J70" s="559"/>
    </row>
    <row r="71" spans="1:17" ht="18.75" x14ac:dyDescent="0.3">
      <c r="D71" s="801" t="s">
        <v>95</v>
      </c>
      <c r="E71" s="801"/>
      <c r="F71" s="111">
        <v>-1727771.26</v>
      </c>
      <c r="I71" s="778" t="s">
        <v>13</v>
      </c>
      <c r="J71" s="779"/>
      <c r="K71" s="780">
        <f>F73+F74+F75</f>
        <v>2141254.8899999997</v>
      </c>
      <c r="L71" s="780"/>
      <c r="M71" s="404"/>
      <c r="N71" s="404"/>
      <c r="O71" s="653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0"/>
      <c r="L72" s="154"/>
      <c r="M72" s="404"/>
      <c r="N72" s="404"/>
      <c r="O72" s="653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4"/>
      <c r="I73" s="108" t="s">
        <v>15</v>
      </c>
      <c r="J73" s="109"/>
      <c r="K73" s="877">
        <f>-C4</f>
        <v>-2355426.54</v>
      </c>
      <c r="L73" s="78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60" t="s">
        <v>18</v>
      </c>
      <c r="E75" s="761"/>
      <c r="F75" s="113">
        <v>2274653.09</v>
      </c>
      <c r="I75" s="878" t="s">
        <v>97</v>
      </c>
      <c r="J75" s="879"/>
      <c r="K75" s="880">
        <f>K71+K73</f>
        <v>-214171.65000000037</v>
      </c>
      <c r="L75" s="88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3"/>
      <c r="F95" s="129"/>
    </row>
    <row r="96" spans="2:13" x14ac:dyDescent="0.25">
      <c r="D96" s="128"/>
      <c r="E96" s="553"/>
      <c r="F96" s="129"/>
    </row>
    <row r="97" spans="4:6" x14ac:dyDescent="0.25">
      <c r="D97" s="128"/>
      <c r="E97" s="553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4" t="s">
        <v>19</v>
      </c>
      <c r="B2" s="545" t="s">
        <v>20</v>
      </c>
      <c r="C2" s="546" t="s">
        <v>21</v>
      </c>
      <c r="D2" s="547" t="s">
        <v>22</v>
      </c>
      <c r="E2" s="548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1069</v>
      </c>
      <c r="C3" s="111">
        <v>67911.399999999994</v>
      </c>
      <c r="D3" s="736">
        <v>44799</v>
      </c>
      <c r="E3" s="737">
        <v>67911.399999999994</v>
      </c>
      <c r="F3" s="410">
        <f>C3-E3</f>
        <v>0</v>
      </c>
      <c r="H3" s="703" t="s">
        <v>1118</v>
      </c>
      <c r="I3" s="704">
        <v>9701</v>
      </c>
      <c r="J3" s="705">
        <v>18214.599999999999</v>
      </c>
      <c r="K3" s="720">
        <v>44766</v>
      </c>
      <c r="L3" s="722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1070</v>
      </c>
      <c r="C4" s="111">
        <v>73363.8</v>
      </c>
      <c r="D4" s="736">
        <v>44799</v>
      </c>
      <c r="E4" s="737">
        <v>73363.8</v>
      </c>
      <c r="F4" s="543">
        <f t="shared" ref="F4:F65" si="0">C4-E4</f>
        <v>0</v>
      </c>
      <c r="G4" s="138"/>
      <c r="H4" s="703" t="s">
        <v>1119</v>
      </c>
      <c r="I4" s="704">
        <v>9713</v>
      </c>
      <c r="J4" s="705">
        <v>2634.6</v>
      </c>
      <c r="K4" s="720">
        <v>44766</v>
      </c>
      <c r="L4" s="722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1071</v>
      </c>
      <c r="C5" s="111">
        <v>31164.35</v>
      </c>
      <c r="D5" s="736">
        <v>44799</v>
      </c>
      <c r="E5" s="737">
        <v>31164.35</v>
      </c>
      <c r="F5" s="543">
        <f t="shared" si="0"/>
        <v>0</v>
      </c>
      <c r="H5" s="703" t="s">
        <v>1120</v>
      </c>
      <c r="I5" s="704">
        <v>9719</v>
      </c>
      <c r="J5" s="705">
        <v>370</v>
      </c>
      <c r="K5" s="720">
        <v>44766</v>
      </c>
      <c r="L5" s="722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1072</v>
      </c>
      <c r="C6" s="111">
        <v>58616</v>
      </c>
      <c r="D6" s="736">
        <v>44799</v>
      </c>
      <c r="E6" s="737">
        <v>58616</v>
      </c>
      <c r="F6" s="543">
        <f t="shared" si="0"/>
        <v>0</v>
      </c>
      <c r="H6" s="703" t="s">
        <v>1121</v>
      </c>
      <c r="I6" s="704">
        <v>9736</v>
      </c>
      <c r="J6" s="705">
        <v>10040</v>
      </c>
      <c r="K6" s="720">
        <v>44766</v>
      </c>
      <c r="L6" s="722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1073</v>
      </c>
      <c r="C7" s="111">
        <v>106705.96</v>
      </c>
      <c r="D7" s="736">
        <v>44799</v>
      </c>
      <c r="E7" s="737">
        <v>106705.96</v>
      </c>
      <c r="F7" s="543">
        <f t="shared" si="0"/>
        <v>0</v>
      </c>
      <c r="H7" s="703" t="s">
        <v>1122</v>
      </c>
      <c r="I7" s="704">
        <v>9745</v>
      </c>
      <c r="J7" s="705">
        <v>4921.2</v>
      </c>
      <c r="K7" s="720">
        <v>44766</v>
      </c>
      <c r="L7" s="722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1074</v>
      </c>
      <c r="C8" s="111">
        <v>68357.89</v>
      </c>
      <c r="D8" s="736">
        <v>44799</v>
      </c>
      <c r="E8" s="737">
        <v>68357.89</v>
      </c>
      <c r="F8" s="543">
        <f t="shared" si="0"/>
        <v>0</v>
      </c>
      <c r="H8" s="703" t="s">
        <v>1123</v>
      </c>
      <c r="I8" s="704">
        <v>9756</v>
      </c>
      <c r="J8" s="705">
        <v>6859</v>
      </c>
      <c r="K8" s="720">
        <v>44766</v>
      </c>
      <c r="L8" s="722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1075</v>
      </c>
      <c r="C9" s="111">
        <v>39927.050000000003</v>
      </c>
      <c r="D9" s="736">
        <v>44799</v>
      </c>
      <c r="E9" s="737">
        <v>39927.050000000003</v>
      </c>
      <c r="F9" s="543">
        <f t="shared" si="0"/>
        <v>0</v>
      </c>
      <c r="H9" s="703" t="s">
        <v>1123</v>
      </c>
      <c r="I9" s="704">
        <v>9764</v>
      </c>
      <c r="J9" s="705">
        <v>9300</v>
      </c>
      <c r="K9" s="720">
        <v>44766</v>
      </c>
      <c r="L9" s="722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1076</v>
      </c>
      <c r="C10" s="111">
        <v>121513</v>
      </c>
      <c r="D10" s="736">
        <v>44799</v>
      </c>
      <c r="E10" s="737">
        <v>121513</v>
      </c>
      <c r="F10" s="543">
        <f t="shared" si="0"/>
        <v>0</v>
      </c>
      <c r="G10" s="138"/>
      <c r="H10" s="703" t="s">
        <v>1124</v>
      </c>
      <c r="I10" s="704">
        <v>9765</v>
      </c>
      <c r="J10" s="705">
        <v>0</v>
      </c>
      <c r="K10" s="720">
        <v>44766</v>
      </c>
      <c r="L10" s="722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1077</v>
      </c>
      <c r="C11" s="111">
        <v>60297.8</v>
      </c>
      <c r="D11" s="736">
        <v>44799</v>
      </c>
      <c r="E11" s="737">
        <v>60297.8</v>
      </c>
      <c r="F11" s="543">
        <f t="shared" si="0"/>
        <v>0</v>
      </c>
      <c r="H11" s="703" t="s">
        <v>1124</v>
      </c>
      <c r="I11" s="704">
        <v>9767</v>
      </c>
      <c r="J11" s="705">
        <v>20290</v>
      </c>
      <c r="K11" s="720">
        <v>44766</v>
      </c>
      <c r="L11" s="722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1078</v>
      </c>
      <c r="C12" s="111">
        <v>105453.7</v>
      </c>
      <c r="D12" s="736">
        <v>44799</v>
      </c>
      <c r="E12" s="737">
        <v>105453.7</v>
      </c>
      <c r="F12" s="543">
        <f t="shared" si="0"/>
        <v>0</v>
      </c>
      <c r="H12" s="703" t="s">
        <v>1125</v>
      </c>
      <c r="I12" s="704">
        <v>9771</v>
      </c>
      <c r="J12" s="705">
        <v>300</v>
      </c>
      <c r="K12" s="720">
        <v>44766</v>
      </c>
      <c r="L12" s="722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1079</v>
      </c>
      <c r="C13" s="111">
        <v>65012.85</v>
      </c>
      <c r="D13" s="736">
        <v>44799</v>
      </c>
      <c r="E13" s="737">
        <v>65012.85</v>
      </c>
      <c r="F13" s="543">
        <f t="shared" si="0"/>
        <v>0</v>
      </c>
      <c r="H13" s="703" t="s">
        <v>1126</v>
      </c>
      <c r="I13" s="704">
        <v>9780</v>
      </c>
      <c r="J13" s="705">
        <v>12180</v>
      </c>
      <c r="K13" s="720">
        <v>44766</v>
      </c>
      <c r="L13" s="722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1080</v>
      </c>
      <c r="C14" s="111">
        <v>83843.7</v>
      </c>
      <c r="D14" s="736">
        <v>44799</v>
      </c>
      <c r="E14" s="737">
        <v>83843.7</v>
      </c>
      <c r="F14" s="543">
        <f t="shared" si="0"/>
        <v>0</v>
      </c>
      <c r="H14" s="703" t="s">
        <v>1127</v>
      </c>
      <c r="I14" s="704">
        <v>9807</v>
      </c>
      <c r="J14" s="705">
        <v>5600.2</v>
      </c>
      <c r="K14" s="720">
        <v>44766</v>
      </c>
      <c r="L14" s="722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1081</v>
      </c>
      <c r="C15" s="111">
        <v>11248</v>
      </c>
      <c r="D15" s="736">
        <v>44799</v>
      </c>
      <c r="E15" s="737">
        <v>11248</v>
      </c>
      <c r="F15" s="543">
        <f t="shared" si="0"/>
        <v>0</v>
      </c>
      <c r="H15" s="703" t="s">
        <v>1127</v>
      </c>
      <c r="I15" s="704">
        <v>9811</v>
      </c>
      <c r="J15" s="705">
        <v>1830</v>
      </c>
      <c r="K15" s="720">
        <v>44766</v>
      </c>
      <c r="L15" s="722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1082</v>
      </c>
      <c r="C16" s="111">
        <v>30498.9</v>
      </c>
      <c r="D16" s="736">
        <v>44799</v>
      </c>
      <c r="E16" s="737">
        <v>30498.9</v>
      </c>
      <c r="F16" s="543">
        <f t="shared" si="0"/>
        <v>0</v>
      </c>
      <c r="H16" s="703" t="s">
        <v>1128</v>
      </c>
      <c r="I16" s="704">
        <v>9816</v>
      </c>
      <c r="J16" s="705">
        <v>500</v>
      </c>
      <c r="K16" s="720">
        <v>44766</v>
      </c>
      <c r="L16" s="722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1083</v>
      </c>
      <c r="C17" s="111">
        <v>4920</v>
      </c>
      <c r="D17" s="736">
        <v>44799</v>
      </c>
      <c r="E17" s="737">
        <v>4920</v>
      </c>
      <c r="F17" s="543">
        <f t="shared" si="0"/>
        <v>0</v>
      </c>
      <c r="H17" s="703" t="s">
        <v>1129</v>
      </c>
      <c r="I17" s="704">
        <v>9819</v>
      </c>
      <c r="J17" s="705">
        <v>300</v>
      </c>
      <c r="K17" s="720">
        <v>44766</v>
      </c>
      <c r="L17" s="722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1084</v>
      </c>
      <c r="C18" s="111">
        <v>97808.75</v>
      </c>
      <c r="D18" s="736">
        <v>44799</v>
      </c>
      <c r="E18" s="737">
        <v>97808.75</v>
      </c>
      <c r="F18" s="543">
        <f t="shared" si="0"/>
        <v>0</v>
      </c>
      <c r="H18" s="703" t="s">
        <v>1130</v>
      </c>
      <c r="I18" s="704">
        <v>9827</v>
      </c>
      <c r="J18" s="705">
        <v>10437.4</v>
      </c>
      <c r="K18" s="720">
        <v>44766</v>
      </c>
      <c r="L18" s="722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1085</v>
      </c>
      <c r="C19" s="111">
        <v>70509.3</v>
      </c>
      <c r="D19" s="736">
        <v>44799</v>
      </c>
      <c r="E19" s="737">
        <v>70509.3</v>
      </c>
      <c r="F19" s="543">
        <f t="shared" si="0"/>
        <v>0</v>
      </c>
      <c r="H19" s="703" t="s">
        <v>1131</v>
      </c>
      <c r="I19" s="704">
        <v>9831</v>
      </c>
      <c r="J19" s="705">
        <v>4367.8999999999996</v>
      </c>
      <c r="K19" s="720">
        <v>44766</v>
      </c>
      <c r="L19" s="722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1086</v>
      </c>
      <c r="C20" s="111">
        <v>72783.5</v>
      </c>
      <c r="D20" s="736">
        <v>44799</v>
      </c>
      <c r="E20" s="737">
        <v>72783.5</v>
      </c>
      <c r="F20" s="543">
        <f t="shared" si="0"/>
        <v>0</v>
      </c>
      <c r="H20" s="703" t="s">
        <v>1132</v>
      </c>
      <c r="I20" s="704">
        <v>9840</v>
      </c>
      <c r="J20" s="705">
        <v>300</v>
      </c>
      <c r="K20" s="720">
        <v>44766</v>
      </c>
      <c r="L20" s="722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1087</v>
      </c>
      <c r="C21" s="111">
        <v>40894.36</v>
      </c>
      <c r="D21" s="736">
        <v>44799</v>
      </c>
      <c r="E21" s="737">
        <v>40894.36</v>
      </c>
      <c r="F21" s="543">
        <f t="shared" si="0"/>
        <v>0</v>
      </c>
      <c r="H21" s="703" t="s">
        <v>1133</v>
      </c>
      <c r="I21" s="704">
        <v>9857</v>
      </c>
      <c r="J21" s="705">
        <v>8199.4</v>
      </c>
      <c r="K21" s="720">
        <v>44766</v>
      </c>
      <c r="L21" s="722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1088</v>
      </c>
      <c r="C22" s="111">
        <v>69612.42</v>
      </c>
      <c r="D22" s="736">
        <v>44799</v>
      </c>
      <c r="E22" s="737">
        <v>69612.42</v>
      </c>
      <c r="F22" s="543">
        <f t="shared" si="0"/>
        <v>0</v>
      </c>
      <c r="G22" s="643"/>
      <c r="H22" s="703" t="s">
        <v>1134</v>
      </c>
      <c r="I22" s="704">
        <v>9867</v>
      </c>
      <c r="J22" s="705">
        <v>1520.4</v>
      </c>
      <c r="K22" s="720">
        <v>44766</v>
      </c>
      <c r="L22" s="722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1089</v>
      </c>
      <c r="C23" s="111">
        <v>111046</v>
      </c>
      <c r="D23" s="736">
        <v>44799</v>
      </c>
      <c r="E23" s="737">
        <v>111046</v>
      </c>
      <c r="F23" s="543">
        <f t="shared" si="0"/>
        <v>0</v>
      </c>
      <c r="G23" s="2"/>
      <c r="H23" s="703" t="s">
        <v>1135</v>
      </c>
      <c r="I23" s="704">
        <v>9874</v>
      </c>
      <c r="J23" s="705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4">
        <v>44765</v>
      </c>
      <c r="B24" s="725" t="s">
        <v>1090</v>
      </c>
      <c r="C24" s="582">
        <v>3984</v>
      </c>
      <c r="D24" s="736">
        <v>44799</v>
      </c>
      <c r="E24" s="737">
        <v>3984</v>
      </c>
      <c r="F24" s="205">
        <f t="shared" si="0"/>
        <v>0</v>
      </c>
      <c r="G24" s="2"/>
      <c r="H24" s="703" t="s">
        <v>1136</v>
      </c>
      <c r="I24" s="704">
        <v>9881</v>
      </c>
      <c r="J24" s="705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1091</v>
      </c>
      <c r="C25" s="111">
        <v>26094.639999999999</v>
      </c>
      <c r="D25" s="412"/>
      <c r="E25" s="111"/>
      <c r="F25" s="543">
        <f t="shared" si="0"/>
        <v>26094.639999999999</v>
      </c>
      <c r="G25" s="644"/>
      <c r="H25" s="703" t="s">
        <v>1137</v>
      </c>
      <c r="I25" s="704">
        <v>9891</v>
      </c>
      <c r="J25" s="705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79" t="s">
        <v>1092</v>
      </c>
      <c r="C26" s="111">
        <v>6990.16</v>
      </c>
      <c r="D26" s="412"/>
      <c r="E26" s="111"/>
      <c r="F26" s="543">
        <f t="shared" si="0"/>
        <v>6990.16</v>
      </c>
      <c r="G26" s="644"/>
      <c r="H26" s="703" t="s">
        <v>1138</v>
      </c>
      <c r="I26" s="704">
        <v>9897</v>
      </c>
      <c r="J26" s="705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1093</v>
      </c>
      <c r="C27" s="111">
        <v>97965.58</v>
      </c>
      <c r="D27" s="412"/>
      <c r="E27" s="111"/>
      <c r="F27" s="543">
        <f t="shared" si="0"/>
        <v>97965.58</v>
      </c>
      <c r="G27" s="644"/>
      <c r="H27" s="703" t="s">
        <v>1138</v>
      </c>
      <c r="I27" s="704">
        <v>9898</v>
      </c>
      <c r="J27" s="705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1094</v>
      </c>
      <c r="C28" s="111">
        <v>10947.2</v>
      </c>
      <c r="D28" s="412"/>
      <c r="E28" s="111"/>
      <c r="F28" s="543">
        <f t="shared" si="0"/>
        <v>10947.2</v>
      </c>
      <c r="G28" s="644"/>
      <c r="H28" s="703" t="s">
        <v>1138</v>
      </c>
      <c r="I28" s="704">
        <v>9902</v>
      </c>
      <c r="J28" s="705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1095</v>
      </c>
      <c r="C29" s="111">
        <v>29495.85</v>
      </c>
      <c r="D29" s="412"/>
      <c r="E29" s="111"/>
      <c r="F29" s="543">
        <f t="shared" si="0"/>
        <v>29495.85</v>
      </c>
      <c r="G29" s="644"/>
      <c r="H29" s="703" t="s">
        <v>1139</v>
      </c>
      <c r="I29" s="704">
        <v>9905</v>
      </c>
      <c r="J29" s="705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1096</v>
      </c>
      <c r="C30" s="111">
        <v>9222</v>
      </c>
      <c r="D30" s="412"/>
      <c r="E30" s="111"/>
      <c r="F30" s="543">
        <f t="shared" si="0"/>
        <v>9222</v>
      </c>
      <c r="G30" s="644"/>
      <c r="H30" s="703" t="s">
        <v>1140</v>
      </c>
      <c r="I30" s="704">
        <v>9919</v>
      </c>
      <c r="J30" s="705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1097</v>
      </c>
      <c r="C31" s="111">
        <v>73071.5</v>
      </c>
      <c r="D31" s="412"/>
      <c r="E31" s="111"/>
      <c r="F31" s="543">
        <f t="shared" si="0"/>
        <v>73071.5</v>
      </c>
      <c r="G31" s="2"/>
      <c r="H31" s="703" t="s">
        <v>1141</v>
      </c>
      <c r="I31" s="704">
        <v>9929</v>
      </c>
      <c r="J31" s="705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1098</v>
      </c>
      <c r="C32" s="111">
        <v>78511.600000000006</v>
      </c>
      <c r="D32" s="412"/>
      <c r="E32" s="111"/>
      <c r="F32" s="543">
        <f t="shared" si="0"/>
        <v>78511.600000000006</v>
      </c>
      <c r="G32" s="2"/>
      <c r="H32" s="703"/>
      <c r="I32" s="704"/>
      <c r="J32" s="705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3">
        <f t="shared" si="0"/>
        <v>0</v>
      </c>
      <c r="H33" s="703"/>
      <c r="I33" s="704"/>
      <c r="J33" s="705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3">
        <f t="shared" si="0"/>
        <v>0</v>
      </c>
      <c r="H34" s="703"/>
      <c r="I34" s="704"/>
      <c r="J34" s="705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3">
        <f t="shared" si="0"/>
        <v>0</v>
      </c>
      <c r="H35" s="703"/>
      <c r="I35" s="704"/>
      <c r="J35" s="705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3">
        <f t="shared" si="0"/>
        <v>0</v>
      </c>
      <c r="H36" s="703"/>
      <c r="I36" s="704"/>
      <c r="J36" s="705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3">
        <f t="shared" si="0"/>
        <v>0</v>
      </c>
      <c r="H37" s="703"/>
      <c r="I37" s="704"/>
      <c r="J37" s="705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3">
        <f t="shared" si="0"/>
        <v>0</v>
      </c>
      <c r="H38" s="703"/>
      <c r="I38" s="704"/>
      <c r="J38" s="705"/>
      <c r="K38" s="412"/>
      <c r="L38" s="111"/>
      <c r="M38" s="137">
        <f t="shared" si="1"/>
        <v>10012.799999999999</v>
      </c>
    </row>
    <row r="39" spans="1:13" ht="15.75" x14ac:dyDescent="0.25">
      <c r="A39" s="666"/>
      <c r="B39" s="667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6"/>
      <c r="B40" s="667"/>
      <c r="C40" s="111"/>
      <c r="D40" s="253"/>
      <c r="E40" s="69"/>
      <c r="F40" s="111">
        <f t="shared" si="0"/>
        <v>0</v>
      </c>
      <c r="H40" s="853" t="s">
        <v>594</v>
      </c>
      <c r="I40" s="85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6"/>
      <c r="B41" s="667"/>
      <c r="C41" s="111"/>
      <c r="D41" s="253"/>
      <c r="E41" s="69"/>
      <c r="F41" s="111">
        <f t="shared" si="0"/>
        <v>0</v>
      </c>
      <c r="H41" s="855"/>
      <c r="I41" s="85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6"/>
      <c r="B42" s="667"/>
      <c r="C42" s="111"/>
      <c r="D42" s="253"/>
      <c r="E42" s="69"/>
      <c r="F42" s="111">
        <f t="shared" si="0"/>
        <v>0</v>
      </c>
      <c r="H42" s="857"/>
      <c r="I42" s="85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6"/>
      <c r="B43" s="667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8"/>
      <c r="B44" s="667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8"/>
      <c r="B45" s="667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5"/>
      <c r="B46" s="663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3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3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4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49" t="s">
        <v>594</v>
      </c>
      <c r="I67" s="850"/>
      <c r="J67" s="641">
        <f>SUM(J3:J66)</f>
        <v>128177.49999999997</v>
      </c>
      <c r="K67" s="712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1" t="s">
        <v>207</v>
      </c>
      <c r="H68" s="851"/>
      <c r="I68" s="85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N73" sqref="N73"/>
    </sheetView>
  </sheetViews>
  <sheetFormatPr baseColWidth="10" defaultRowHeight="15.75" x14ac:dyDescent="0.25"/>
  <cols>
    <col min="1" max="1" width="2.85546875" customWidth="1"/>
    <col min="2" max="2" width="12.42578125" style="550" customWidth="1"/>
    <col min="3" max="3" width="15.5703125" style="4" bestFit="1" customWidth="1"/>
    <col min="4" max="4" width="15.28515625" customWidth="1"/>
    <col min="5" max="5" width="11.42578125" style="551"/>
    <col min="6" max="6" width="15.28515625" style="4" customWidth="1"/>
    <col min="7" max="7" width="1.85546875" style="551" customWidth="1"/>
    <col min="8" max="8" width="11.85546875" style="551" customWidth="1"/>
    <col min="9" max="9" width="15.7109375" style="4" customWidth="1"/>
    <col min="10" max="10" width="11.7109375" style="12" customWidth="1"/>
    <col min="11" max="11" width="14.42578125" style="560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49"/>
      <c r="C1" s="815" t="s">
        <v>1143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19" ht="16.5" thickBot="1" x14ac:dyDescent="0.3">
      <c r="B2" s="75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3" t="s">
        <v>0</v>
      </c>
      <c r="C3" s="754"/>
      <c r="D3" s="10"/>
      <c r="E3" s="552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56" t="s">
        <v>2</v>
      </c>
      <c r="F4" s="757"/>
      <c r="H4" s="758" t="s">
        <v>3</v>
      </c>
      <c r="I4" s="759"/>
      <c r="J4" s="555"/>
      <c r="K4" s="561"/>
      <c r="L4" s="562"/>
      <c r="M4" s="21" t="s">
        <v>4</v>
      </c>
      <c r="N4" s="22" t="s">
        <v>5</v>
      </c>
      <c r="P4" s="793"/>
      <c r="Q4" s="322" t="s">
        <v>217</v>
      </c>
      <c r="R4" s="81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1144</v>
      </c>
      <c r="E5" s="27">
        <v>44774</v>
      </c>
      <c r="F5" s="28">
        <v>165468</v>
      </c>
      <c r="G5" s="571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29" t="s">
        <v>938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1145</v>
      </c>
      <c r="E6" s="27">
        <v>44775</v>
      </c>
      <c r="F6" s="28">
        <v>132085</v>
      </c>
      <c r="G6" s="571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6" t="s">
        <v>938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1146</v>
      </c>
      <c r="E7" s="27">
        <v>44776</v>
      </c>
      <c r="F7" s="28">
        <v>118970</v>
      </c>
      <c r="G7" s="571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6" t="s">
        <v>938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1148</v>
      </c>
      <c r="E8" s="27">
        <v>44777</v>
      </c>
      <c r="F8" s="28">
        <v>121211</v>
      </c>
      <c r="G8" s="571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6" t="s">
        <v>938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1149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1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6" t="s">
        <v>938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1150</v>
      </c>
      <c r="E10" s="27">
        <v>44779</v>
      </c>
      <c r="F10" s="28">
        <v>150888</v>
      </c>
      <c r="G10" s="571"/>
      <c r="H10" s="29">
        <v>44779</v>
      </c>
      <c r="I10" s="30">
        <v>11535</v>
      </c>
      <c r="J10" s="37">
        <v>44779</v>
      </c>
      <c r="K10" s="167" t="s">
        <v>1158</v>
      </c>
      <c r="L10" s="45">
        <v>17752</v>
      </c>
      <c r="M10" s="32">
        <v>33319</v>
      </c>
      <c r="N10" s="33">
        <v>73167</v>
      </c>
      <c r="O10" s="576" t="s">
        <v>938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1151</v>
      </c>
      <c r="E11" s="27">
        <v>44780</v>
      </c>
      <c r="F11" s="28">
        <v>88541</v>
      </c>
      <c r="G11" s="571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6" t="s">
        <v>938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1152</v>
      </c>
      <c r="E12" s="27">
        <v>44781</v>
      </c>
      <c r="F12" s="28">
        <v>110315</v>
      </c>
      <c r="G12" s="571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6" t="s">
        <v>938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1153</v>
      </c>
      <c r="E13" s="27">
        <v>44782</v>
      </c>
      <c r="F13" s="28">
        <v>117529</v>
      </c>
      <c r="G13" s="571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6" t="s">
        <v>938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1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0" t="s">
        <v>938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1154</v>
      </c>
      <c r="E15" s="27">
        <v>44784</v>
      </c>
      <c r="F15" s="28">
        <v>107642</v>
      </c>
      <c r="G15" s="571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6" t="s">
        <v>938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1155</v>
      </c>
      <c r="E16" s="27">
        <v>44785</v>
      </c>
      <c r="F16" s="28">
        <v>102325</v>
      </c>
      <c r="G16" s="571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6" t="s">
        <v>938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1156</v>
      </c>
      <c r="E17" s="27">
        <v>44786</v>
      </c>
      <c r="F17" s="28">
        <v>121083</v>
      </c>
      <c r="G17" s="571"/>
      <c r="H17" s="29">
        <v>44786</v>
      </c>
      <c r="I17" s="30">
        <v>3433</v>
      </c>
      <c r="J17" s="37">
        <v>44786</v>
      </c>
      <c r="K17" s="38" t="s">
        <v>1157</v>
      </c>
      <c r="L17" s="45">
        <v>17689</v>
      </c>
      <c r="M17" s="32">
        <v>25200</v>
      </c>
      <c r="N17" s="33">
        <v>50035</v>
      </c>
      <c r="O17" s="576" t="s">
        <v>938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1160</v>
      </c>
      <c r="E18" s="27">
        <v>44787</v>
      </c>
      <c r="F18" s="28">
        <v>128828</v>
      </c>
      <c r="G18" s="571"/>
      <c r="H18" s="29">
        <v>44787</v>
      </c>
      <c r="I18" s="30">
        <v>917</v>
      </c>
      <c r="J18" s="37"/>
      <c r="K18" s="563"/>
      <c r="L18" s="39"/>
      <c r="M18" s="32">
        <f>500+71526</f>
        <v>72026</v>
      </c>
      <c r="N18" s="33">
        <v>39781</v>
      </c>
      <c r="O18" s="576" t="s">
        <v>938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1161</v>
      </c>
      <c r="E19" s="27">
        <v>44788</v>
      </c>
      <c r="F19" s="28">
        <v>103454</v>
      </c>
      <c r="G19" s="571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6" t="s">
        <v>938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1162</v>
      </c>
      <c r="E20" s="27">
        <v>44789</v>
      </c>
      <c r="F20" s="28">
        <v>113037</v>
      </c>
      <c r="G20" s="571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6" t="s">
        <v>938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1184</v>
      </c>
      <c r="E21" s="27">
        <v>44790</v>
      </c>
      <c r="F21" s="28">
        <v>107301</v>
      </c>
      <c r="G21" s="571"/>
      <c r="H21" s="29">
        <v>44790</v>
      </c>
      <c r="I21" s="30">
        <v>6395</v>
      </c>
      <c r="J21" s="37"/>
      <c r="K21" s="564"/>
      <c r="L21" s="45"/>
      <c r="M21" s="32">
        <v>21525</v>
      </c>
      <c r="N21" s="33">
        <v>46727</v>
      </c>
      <c r="O21" s="576" t="s">
        <v>938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1185</v>
      </c>
      <c r="E22" s="27">
        <v>44791</v>
      </c>
      <c r="F22" s="28">
        <v>98340</v>
      </c>
      <c r="G22" s="571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6" t="s">
        <v>938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1186</v>
      </c>
      <c r="E23" s="27">
        <v>44792</v>
      </c>
      <c r="F23" s="28">
        <v>105758</v>
      </c>
      <c r="G23" s="571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6" t="s">
        <v>938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1187</v>
      </c>
      <c r="E24" s="27">
        <v>44793</v>
      </c>
      <c r="F24" s="28">
        <v>113402</v>
      </c>
      <c r="G24" s="571"/>
      <c r="H24" s="29">
        <v>44793</v>
      </c>
      <c r="I24" s="30">
        <v>4714</v>
      </c>
      <c r="J24" s="51">
        <v>44793</v>
      </c>
      <c r="K24" s="173" t="s">
        <v>1188</v>
      </c>
      <c r="L24" s="52">
        <v>18064</v>
      </c>
      <c r="M24" s="32">
        <v>100977</v>
      </c>
      <c r="N24" s="33">
        <v>44844</v>
      </c>
      <c r="O24" s="576" t="s">
        <v>938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1189</v>
      </c>
      <c r="E25" s="27">
        <v>44794</v>
      </c>
      <c r="F25" s="28">
        <v>95169</v>
      </c>
      <c r="G25" s="571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6" t="s">
        <v>938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1190</v>
      </c>
      <c r="E26" s="27">
        <v>44795</v>
      </c>
      <c r="F26" s="28">
        <v>99660</v>
      </c>
      <c r="G26" s="571"/>
      <c r="H26" s="29">
        <v>44795</v>
      </c>
      <c r="I26" s="30">
        <v>956</v>
      </c>
      <c r="J26" s="37"/>
      <c r="K26" s="727"/>
      <c r="L26" s="728"/>
      <c r="M26" s="32">
        <f>10000+23209.5</f>
        <v>33209.5</v>
      </c>
      <c r="N26" s="33">
        <v>49608</v>
      </c>
      <c r="O26" s="576" t="s">
        <v>938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1191</v>
      </c>
      <c r="E27" s="27">
        <v>44796</v>
      </c>
      <c r="F27" s="28">
        <v>111550</v>
      </c>
      <c r="G27" s="571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6" t="s">
        <v>938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1192</v>
      </c>
      <c r="E28" s="27">
        <v>44797</v>
      </c>
      <c r="F28" s="28">
        <v>108964</v>
      </c>
      <c r="G28" s="571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6" t="s">
        <v>938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1198</v>
      </c>
      <c r="E29" s="27">
        <v>44798</v>
      </c>
      <c r="F29" s="28">
        <v>104807</v>
      </c>
      <c r="G29" s="571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6" t="s">
        <v>938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1199</v>
      </c>
      <c r="E30" s="27">
        <v>44799</v>
      </c>
      <c r="F30" s="28">
        <v>97054</v>
      </c>
      <c r="G30" s="571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6" t="s">
        <v>938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1200</v>
      </c>
      <c r="E31" s="27">
        <v>44800</v>
      </c>
      <c r="F31" s="28">
        <v>134624</v>
      </c>
      <c r="G31" s="571"/>
      <c r="H31" s="29">
        <v>44800</v>
      </c>
      <c r="I31" s="30">
        <v>5400</v>
      </c>
      <c r="J31" s="56">
        <v>44800</v>
      </c>
      <c r="K31" s="565" t="s">
        <v>1201</v>
      </c>
      <c r="L31" s="54">
        <v>18009</v>
      </c>
      <c r="M31" s="32">
        <v>26081</v>
      </c>
      <c r="N31" s="33">
        <v>61753</v>
      </c>
      <c r="O31" s="576" t="s">
        <v>938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1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6" t="s">
        <v>938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1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1202</v>
      </c>
      <c r="E34" s="27"/>
      <c r="F34" s="28"/>
      <c r="G34" s="571"/>
      <c r="H34" s="29"/>
      <c r="I34" s="30"/>
      <c r="J34" s="56">
        <v>44779</v>
      </c>
      <c r="K34" s="738" t="s">
        <v>1158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89">
        <v>8782.75</v>
      </c>
      <c r="D35" s="67" t="s">
        <v>1207</v>
      </c>
      <c r="E35" s="27"/>
      <c r="F35" s="28"/>
      <c r="G35" s="571"/>
      <c r="H35" s="29"/>
      <c r="I35" s="30"/>
      <c r="J35" s="697">
        <v>44786</v>
      </c>
      <c r="K35" s="739" t="s">
        <v>1159</v>
      </c>
      <c r="L35" s="701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2">
        <v>2543.0700000000002</v>
      </c>
      <c r="D36" s="740" t="s">
        <v>1207</v>
      </c>
      <c r="E36" s="27"/>
      <c r="F36" s="28"/>
      <c r="G36" s="661"/>
      <c r="H36" s="29"/>
      <c r="I36" s="30"/>
      <c r="J36" s="56">
        <v>44793</v>
      </c>
      <c r="K36" s="738" t="s">
        <v>1188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1">
        <v>36840</v>
      </c>
      <c r="D37" s="741" t="s">
        <v>1206</v>
      </c>
      <c r="E37" s="27"/>
      <c r="F37" s="28"/>
      <c r="G37" s="661"/>
      <c r="H37" s="29"/>
      <c r="I37" s="30"/>
      <c r="J37" s="56">
        <v>44800</v>
      </c>
      <c r="K37" s="738" t="s">
        <v>1201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1">
        <v>7629.21</v>
      </c>
      <c r="D38" s="741" t="s">
        <v>1207</v>
      </c>
      <c r="E38" s="27"/>
      <c r="F38" s="28"/>
      <c r="G38" s="661"/>
      <c r="H38" s="29"/>
      <c r="I38" s="30"/>
      <c r="J38" s="56"/>
      <c r="K38" s="662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1">
        <v>200000</v>
      </c>
      <c r="D39" s="694" t="s">
        <v>1209</v>
      </c>
      <c r="E39" s="27"/>
      <c r="F39" s="508"/>
      <c r="G39" s="661"/>
      <c r="H39" s="29"/>
      <c r="I39" s="71"/>
      <c r="J39" s="56">
        <v>44781</v>
      </c>
      <c r="K39" s="662" t="s">
        <v>1203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1">
        <v>434740</v>
      </c>
      <c r="D40" s="695" t="s">
        <v>1209</v>
      </c>
      <c r="E40" s="27"/>
      <c r="F40" s="70"/>
      <c r="G40" s="571"/>
      <c r="H40" s="36"/>
      <c r="I40" s="71"/>
      <c r="J40" s="56">
        <v>44781</v>
      </c>
      <c r="K40" s="38" t="s">
        <v>1204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1">
        <v>190403.20000000001</v>
      </c>
      <c r="D41" s="696" t="s">
        <v>1209</v>
      </c>
      <c r="E41" s="74"/>
      <c r="F41" s="75"/>
      <c r="G41" s="571"/>
      <c r="H41" s="76"/>
      <c r="I41" s="77"/>
      <c r="J41" s="56">
        <v>44782</v>
      </c>
      <c r="K41" s="742" t="s">
        <v>1205</v>
      </c>
      <c r="L41" s="39">
        <v>10440</v>
      </c>
      <c r="M41" s="794">
        <f>SUM(M5:M40)</f>
        <v>1553743.1800000002</v>
      </c>
      <c r="N41" s="794">
        <f>SUM(N5:N40)</f>
        <v>1198132</v>
      </c>
      <c r="P41" s="505">
        <f>SUM(P5:P40)</f>
        <v>3384938.6799999997</v>
      </c>
      <c r="Q41" s="85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1"/>
      <c r="D42" s="696"/>
      <c r="E42" s="74"/>
      <c r="F42" s="75"/>
      <c r="G42" s="571"/>
      <c r="H42" s="76"/>
      <c r="I42" s="77"/>
      <c r="J42" s="697">
        <v>44785</v>
      </c>
      <c r="K42" s="700" t="s">
        <v>1101</v>
      </c>
      <c r="L42" s="701">
        <v>1856</v>
      </c>
      <c r="M42" s="795"/>
      <c r="N42" s="795"/>
      <c r="P42" s="34"/>
      <c r="Q42" s="860"/>
      <c r="R42" s="227">
        <f>SUM(R5:R41)</f>
        <v>182722</v>
      </c>
    </row>
    <row r="43" spans="1:18" ht="18" thickBot="1" x14ac:dyDescent="0.35">
      <c r="A43" s="23"/>
      <c r="B43" s="24"/>
      <c r="C43" s="691"/>
      <c r="D43" s="696"/>
      <c r="E43" s="74"/>
      <c r="F43" s="75"/>
      <c r="G43" s="571"/>
      <c r="H43" s="76"/>
      <c r="I43" s="77"/>
      <c r="J43" s="56">
        <v>44788</v>
      </c>
      <c r="K43" s="38" t="s">
        <v>1203</v>
      </c>
      <c r="L43" s="39">
        <v>7141.1</v>
      </c>
      <c r="M43" s="726"/>
      <c r="N43" s="726"/>
      <c r="P43" s="34"/>
      <c r="Q43" s="13"/>
    </row>
    <row r="44" spans="1:18" ht="18" thickBot="1" x14ac:dyDescent="0.35">
      <c r="A44" s="23"/>
      <c r="B44" s="24"/>
      <c r="C44" s="691"/>
      <c r="D44" s="696"/>
      <c r="E44" s="74"/>
      <c r="F44" s="75"/>
      <c r="G44" s="571"/>
      <c r="H44" s="76"/>
      <c r="I44" s="77"/>
      <c r="J44" s="56">
        <v>44789</v>
      </c>
      <c r="K44" s="38" t="s">
        <v>201</v>
      </c>
      <c r="L44" s="39">
        <v>549</v>
      </c>
      <c r="M44" s="726"/>
      <c r="N44" s="726"/>
      <c r="P44" s="34"/>
      <c r="Q44" s="13"/>
    </row>
    <row r="45" spans="1:18" ht="18" thickBot="1" x14ac:dyDescent="0.35">
      <c r="A45" s="23"/>
      <c r="B45" s="24"/>
      <c r="C45" s="691"/>
      <c r="D45" s="73"/>
      <c r="E45" s="74"/>
      <c r="F45" s="75"/>
      <c r="G45" s="571"/>
      <c r="H45" s="76"/>
      <c r="I45" s="77"/>
      <c r="J45" s="56">
        <v>44792</v>
      </c>
      <c r="K45" s="670" t="s">
        <v>1208</v>
      </c>
      <c r="L45" s="39">
        <v>2030</v>
      </c>
      <c r="M45" s="861">
        <f>M41+N41</f>
        <v>2751875.18</v>
      </c>
      <c r="N45" s="862"/>
      <c r="P45" s="34"/>
      <c r="Q45" s="13"/>
    </row>
    <row r="46" spans="1:18" ht="18" thickBot="1" x14ac:dyDescent="0.35">
      <c r="A46" s="23"/>
      <c r="B46" s="24"/>
      <c r="C46" s="691"/>
      <c r="D46" s="73"/>
      <c r="E46" s="74"/>
      <c r="F46" s="75"/>
      <c r="G46" s="571"/>
      <c r="H46" s="76"/>
      <c r="I46" s="77"/>
      <c r="J46" s="56">
        <v>44796</v>
      </c>
      <c r="K46" s="38" t="s">
        <v>1203</v>
      </c>
      <c r="L46" s="39">
        <v>6150.35</v>
      </c>
      <c r="M46" s="726"/>
      <c r="N46" s="726"/>
      <c r="P46" s="34"/>
      <c r="Q46" s="13"/>
    </row>
    <row r="47" spans="1:18" ht="18" thickBot="1" x14ac:dyDescent="0.35">
      <c r="A47" s="23"/>
      <c r="B47" s="24"/>
      <c r="C47" s="691"/>
      <c r="D47" s="73"/>
      <c r="E47" s="74"/>
      <c r="F47" s="75"/>
      <c r="G47" s="571"/>
      <c r="H47" s="76"/>
      <c r="I47" s="77"/>
      <c r="J47" s="56">
        <v>44796</v>
      </c>
      <c r="K47" s="38" t="s">
        <v>826</v>
      </c>
      <c r="L47" s="39">
        <v>2320</v>
      </c>
      <c r="M47" s="726"/>
      <c r="N47" s="726"/>
      <c r="P47" s="34"/>
      <c r="Q47" s="13"/>
    </row>
    <row r="48" spans="1:18" ht="18" thickBot="1" x14ac:dyDescent="0.35">
      <c r="A48" s="23"/>
      <c r="B48" s="24"/>
      <c r="C48" s="691"/>
      <c r="D48" s="73"/>
      <c r="E48" s="74"/>
      <c r="F48" s="75"/>
      <c r="G48" s="571"/>
      <c r="H48" s="76"/>
      <c r="I48" s="77"/>
      <c r="J48" s="600">
        <v>44796</v>
      </c>
      <c r="K48" s="38" t="s">
        <v>1210</v>
      </c>
      <c r="L48" s="69">
        <v>4640</v>
      </c>
      <c r="M48" s="726"/>
      <c r="N48" s="726"/>
      <c r="P48" s="34"/>
      <c r="Q48" s="13"/>
    </row>
    <row r="49" spans="1:17" ht="18" thickBot="1" x14ac:dyDescent="0.35">
      <c r="A49" s="23"/>
      <c r="B49" s="24"/>
      <c r="C49" s="691"/>
      <c r="D49" s="73"/>
      <c r="E49" s="74"/>
      <c r="F49" s="75"/>
      <c r="G49" s="571"/>
      <c r="H49" s="76"/>
      <c r="I49" s="77"/>
      <c r="J49" s="600">
        <v>44797</v>
      </c>
      <c r="K49" s="38" t="s">
        <v>1211</v>
      </c>
      <c r="L49" s="69">
        <f>11110.94+3061.13+1939.06</f>
        <v>16111.13</v>
      </c>
      <c r="M49" s="726"/>
      <c r="N49" s="726"/>
      <c r="P49" s="34"/>
      <c r="Q49" s="13"/>
    </row>
    <row r="50" spans="1:17" ht="18" thickBot="1" x14ac:dyDescent="0.35">
      <c r="A50" s="23"/>
      <c r="B50" s="24"/>
      <c r="C50" s="691"/>
      <c r="D50" s="73"/>
      <c r="E50" s="74"/>
      <c r="F50" s="75"/>
      <c r="G50" s="571"/>
      <c r="H50" s="76"/>
      <c r="I50" s="77"/>
      <c r="J50" s="600">
        <v>44797</v>
      </c>
      <c r="K50" s="38" t="s">
        <v>1212</v>
      </c>
      <c r="L50" s="69">
        <f>120206.2</f>
        <v>120206.2</v>
      </c>
      <c r="M50" s="726"/>
      <c r="N50" s="726"/>
      <c r="P50" s="34"/>
      <c r="Q50" s="13"/>
    </row>
    <row r="51" spans="1:17" ht="18" thickBot="1" x14ac:dyDescent="0.35">
      <c r="A51" s="23"/>
      <c r="B51" s="24"/>
      <c r="C51" s="691"/>
      <c r="D51" s="73"/>
      <c r="E51" s="74"/>
      <c r="F51" s="75"/>
      <c r="G51" s="571"/>
      <c r="H51" s="76"/>
      <c r="I51" s="77"/>
      <c r="J51" s="600">
        <v>44797</v>
      </c>
      <c r="K51" s="38" t="s">
        <v>1212</v>
      </c>
      <c r="L51" s="69">
        <v>79793.8</v>
      </c>
      <c r="M51" s="726"/>
      <c r="N51" s="726"/>
      <c r="P51" s="34"/>
      <c r="Q51" s="13"/>
    </row>
    <row r="52" spans="1:17" ht="18" thickBot="1" x14ac:dyDescent="0.35">
      <c r="A52" s="23"/>
      <c r="B52" s="24"/>
      <c r="C52" s="691"/>
      <c r="D52" s="73"/>
      <c r="E52" s="74"/>
      <c r="F52" s="75"/>
      <c r="G52" s="571"/>
      <c r="H52" s="76"/>
      <c r="I52" s="77"/>
      <c r="J52" s="600">
        <v>44798</v>
      </c>
      <c r="K52" s="38" t="s">
        <v>1213</v>
      </c>
      <c r="L52" s="69">
        <v>16230.99</v>
      </c>
      <c r="M52" s="726"/>
      <c r="N52" s="726"/>
      <c r="P52" s="34"/>
      <c r="Q52" s="13"/>
    </row>
    <row r="53" spans="1:17" ht="18" thickBot="1" x14ac:dyDescent="0.35">
      <c r="A53" s="23"/>
      <c r="B53" s="24"/>
      <c r="C53" s="691"/>
      <c r="D53" s="73"/>
      <c r="E53" s="74"/>
      <c r="F53" s="75"/>
      <c r="G53" s="571"/>
      <c r="H53" s="76"/>
      <c r="I53" s="77"/>
      <c r="J53" s="600">
        <v>44798</v>
      </c>
      <c r="K53" s="38" t="s">
        <v>1214</v>
      </c>
      <c r="L53" s="69">
        <v>28000</v>
      </c>
      <c r="M53" s="726"/>
      <c r="N53" s="726"/>
      <c r="P53" s="34"/>
      <c r="Q53" s="13"/>
    </row>
    <row r="54" spans="1:17" ht="18" thickBot="1" x14ac:dyDescent="0.35">
      <c r="A54" s="23"/>
      <c r="B54" s="24"/>
      <c r="C54" s="693"/>
      <c r="D54" s="73"/>
      <c r="E54" s="74"/>
      <c r="F54" s="75"/>
      <c r="G54" s="571"/>
      <c r="H54" s="76"/>
      <c r="I54" s="77"/>
      <c r="J54" s="600">
        <v>44799</v>
      </c>
      <c r="K54" s="670" t="s">
        <v>1215</v>
      </c>
      <c r="L54" s="69">
        <v>5972.48</v>
      </c>
      <c r="M54" s="726"/>
      <c r="N54" s="726"/>
      <c r="P54" s="34"/>
      <c r="Q54" s="13"/>
    </row>
    <row r="55" spans="1:17" ht="18.75" thickTop="1" thickBot="1" x14ac:dyDescent="0.35">
      <c r="A55" s="23"/>
      <c r="B55" s="24"/>
      <c r="C55" s="690"/>
      <c r="D55" s="73"/>
      <c r="E55" s="74"/>
      <c r="F55" s="75"/>
      <c r="G55" s="571"/>
      <c r="H55" s="76"/>
      <c r="I55" s="77"/>
      <c r="J55" s="600">
        <v>44802</v>
      </c>
      <c r="K55" s="569" t="s">
        <v>1216</v>
      </c>
      <c r="L55" s="69">
        <v>7772</v>
      </c>
      <c r="M55" s="726"/>
      <c r="N55" s="726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1"/>
      <c r="H56" s="76"/>
      <c r="I56" s="77"/>
      <c r="J56" s="600">
        <v>44802</v>
      </c>
      <c r="K56" s="569" t="s">
        <v>1217</v>
      </c>
      <c r="L56" s="69">
        <v>30567.47</v>
      </c>
      <c r="M56" s="726"/>
      <c r="N56" s="726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1"/>
      <c r="H57" s="76"/>
      <c r="I57" s="77"/>
      <c r="J57" s="600"/>
      <c r="K57" s="38"/>
      <c r="L57" s="69"/>
      <c r="M57" s="726"/>
      <c r="N57" s="726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1"/>
      <c r="H58" s="76"/>
      <c r="I58" s="77"/>
      <c r="J58" s="698"/>
      <c r="K58" s="622"/>
      <c r="L58" s="702"/>
      <c r="M58" s="726"/>
      <c r="N58" s="726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1"/>
      <c r="H59" s="76"/>
      <c r="I59" s="77"/>
      <c r="J59" s="466"/>
      <c r="K59" s="699"/>
      <c r="L59" s="54"/>
      <c r="M59" s="726"/>
      <c r="N59" s="726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6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4"/>
      <c r="C61" s="595"/>
      <c r="D61" s="81"/>
      <c r="E61" s="596"/>
      <c r="F61" s="34"/>
      <c r="H61" s="597"/>
      <c r="I61" s="34"/>
      <c r="J61" s="556"/>
      <c r="K61" s="670"/>
      <c r="L61" s="69"/>
      <c r="M61" s="34"/>
      <c r="N61" s="34"/>
      <c r="P61" s="34"/>
      <c r="Q61" s="13"/>
    </row>
    <row r="62" spans="1:17" ht="16.5" hidden="1" thickBot="1" x14ac:dyDescent="0.3">
      <c r="A62" s="23"/>
      <c r="B62" s="594"/>
      <c r="C62" s="595"/>
      <c r="D62" s="81"/>
      <c r="E62" s="596"/>
      <c r="F62" s="34"/>
      <c r="H62" s="597"/>
      <c r="I62" s="34"/>
      <c r="J62" s="556"/>
      <c r="K62" s="670"/>
      <c r="L62" s="69"/>
      <c r="M62" s="34"/>
      <c r="N62" s="34"/>
      <c r="P62" s="34"/>
      <c r="Q62" s="13"/>
    </row>
    <row r="63" spans="1:17" ht="16.5" hidden="1" thickBot="1" x14ac:dyDescent="0.3">
      <c r="A63" s="23"/>
      <c r="B63" s="594"/>
      <c r="C63" s="595"/>
      <c r="D63" s="81"/>
      <c r="E63" s="596"/>
      <c r="F63" s="34"/>
      <c r="H63" s="597"/>
      <c r="I63" s="34"/>
      <c r="J63" s="556"/>
      <c r="K63" s="670"/>
      <c r="L63" s="69"/>
      <c r="M63" s="34"/>
      <c r="N63" s="34"/>
      <c r="P63" s="34"/>
      <c r="Q63" s="13"/>
    </row>
    <row r="64" spans="1:17" ht="16.5" hidden="1" thickBot="1" x14ac:dyDescent="0.3">
      <c r="A64" s="23"/>
      <c r="B64" s="594"/>
      <c r="C64" s="595"/>
      <c r="D64" s="81"/>
      <c r="E64" s="596"/>
      <c r="F64" s="34"/>
      <c r="H64" s="597"/>
      <c r="I64" s="34"/>
      <c r="J64" s="556"/>
      <c r="K64" s="670"/>
      <c r="L64" s="69"/>
      <c r="M64" s="34"/>
      <c r="N64" s="34"/>
      <c r="P64" s="34"/>
      <c r="Q64" s="13"/>
    </row>
    <row r="65" spans="1:17" ht="16.5" hidden="1" thickBot="1" x14ac:dyDescent="0.3">
      <c r="A65" s="23"/>
      <c r="B65" s="594"/>
      <c r="C65" s="595"/>
      <c r="D65" s="81"/>
      <c r="E65" s="596"/>
      <c r="F65" s="34"/>
      <c r="H65" s="597"/>
      <c r="I65" s="34"/>
      <c r="J65" s="556"/>
      <c r="K65" s="670"/>
      <c r="L65" s="69"/>
      <c r="M65" s="34"/>
      <c r="N65" s="34"/>
      <c r="P65" s="34"/>
      <c r="Q65" s="13"/>
    </row>
    <row r="66" spans="1:17" ht="16.5" thickBot="1" x14ac:dyDescent="0.3">
      <c r="A66" s="23"/>
      <c r="B66" s="594"/>
      <c r="C66" s="595"/>
      <c r="D66" s="81"/>
      <c r="E66" s="596"/>
      <c r="F66" s="34"/>
      <c r="H66" s="597"/>
      <c r="I66" s="34"/>
      <c r="J66" s="669"/>
      <c r="K66" s="164"/>
      <c r="L66" s="9"/>
      <c r="M66" s="34"/>
      <c r="N66" s="34"/>
      <c r="P66" s="34"/>
      <c r="Q66" s="13"/>
    </row>
    <row r="67" spans="1:17" ht="16.5" thickBot="1" x14ac:dyDescent="0.3">
      <c r="B67" s="549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2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1" t="s">
        <v>11</v>
      </c>
      <c r="I69" s="772"/>
      <c r="J69" s="558"/>
      <c r="K69" s="881">
        <f>I67+L67</f>
        <v>573073.52</v>
      </c>
      <c r="L69" s="882"/>
      <c r="M69" s="272"/>
      <c r="N69" s="272"/>
      <c r="P69" s="34"/>
      <c r="Q69" s="13"/>
    </row>
    <row r="70" spans="1:17" x14ac:dyDescent="0.25">
      <c r="D70" s="777" t="s">
        <v>12</v>
      </c>
      <c r="E70" s="777"/>
      <c r="F70" s="312">
        <f>F67-K69-C67</f>
        <v>1262114.75</v>
      </c>
      <c r="I70" s="102"/>
      <c r="J70" s="559"/>
    </row>
    <row r="71" spans="1:17" ht="18.75" x14ac:dyDescent="0.3">
      <c r="D71" s="801" t="s">
        <v>95</v>
      </c>
      <c r="E71" s="801"/>
      <c r="F71" s="111">
        <v>-1715125.23</v>
      </c>
      <c r="I71" s="778" t="s">
        <v>13</v>
      </c>
      <c r="J71" s="779"/>
      <c r="K71" s="780">
        <f>F73+F74+F75</f>
        <v>2249865.5500000003</v>
      </c>
      <c r="L71" s="780"/>
      <c r="M71" s="404"/>
      <c r="N71" s="404"/>
      <c r="O71" s="653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0"/>
      <c r="L72" s="154"/>
      <c r="M72" s="404"/>
      <c r="N72" s="404"/>
      <c r="O72" s="653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4"/>
      <c r="I73" s="108" t="s">
        <v>15</v>
      </c>
      <c r="J73" s="109"/>
      <c r="K73" s="877">
        <f>-C4</f>
        <v>-2274653.09</v>
      </c>
      <c r="L73" s="78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60" t="s">
        <v>18</v>
      </c>
      <c r="E75" s="761"/>
      <c r="F75" s="113">
        <v>2672555.9900000002</v>
      </c>
      <c r="I75" s="762" t="s">
        <v>97</v>
      </c>
      <c r="J75" s="763"/>
      <c r="K75" s="764">
        <f>K71+K73</f>
        <v>-24787.539999999572</v>
      </c>
      <c r="L75" s="76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3"/>
      <c r="F95" s="129"/>
    </row>
    <row r="96" spans="2:13" x14ac:dyDescent="0.25">
      <c r="D96" s="128"/>
      <c r="E96" s="553"/>
      <c r="F96" s="129"/>
    </row>
    <row r="97" spans="4:6" x14ac:dyDescent="0.25">
      <c r="D97" s="128"/>
      <c r="E97" s="553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2" workbookViewId="0">
      <selection activeCell="F19" sqref="F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4" t="s">
        <v>19</v>
      </c>
      <c r="B2" s="545" t="s">
        <v>20</v>
      </c>
      <c r="C2" s="546" t="s">
        <v>21</v>
      </c>
      <c r="D2" s="547" t="s">
        <v>22</v>
      </c>
      <c r="E2" s="548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1163</v>
      </c>
      <c r="C3" s="111">
        <v>154625.5</v>
      </c>
      <c r="D3" s="412"/>
      <c r="E3" s="111"/>
      <c r="F3" s="410">
        <f>C3-E3</f>
        <v>154625.5</v>
      </c>
      <c r="H3" s="743" t="s">
        <v>1218</v>
      </c>
      <c r="I3" s="744">
        <v>9938</v>
      </c>
      <c r="J3" s="745">
        <v>20969</v>
      </c>
      <c r="K3" s="731"/>
      <c r="L3" s="705"/>
      <c r="M3" s="183">
        <f>J3-L3</f>
        <v>20969</v>
      </c>
    </row>
    <row r="4" spans="1:13" ht="18.75" x14ac:dyDescent="0.3">
      <c r="A4" s="454">
        <v>44775</v>
      </c>
      <c r="B4" s="246" t="s">
        <v>1164</v>
      </c>
      <c r="C4" s="111">
        <v>33703.32</v>
      </c>
      <c r="D4" s="412"/>
      <c r="E4" s="111"/>
      <c r="F4" s="543">
        <f t="shared" ref="F4:F65" si="0">C4-E4</f>
        <v>33703.32</v>
      </c>
      <c r="G4" s="138"/>
      <c r="H4" s="746" t="s">
        <v>1218</v>
      </c>
      <c r="I4" s="747">
        <v>9940</v>
      </c>
      <c r="J4" s="748">
        <v>1080</v>
      </c>
      <c r="K4" s="731"/>
      <c r="L4" s="705"/>
      <c r="M4" s="137">
        <f>M3+J4-L4</f>
        <v>22049</v>
      </c>
    </row>
    <row r="5" spans="1:13" ht="17.25" x14ac:dyDescent="0.3">
      <c r="A5" s="454">
        <v>44777</v>
      </c>
      <c r="B5" s="246" t="s">
        <v>1165</v>
      </c>
      <c r="C5" s="111">
        <v>100041.42</v>
      </c>
      <c r="D5" s="412"/>
      <c r="E5" s="111"/>
      <c r="F5" s="543">
        <f t="shared" si="0"/>
        <v>100041.42</v>
      </c>
      <c r="H5" s="743" t="s">
        <v>1219</v>
      </c>
      <c r="I5" s="744">
        <v>9950</v>
      </c>
      <c r="J5" s="745">
        <v>300</v>
      </c>
      <c r="K5" s="731"/>
      <c r="L5" s="705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1166</v>
      </c>
      <c r="C6" s="111">
        <v>83301.009999999995</v>
      </c>
      <c r="D6" s="412"/>
      <c r="E6" s="111"/>
      <c r="F6" s="543">
        <f t="shared" si="0"/>
        <v>83301.009999999995</v>
      </c>
      <c r="H6" s="746" t="s">
        <v>1220</v>
      </c>
      <c r="I6" s="747">
        <v>9963</v>
      </c>
      <c r="J6" s="748">
        <v>1907.2</v>
      </c>
      <c r="K6" s="731"/>
      <c r="L6" s="705"/>
      <c r="M6" s="137">
        <f t="shared" si="1"/>
        <v>24256.2</v>
      </c>
    </row>
    <row r="7" spans="1:13" ht="17.25" x14ac:dyDescent="0.3">
      <c r="A7" s="454">
        <v>44779</v>
      </c>
      <c r="B7" s="246" t="s">
        <v>1167</v>
      </c>
      <c r="C7" s="111">
        <v>109154.04</v>
      </c>
      <c r="D7" s="412"/>
      <c r="E7" s="111"/>
      <c r="F7" s="543">
        <f t="shared" si="0"/>
        <v>109154.04</v>
      </c>
      <c r="H7" s="746" t="s">
        <v>1221</v>
      </c>
      <c r="I7" s="747">
        <v>9981</v>
      </c>
      <c r="J7" s="748">
        <v>500</v>
      </c>
      <c r="K7" s="731"/>
      <c r="L7" s="705"/>
      <c r="M7" s="137">
        <f t="shared" si="1"/>
        <v>24756.2</v>
      </c>
    </row>
    <row r="8" spans="1:13" ht="17.25" x14ac:dyDescent="0.3">
      <c r="A8" s="454">
        <v>44781</v>
      </c>
      <c r="B8" s="246" t="s">
        <v>1168</v>
      </c>
      <c r="C8" s="111">
        <v>157421.98000000001</v>
      </c>
      <c r="D8" s="412"/>
      <c r="E8" s="111"/>
      <c r="F8" s="543">
        <f t="shared" si="0"/>
        <v>157421.98000000001</v>
      </c>
      <c r="H8" s="743" t="s">
        <v>1221</v>
      </c>
      <c r="I8" s="744">
        <v>9985</v>
      </c>
      <c r="J8" s="745">
        <v>2866.38</v>
      </c>
      <c r="K8" s="731"/>
      <c r="L8" s="705"/>
      <c r="M8" s="137">
        <f t="shared" si="1"/>
        <v>27622.58</v>
      </c>
    </row>
    <row r="9" spans="1:13" ht="17.25" x14ac:dyDescent="0.3">
      <c r="A9" s="454">
        <v>44782</v>
      </c>
      <c r="B9" s="246" t="s">
        <v>1169</v>
      </c>
      <c r="C9" s="111">
        <v>112479.02</v>
      </c>
      <c r="D9" s="412"/>
      <c r="E9" s="111"/>
      <c r="F9" s="543">
        <f t="shared" si="0"/>
        <v>112479.02</v>
      </c>
      <c r="H9" s="743" t="s">
        <v>1222</v>
      </c>
      <c r="I9" s="744">
        <v>9988</v>
      </c>
      <c r="J9" s="745">
        <v>13086.8</v>
      </c>
      <c r="K9" s="731"/>
      <c r="L9" s="705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1170</v>
      </c>
      <c r="C10" s="111">
        <v>21000.400000000001</v>
      </c>
      <c r="D10" s="412"/>
      <c r="E10" s="111"/>
      <c r="F10" s="543">
        <f t="shared" si="0"/>
        <v>21000.400000000001</v>
      </c>
      <c r="G10" s="138"/>
      <c r="H10" s="746" t="s">
        <v>1223</v>
      </c>
      <c r="I10" s="747">
        <v>10001</v>
      </c>
      <c r="J10" s="748">
        <v>300</v>
      </c>
      <c r="K10" s="731"/>
      <c r="L10" s="705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1171</v>
      </c>
      <c r="C11" s="111">
        <v>60532.46</v>
      </c>
      <c r="D11" s="412"/>
      <c r="E11" s="111"/>
      <c r="F11" s="543">
        <f t="shared" si="0"/>
        <v>60532.46</v>
      </c>
      <c r="H11" s="743" t="s">
        <v>1224</v>
      </c>
      <c r="I11" s="744">
        <v>10011</v>
      </c>
      <c r="J11" s="745">
        <v>3566.2</v>
      </c>
      <c r="K11" s="731"/>
      <c r="L11" s="705"/>
      <c r="M11" s="137">
        <f t="shared" si="1"/>
        <v>44575.58</v>
      </c>
    </row>
    <row r="12" spans="1:13" ht="17.25" x14ac:dyDescent="0.3">
      <c r="A12" s="454">
        <v>44785</v>
      </c>
      <c r="B12" s="246" t="s">
        <v>1172</v>
      </c>
      <c r="C12" s="111">
        <v>73336.13</v>
      </c>
      <c r="D12" s="412"/>
      <c r="E12" s="111"/>
      <c r="F12" s="543">
        <f t="shared" si="0"/>
        <v>73336.13</v>
      </c>
      <c r="H12" s="746" t="s">
        <v>1224</v>
      </c>
      <c r="I12" s="747">
        <v>10013</v>
      </c>
      <c r="J12" s="748">
        <v>500</v>
      </c>
      <c r="K12" s="731"/>
      <c r="L12" s="705"/>
      <c r="M12" s="137">
        <f t="shared" si="1"/>
        <v>45075.58</v>
      </c>
    </row>
    <row r="13" spans="1:13" ht="17.25" x14ac:dyDescent="0.3">
      <c r="A13" s="454">
        <v>44786</v>
      </c>
      <c r="B13" s="246" t="s">
        <v>1173</v>
      </c>
      <c r="C13" s="111">
        <v>104138.62</v>
      </c>
      <c r="D13" s="412"/>
      <c r="E13" s="111"/>
      <c r="F13" s="543">
        <f t="shared" si="0"/>
        <v>104138.62</v>
      </c>
      <c r="H13" s="746" t="s">
        <v>1225</v>
      </c>
      <c r="I13" s="747">
        <v>10017</v>
      </c>
      <c r="J13" s="748">
        <v>1380</v>
      </c>
      <c r="K13" s="731"/>
      <c r="L13" s="705"/>
      <c r="M13" s="137">
        <f t="shared" si="1"/>
        <v>46455.58</v>
      </c>
    </row>
    <row r="14" spans="1:13" ht="17.25" x14ac:dyDescent="0.3">
      <c r="A14" s="454">
        <v>44788</v>
      </c>
      <c r="B14" s="246" t="s">
        <v>1174</v>
      </c>
      <c r="C14" s="111">
        <v>120814.64</v>
      </c>
      <c r="D14" s="412"/>
      <c r="E14" s="111"/>
      <c r="F14" s="543">
        <f t="shared" si="0"/>
        <v>120814.64</v>
      </c>
      <c r="H14" s="743" t="s">
        <v>1226</v>
      </c>
      <c r="I14" s="744">
        <v>10036</v>
      </c>
      <c r="J14" s="745">
        <v>1800</v>
      </c>
      <c r="K14" s="731"/>
      <c r="L14" s="705"/>
      <c r="M14" s="137">
        <f t="shared" si="1"/>
        <v>48255.58</v>
      </c>
    </row>
    <row r="15" spans="1:13" ht="17.25" x14ac:dyDescent="0.3">
      <c r="A15" s="454">
        <v>44789</v>
      </c>
      <c r="B15" s="246" t="s">
        <v>1175</v>
      </c>
      <c r="C15" s="111">
        <v>19406.900000000001</v>
      </c>
      <c r="D15" s="412"/>
      <c r="E15" s="111"/>
      <c r="F15" s="543">
        <f t="shared" si="0"/>
        <v>19406.900000000001</v>
      </c>
      <c r="H15" s="746" t="s">
        <v>1227</v>
      </c>
      <c r="I15" s="747">
        <v>10049</v>
      </c>
      <c r="J15" s="748">
        <v>13000.8</v>
      </c>
      <c r="K15" s="731"/>
      <c r="L15" s="705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1176</v>
      </c>
      <c r="C16" s="111">
        <v>67461.399999999994</v>
      </c>
      <c r="D16" s="412"/>
      <c r="E16" s="111"/>
      <c r="F16" s="543">
        <f t="shared" si="0"/>
        <v>67461.399999999994</v>
      </c>
      <c r="H16" s="743" t="s">
        <v>1228</v>
      </c>
      <c r="I16" s="744">
        <v>10054</v>
      </c>
      <c r="J16" s="745">
        <v>30306.68</v>
      </c>
      <c r="K16" s="731"/>
      <c r="L16" s="705"/>
      <c r="M16" s="137">
        <f t="shared" si="1"/>
        <v>91563.06</v>
      </c>
    </row>
    <row r="17" spans="1:13" ht="17.25" x14ac:dyDescent="0.3">
      <c r="A17" s="454">
        <v>44791</v>
      </c>
      <c r="B17" s="246" t="s">
        <v>1177</v>
      </c>
      <c r="C17" s="111">
        <v>79085.52</v>
      </c>
      <c r="D17" s="412"/>
      <c r="E17" s="111"/>
      <c r="F17" s="543">
        <f t="shared" si="0"/>
        <v>79085.52</v>
      </c>
      <c r="H17" s="746" t="s">
        <v>1229</v>
      </c>
      <c r="I17" s="747">
        <v>10063</v>
      </c>
      <c r="J17" s="748">
        <v>400</v>
      </c>
      <c r="K17" s="731"/>
      <c r="L17" s="705"/>
      <c r="M17" s="137">
        <f t="shared" si="1"/>
        <v>91963.06</v>
      </c>
    </row>
    <row r="18" spans="1:13" ht="17.25" x14ac:dyDescent="0.3">
      <c r="A18" s="454">
        <v>44791</v>
      </c>
      <c r="B18" s="246" t="s">
        <v>1178</v>
      </c>
      <c r="C18" s="111">
        <v>543.20000000000005</v>
      </c>
      <c r="D18" s="412"/>
      <c r="E18" s="111"/>
      <c r="F18" s="543">
        <f t="shared" si="0"/>
        <v>543.20000000000005</v>
      </c>
      <c r="H18" s="746" t="s">
        <v>1230</v>
      </c>
      <c r="I18" s="747">
        <v>10067</v>
      </c>
      <c r="J18" s="748">
        <v>0</v>
      </c>
      <c r="K18" s="731"/>
      <c r="L18" s="705"/>
      <c r="M18" s="137">
        <f t="shared" si="1"/>
        <v>91963.06</v>
      </c>
    </row>
    <row r="19" spans="1:13" ht="17.25" x14ac:dyDescent="0.3">
      <c r="A19" s="454">
        <v>44792</v>
      </c>
      <c r="B19" s="246" t="s">
        <v>1179</v>
      </c>
      <c r="C19" s="111">
        <v>22809.58</v>
      </c>
      <c r="D19" s="412"/>
      <c r="E19" s="111"/>
      <c r="F19" s="543">
        <f t="shared" si="0"/>
        <v>22809.58</v>
      </c>
      <c r="H19" s="743" t="s">
        <v>1230</v>
      </c>
      <c r="I19" s="744">
        <v>10068</v>
      </c>
      <c r="J19" s="745">
        <v>65604</v>
      </c>
      <c r="K19" s="731"/>
      <c r="L19" s="705"/>
      <c r="M19" s="137">
        <f t="shared" si="1"/>
        <v>157567.06</v>
      </c>
    </row>
    <row r="20" spans="1:13" ht="17.25" x14ac:dyDescent="0.3">
      <c r="A20" s="454">
        <v>44793</v>
      </c>
      <c r="B20" s="246" t="s">
        <v>1180</v>
      </c>
      <c r="C20" s="111">
        <v>95140.96</v>
      </c>
      <c r="D20" s="412"/>
      <c r="E20" s="111"/>
      <c r="F20" s="543">
        <f t="shared" si="0"/>
        <v>95140.96</v>
      </c>
      <c r="H20" s="743" t="s">
        <v>1231</v>
      </c>
      <c r="I20" s="744">
        <v>10080</v>
      </c>
      <c r="J20" s="745">
        <v>24654.400000000001</v>
      </c>
      <c r="K20" s="731"/>
      <c r="L20" s="705"/>
      <c r="M20" s="137">
        <f t="shared" si="1"/>
        <v>182221.46</v>
      </c>
    </row>
    <row r="21" spans="1:13" ht="17.25" x14ac:dyDescent="0.3">
      <c r="A21" s="454">
        <v>44793</v>
      </c>
      <c r="B21" s="246" t="s">
        <v>1181</v>
      </c>
      <c r="C21" s="111">
        <v>1861.5</v>
      </c>
      <c r="D21" s="412"/>
      <c r="E21" s="111"/>
      <c r="F21" s="543">
        <f t="shared" si="0"/>
        <v>1861.5</v>
      </c>
      <c r="H21" s="746" t="s">
        <v>1232</v>
      </c>
      <c r="I21" s="747">
        <v>10085</v>
      </c>
      <c r="J21" s="748">
        <v>2029.1</v>
      </c>
      <c r="K21" s="731"/>
      <c r="L21" s="705"/>
      <c r="M21" s="137">
        <f t="shared" si="1"/>
        <v>184250.56</v>
      </c>
    </row>
    <row r="22" spans="1:13" ht="18.75" x14ac:dyDescent="0.3">
      <c r="A22" s="454">
        <v>44795</v>
      </c>
      <c r="B22" s="246" t="s">
        <v>1182</v>
      </c>
      <c r="C22" s="111">
        <v>108419.36</v>
      </c>
      <c r="D22" s="412"/>
      <c r="E22" s="111"/>
      <c r="F22" s="543">
        <f t="shared" si="0"/>
        <v>108419.36</v>
      </c>
      <c r="G22" s="643"/>
      <c r="H22" s="746" t="s">
        <v>1232</v>
      </c>
      <c r="I22" s="747">
        <v>10087</v>
      </c>
      <c r="J22" s="748">
        <v>16779.599999999999</v>
      </c>
      <c r="K22" s="731"/>
      <c r="L22" s="705"/>
      <c r="M22" s="137">
        <f t="shared" si="1"/>
        <v>201030.16</v>
      </c>
    </row>
    <row r="23" spans="1:13" ht="15.75" x14ac:dyDescent="0.25">
      <c r="A23" s="454">
        <v>44796</v>
      </c>
      <c r="B23" s="246" t="s">
        <v>1193</v>
      </c>
      <c r="C23" s="111">
        <v>17118</v>
      </c>
      <c r="D23" s="412"/>
      <c r="E23" s="111"/>
      <c r="F23" s="543">
        <f t="shared" si="0"/>
        <v>17118</v>
      </c>
      <c r="G23" s="2"/>
      <c r="H23" s="743" t="s">
        <v>1233</v>
      </c>
      <c r="I23" s="744">
        <v>10106</v>
      </c>
      <c r="J23" s="745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1194</v>
      </c>
      <c r="C24" s="111">
        <v>35648.26</v>
      </c>
      <c r="D24" s="412"/>
      <c r="E24" s="111"/>
      <c r="F24" s="543">
        <f t="shared" si="0"/>
        <v>35648.26</v>
      </c>
      <c r="G24" s="2"/>
      <c r="H24" s="746" t="s">
        <v>1233</v>
      </c>
      <c r="I24" s="747">
        <v>10107</v>
      </c>
      <c r="J24" s="748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1195</v>
      </c>
      <c r="C25" s="111">
        <v>104295.06</v>
      </c>
      <c r="D25" s="412"/>
      <c r="E25" s="111"/>
      <c r="F25" s="543">
        <f t="shared" si="0"/>
        <v>104295.06</v>
      </c>
      <c r="G25" s="644"/>
      <c r="H25" s="746" t="s">
        <v>1234</v>
      </c>
      <c r="I25" s="747">
        <v>10115</v>
      </c>
      <c r="J25" s="748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79" t="s">
        <v>1196</v>
      </c>
      <c r="C26" s="111">
        <v>7764.05</v>
      </c>
      <c r="D26" s="412"/>
      <c r="E26" s="111"/>
      <c r="F26" s="543">
        <f t="shared" si="0"/>
        <v>7764.05</v>
      </c>
      <c r="G26" s="644"/>
      <c r="H26" s="746" t="s">
        <v>1235</v>
      </c>
      <c r="I26" s="747">
        <v>10123</v>
      </c>
      <c r="J26" s="748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1197</v>
      </c>
      <c r="C27" s="111">
        <v>25022.9</v>
      </c>
      <c r="D27" s="412"/>
      <c r="E27" s="111"/>
      <c r="F27" s="543">
        <f t="shared" si="0"/>
        <v>25022.9</v>
      </c>
      <c r="G27" s="644"/>
      <c r="H27" s="743" t="s">
        <v>1235</v>
      </c>
      <c r="I27" s="744">
        <v>10124</v>
      </c>
      <c r="J27" s="745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3">
        <f t="shared" si="0"/>
        <v>0</v>
      </c>
      <c r="G28" s="644"/>
      <c r="H28" s="743" t="s">
        <v>1236</v>
      </c>
      <c r="I28" s="744">
        <v>10134</v>
      </c>
      <c r="J28" s="745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3">
        <f t="shared" si="0"/>
        <v>0</v>
      </c>
      <c r="G29" s="644"/>
      <c r="H29" s="743" t="s">
        <v>1236</v>
      </c>
      <c r="I29" s="744">
        <v>10136</v>
      </c>
      <c r="J29" s="745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3">
        <f t="shared" si="0"/>
        <v>0</v>
      </c>
      <c r="G30" s="644"/>
      <c r="H30" s="746" t="s">
        <v>1237</v>
      </c>
      <c r="I30" s="747">
        <v>10141</v>
      </c>
      <c r="J30" s="748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3">
        <f t="shared" si="0"/>
        <v>0</v>
      </c>
      <c r="G31" s="2"/>
      <c r="H31" s="746" t="s">
        <v>1238</v>
      </c>
      <c r="I31" s="747">
        <v>10148</v>
      </c>
      <c r="J31" s="748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3">
        <f t="shared" si="0"/>
        <v>0</v>
      </c>
      <c r="G32" s="2"/>
      <c r="H32" s="743" t="s">
        <v>1239</v>
      </c>
      <c r="I32" s="744">
        <v>10160</v>
      </c>
      <c r="J32" s="745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3">
        <f t="shared" si="0"/>
        <v>0</v>
      </c>
      <c r="H33" s="746" t="s">
        <v>1240</v>
      </c>
      <c r="I33" s="747">
        <v>10183</v>
      </c>
      <c r="J33" s="748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3">
        <f t="shared" si="0"/>
        <v>0</v>
      </c>
      <c r="H34" s="743" t="s">
        <v>1241</v>
      </c>
      <c r="I34" s="744">
        <v>10187</v>
      </c>
      <c r="J34" s="745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3">
        <f t="shared" si="0"/>
        <v>0</v>
      </c>
      <c r="H35" s="703"/>
      <c r="I35" s="704"/>
      <c r="J35" s="705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3">
        <f t="shared" si="0"/>
        <v>0</v>
      </c>
      <c r="H36" s="703"/>
      <c r="I36" s="704"/>
      <c r="J36" s="705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3">
        <f t="shared" si="0"/>
        <v>0</v>
      </c>
      <c r="H37" s="703"/>
      <c r="I37" s="704"/>
      <c r="J37" s="705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3">
        <f t="shared" si="0"/>
        <v>0</v>
      </c>
      <c r="H38" s="703"/>
      <c r="I38" s="704"/>
      <c r="J38" s="705"/>
      <c r="K38" s="412"/>
      <c r="L38" s="111"/>
      <c r="M38" s="137">
        <f t="shared" si="1"/>
        <v>301758.95999999996</v>
      </c>
    </row>
    <row r="39" spans="1:13" ht="15.75" x14ac:dyDescent="0.25">
      <c r="A39" s="666"/>
      <c r="B39" s="667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6"/>
      <c r="B40" s="667"/>
      <c r="C40" s="111"/>
      <c r="D40" s="253"/>
      <c r="E40" s="69"/>
      <c r="F40" s="111">
        <f t="shared" si="0"/>
        <v>0</v>
      </c>
      <c r="H40" s="853" t="s">
        <v>594</v>
      </c>
      <c r="I40" s="854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6"/>
      <c r="B41" s="667"/>
      <c r="C41" s="111"/>
      <c r="D41" s="253"/>
      <c r="E41" s="69"/>
      <c r="F41" s="111">
        <f t="shared" si="0"/>
        <v>0</v>
      </c>
      <c r="H41" s="855"/>
      <c r="I41" s="856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6"/>
      <c r="B42" s="667"/>
      <c r="C42" s="111"/>
      <c r="D42" s="253"/>
      <c r="E42" s="69"/>
      <c r="F42" s="111">
        <f t="shared" si="0"/>
        <v>0</v>
      </c>
      <c r="H42" s="857"/>
      <c r="I42" s="858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6"/>
      <c r="B43" s="667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8"/>
      <c r="B44" s="667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8"/>
      <c r="B45" s="667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5"/>
      <c r="B46" s="663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3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3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4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49" t="s">
        <v>594</v>
      </c>
      <c r="I67" s="850"/>
      <c r="J67" s="641">
        <f>SUM(J3:J66)</f>
        <v>301758.95999999996</v>
      </c>
      <c r="K67" s="712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1" t="s">
        <v>207</v>
      </c>
      <c r="H68" s="851"/>
      <c r="I68" s="85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751" t="s">
        <v>208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286" t="s">
        <v>209</v>
      </c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02"/>
      <c r="X5" s="80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0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0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10"/>
      <c r="X25" s="81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10"/>
      <c r="X26" s="81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03"/>
      <c r="X27" s="804"/>
      <c r="Y27" s="80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04"/>
      <c r="X28" s="804"/>
      <c r="Y28" s="80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4">
        <f>SUM(M5:M35)</f>
        <v>321168.83</v>
      </c>
      <c r="N36" s="796">
        <f>SUM(N5:N35)</f>
        <v>467016</v>
      </c>
      <c r="O36" s="276"/>
      <c r="P36" s="277">
        <v>0</v>
      </c>
      <c r="Q36" s="79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95"/>
      <c r="N37" s="797"/>
      <c r="O37" s="276"/>
      <c r="P37" s="277">
        <v>0</v>
      </c>
      <c r="Q37" s="79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1" t="s">
        <v>11</v>
      </c>
      <c r="I52" s="772"/>
      <c r="J52" s="100"/>
      <c r="K52" s="773">
        <f>I50+L50</f>
        <v>71911.59</v>
      </c>
      <c r="L52" s="800"/>
      <c r="M52" s="272"/>
      <c r="N52" s="272"/>
      <c r="P52" s="34"/>
      <c r="Q52" s="13"/>
    </row>
    <row r="53" spans="1:17" ht="16.5" thickBot="1" x14ac:dyDescent="0.3">
      <c r="D53" s="777" t="s">
        <v>12</v>
      </c>
      <c r="E53" s="777"/>
      <c r="F53" s="312">
        <f>F50-K52-C50</f>
        <v>-25952.549999999814</v>
      </c>
      <c r="I53" s="102"/>
      <c r="J53" s="103"/>
    </row>
    <row r="54" spans="1:17" ht="18.75" x14ac:dyDescent="0.3">
      <c r="D54" s="801" t="s">
        <v>95</v>
      </c>
      <c r="E54" s="801"/>
      <c r="F54" s="111">
        <v>-706888.38</v>
      </c>
      <c r="I54" s="778" t="s">
        <v>13</v>
      </c>
      <c r="J54" s="779"/>
      <c r="K54" s="780">
        <f>F56+F57+F58</f>
        <v>1308778.3500000003</v>
      </c>
      <c r="L54" s="780"/>
      <c r="M54" s="786" t="s">
        <v>211</v>
      </c>
      <c r="N54" s="787"/>
      <c r="O54" s="787"/>
      <c r="P54" s="787"/>
      <c r="Q54" s="78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9"/>
      <c r="N55" s="790"/>
      <c r="O55" s="790"/>
      <c r="P55" s="790"/>
      <c r="Q55" s="79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82">
        <f>-C4</f>
        <v>-567389.35</v>
      </c>
      <c r="L56" s="78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60" t="s">
        <v>18</v>
      </c>
      <c r="E58" s="761"/>
      <c r="F58" s="113">
        <v>2142307.62</v>
      </c>
      <c r="I58" s="762" t="s">
        <v>198</v>
      </c>
      <c r="J58" s="763"/>
      <c r="K58" s="764">
        <f>K54+K56</f>
        <v>741389.00000000035</v>
      </c>
      <c r="L58" s="76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751" t="s">
        <v>208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14"/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02"/>
      <c r="X5" s="80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0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0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10"/>
      <c r="X25" s="81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10"/>
      <c r="X26" s="81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03"/>
      <c r="X27" s="804"/>
      <c r="Y27" s="80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04"/>
      <c r="X28" s="804"/>
      <c r="Y28" s="80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4">
        <f>SUM(M5:M35)</f>
        <v>1077791.3</v>
      </c>
      <c r="N36" s="796">
        <f>SUM(N5:N35)</f>
        <v>936398</v>
      </c>
      <c r="O36" s="276"/>
      <c r="P36" s="277">
        <v>0</v>
      </c>
      <c r="Q36" s="79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95"/>
      <c r="N37" s="797"/>
      <c r="O37" s="276"/>
      <c r="P37" s="277">
        <v>0</v>
      </c>
      <c r="Q37" s="79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1" t="s">
        <v>11</v>
      </c>
      <c r="I52" s="772"/>
      <c r="J52" s="100"/>
      <c r="K52" s="773">
        <f>I50+L50</f>
        <v>90750.75</v>
      </c>
      <c r="L52" s="800"/>
      <c r="M52" s="272"/>
      <c r="N52" s="272"/>
      <c r="P52" s="34"/>
      <c r="Q52" s="13"/>
    </row>
    <row r="53" spans="1:17" ht="16.5" thickBot="1" x14ac:dyDescent="0.3">
      <c r="D53" s="777" t="s">
        <v>12</v>
      </c>
      <c r="E53" s="777"/>
      <c r="F53" s="312">
        <f>F50-K52-C50</f>
        <v>1739855.03</v>
      </c>
      <c r="I53" s="102"/>
      <c r="J53" s="103"/>
    </row>
    <row r="54" spans="1:17" ht="18.75" x14ac:dyDescent="0.3">
      <c r="D54" s="801" t="s">
        <v>95</v>
      </c>
      <c r="E54" s="801"/>
      <c r="F54" s="111">
        <v>-1567070.66</v>
      </c>
      <c r="I54" s="778" t="s">
        <v>13</v>
      </c>
      <c r="J54" s="779"/>
      <c r="K54" s="780">
        <f>F56+F57+F58</f>
        <v>703192.8600000001</v>
      </c>
      <c r="L54" s="780"/>
      <c r="M54" s="786" t="s">
        <v>211</v>
      </c>
      <c r="N54" s="787"/>
      <c r="O54" s="787"/>
      <c r="P54" s="787"/>
      <c r="Q54" s="78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9"/>
      <c r="N55" s="790"/>
      <c r="O55" s="790"/>
      <c r="P55" s="790"/>
      <c r="Q55" s="79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82">
        <f>-C4</f>
        <v>-567389.35</v>
      </c>
      <c r="L56" s="78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60" t="s">
        <v>18</v>
      </c>
      <c r="E58" s="761"/>
      <c r="F58" s="113">
        <v>754143.23</v>
      </c>
      <c r="I58" s="762" t="s">
        <v>198</v>
      </c>
      <c r="J58" s="763"/>
      <c r="K58" s="764">
        <f>K54+K56</f>
        <v>135803.51000000013</v>
      </c>
      <c r="L58" s="76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815" t="s">
        <v>316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14"/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02"/>
      <c r="X5" s="80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0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0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10"/>
      <c r="X25" s="81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10"/>
      <c r="X26" s="81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03"/>
      <c r="X27" s="804"/>
      <c r="Y27" s="80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04"/>
      <c r="X28" s="804"/>
      <c r="Y28" s="80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4">
        <f>SUM(M5:M35)</f>
        <v>1818445.73</v>
      </c>
      <c r="N36" s="796">
        <f>SUM(N5:N35)</f>
        <v>739014</v>
      </c>
      <c r="O36" s="276"/>
      <c r="P36" s="277">
        <v>0</v>
      </c>
      <c r="Q36" s="79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95"/>
      <c r="N37" s="797"/>
      <c r="O37" s="276"/>
      <c r="P37" s="277">
        <v>0</v>
      </c>
      <c r="Q37" s="79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1" t="s">
        <v>11</v>
      </c>
      <c r="I52" s="772"/>
      <c r="J52" s="100"/>
      <c r="K52" s="773">
        <f>I50+L50</f>
        <v>158798.12</v>
      </c>
      <c r="L52" s="800"/>
      <c r="M52" s="272"/>
      <c r="N52" s="272"/>
      <c r="P52" s="34"/>
      <c r="Q52" s="13"/>
    </row>
    <row r="53" spans="1:17" x14ac:dyDescent="0.25">
      <c r="D53" s="777" t="s">
        <v>12</v>
      </c>
      <c r="E53" s="777"/>
      <c r="F53" s="312">
        <f>F50-K52-C50</f>
        <v>2078470.75</v>
      </c>
      <c r="I53" s="102"/>
      <c r="J53" s="103"/>
    </row>
    <row r="54" spans="1:17" ht="18.75" x14ac:dyDescent="0.3">
      <c r="D54" s="801" t="s">
        <v>95</v>
      </c>
      <c r="E54" s="801"/>
      <c r="F54" s="111">
        <v>-1448401.2</v>
      </c>
      <c r="I54" s="778" t="s">
        <v>13</v>
      </c>
      <c r="J54" s="779"/>
      <c r="K54" s="780">
        <f>F56+F57+F58</f>
        <v>1025960.7</v>
      </c>
      <c r="L54" s="78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82">
        <f>-C4</f>
        <v>-754143.23</v>
      </c>
      <c r="L56" s="78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60" t="s">
        <v>18</v>
      </c>
      <c r="E58" s="761"/>
      <c r="F58" s="113">
        <v>1149740.4099999999</v>
      </c>
      <c r="I58" s="762" t="s">
        <v>198</v>
      </c>
      <c r="J58" s="763"/>
      <c r="K58" s="764">
        <f>K54+K56</f>
        <v>271817.46999999997</v>
      </c>
      <c r="L58" s="76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7" t="s">
        <v>413</v>
      </c>
      <c r="C43" s="818"/>
      <c r="D43" s="818"/>
      <c r="E43" s="81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0"/>
      <c r="C44" s="821"/>
      <c r="D44" s="821"/>
      <c r="E44" s="82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3"/>
      <c r="C45" s="824"/>
      <c r="D45" s="824"/>
      <c r="E45" s="82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2" t="s">
        <v>593</v>
      </c>
      <c r="C47" s="83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34"/>
      <c r="C48" s="835"/>
      <c r="D48" s="253"/>
      <c r="E48" s="69"/>
      <c r="F48" s="137">
        <f t="shared" si="2"/>
        <v>0</v>
      </c>
      <c r="I48" s="348"/>
      <c r="J48" s="826" t="s">
        <v>414</v>
      </c>
      <c r="K48" s="827"/>
      <c r="L48" s="82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29"/>
      <c r="K49" s="830"/>
      <c r="L49" s="83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6" t="s">
        <v>594</v>
      </c>
      <c r="J50" s="83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6"/>
      <c r="J51" s="83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6"/>
      <c r="J52" s="83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6"/>
      <c r="J53" s="83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6"/>
      <c r="J54" s="83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6"/>
      <c r="J55" s="83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6"/>
      <c r="J56" s="83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6"/>
      <c r="J57" s="83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6"/>
      <c r="J58" s="83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6"/>
      <c r="J59" s="83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6"/>
      <c r="J60" s="83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6"/>
      <c r="J61" s="83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6"/>
      <c r="J62" s="83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6"/>
      <c r="J63" s="83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6"/>
      <c r="J64" s="83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6"/>
      <c r="J65" s="83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6"/>
      <c r="J66" s="83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6"/>
      <c r="J67" s="83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6"/>
      <c r="J68" s="83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6"/>
      <c r="J69" s="83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6"/>
      <c r="J70" s="83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6"/>
      <c r="J71" s="83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6"/>
      <c r="J72" s="83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6"/>
      <c r="J73" s="83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6"/>
      <c r="J74" s="83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6"/>
      <c r="J75" s="83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6"/>
      <c r="J76" s="83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6"/>
      <c r="J77" s="83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8"/>
      <c r="J78" s="83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9"/>
      <c r="C1" s="815" t="s">
        <v>646</v>
      </c>
      <c r="D1" s="816"/>
      <c r="E1" s="816"/>
      <c r="F1" s="816"/>
      <c r="G1" s="816"/>
      <c r="H1" s="816"/>
      <c r="I1" s="816"/>
      <c r="J1" s="816"/>
      <c r="K1" s="816"/>
      <c r="L1" s="816"/>
      <c r="M1" s="816"/>
    </row>
    <row r="2" spans="1:25" ht="16.5" thickBot="1" x14ac:dyDescent="0.3">
      <c r="B2" s="7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3" t="s">
        <v>0</v>
      </c>
      <c r="C3" s="754"/>
      <c r="D3" s="10"/>
      <c r="E3" s="11"/>
      <c r="F3" s="11"/>
      <c r="H3" s="755" t="s">
        <v>26</v>
      </c>
      <c r="I3" s="755"/>
      <c r="K3" s="165"/>
      <c r="L3" s="13"/>
      <c r="M3" s="14"/>
      <c r="P3" s="792" t="s">
        <v>6</v>
      </c>
      <c r="R3" s="81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56" t="s">
        <v>2</v>
      </c>
      <c r="F4" s="757"/>
      <c r="H4" s="758" t="s">
        <v>3</v>
      </c>
      <c r="I4" s="759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14"/>
      <c r="W4" s="802" t="s">
        <v>124</v>
      </c>
      <c r="X4" s="80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02"/>
      <c r="X5" s="80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0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0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08"/>
      <c r="X21" s="80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09"/>
      <c r="X23" s="80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09"/>
      <c r="X24" s="80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10"/>
      <c r="X25" s="81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10"/>
      <c r="X26" s="81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03"/>
      <c r="X27" s="804"/>
      <c r="Y27" s="80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04"/>
      <c r="X28" s="804"/>
      <c r="Y28" s="80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4">
        <f>SUM(M5:M35)</f>
        <v>2143864.4900000002</v>
      </c>
      <c r="N36" s="796">
        <f>SUM(N5:N35)</f>
        <v>791108</v>
      </c>
      <c r="O36" s="276"/>
      <c r="P36" s="277">
        <v>0</v>
      </c>
      <c r="Q36" s="84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95"/>
      <c r="N37" s="797"/>
      <c r="O37" s="276"/>
      <c r="P37" s="277">
        <v>0</v>
      </c>
      <c r="Q37" s="84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2">
        <f>M36+N36</f>
        <v>2934972.49</v>
      </c>
      <c r="N39" s="84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1" t="s">
        <v>11</v>
      </c>
      <c r="I52" s="772"/>
      <c r="J52" s="100"/>
      <c r="K52" s="773">
        <f>I50+L50</f>
        <v>197471.8</v>
      </c>
      <c r="L52" s="800"/>
      <c r="M52" s="272"/>
      <c r="N52" s="272"/>
      <c r="P52" s="34"/>
      <c r="Q52" s="13"/>
    </row>
    <row r="53" spans="1:17" x14ac:dyDescent="0.25">
      <c r="D53" s="777" t="s">
        <v>12</v>
      </c>
      <c r="E53" s="777"/>
      <c r="F53" s="312">
        <f>F50-K52-C50</f>
        <v>2057786.11</v>
      </c>
      <c r="I53" s="102"/>
      <c r="J53" s="103"/>
    </row>
    <row r="54" spans="1:17" ht="18.75" x14ac:dyDescent="0.3">
      <c r="D54" s="801" t="s">
        <v>95</v>
      </c>
      <c r="E54" s="801"/>
      <c r="F54" s="111">
        <v>-1702928.14</v>
      </c>
      <c r="I54" s="778" t="s">
        <v>13</v>
      </c>
      <c r="J54" s="779"/>
      <c r="K54" s="780">
        <f>F56+F57+F58</f>
        <v>1147965.3400000003</v>
      </c>
      <c r="L54" s="78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82">
        <f>-C4</f>
        <v>-1149740.4099999999</v>
      </c>
      <c r="L56" s="78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60" t="s">
        <v>18</v>
      </c>
      <c r="E58" s="761"/>
      <c r="F58" s="113">
        <v>1266568.45</v>
      </c>
      <c r="I58" s="762" t="s">
        <v>97</v>
      </c>
      <c r="J58" s="763"/>
      <c r="K58" s="764">
        <f>K54+K56</f>
        <v>-1775.0699999995995</v>
      </c>
      <c r="L58" s="76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2022-09-09T20:06:32Z</cp:lastPrinted>
  <dcterms:created xsi:type="dcterms:W3CDTF">2021-11-04T19:08:42Z</dcterms:created>
  <dcterms:modified xsi:type="dcterms:W3CDTF">2022-09-09T20:07:50Z</dcterms:modified>
</cp:coreProperties>
</file>