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5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9" l="1"/>
  <c r="M40" i="19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33" i="22" l="1"/>
  <c r="M31" i="22" l="1"/>
  <c r="M28" i="22" l="1"/>
  <c r="F99" i="21" l="1"/>
  <c r="M14" i="22" l="1"/>
  <c r="M9" i="22" l="1"/>
  <c r="M6" i="22" l="1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<sst xmlns="http://schemas.openxmlformats.org/spreadsheetml/2006/main" count="1786" uniqueCount="978">
  <si>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</si>
  <si>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</si>
  <si>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</si>
  <si>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</si>
  <si>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</si>
  <si>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</si>
  <si>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</si>
  <si>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</si>
  <si>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</si>
  <si>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</si>
  <si>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</si>
  <si>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</si>
  <si>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</si>
  <si>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</si>
  <si>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</si>
  <si>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</si>
  <si>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</si>
  <si>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</si>
  <si>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</si>
  <si>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</si>
  <si>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</si>
  <si>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</si>
  <si>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</si>
  <si>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</si>
  <si>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</si>
  <si>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</si>
  <si>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</si>
  <si>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</si>
  <si>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</si>
  <si>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</si>
  <si>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</si>
  <si>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</si>
  <si>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</si>
  <si>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</si>
  <si>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</si>
  <si>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</si>
  <si>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</si>
  <si>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</si>
  <si>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</si>
  <si>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</si>
  <si>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</si>
  <si>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</si>
  <si>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</si>
  <si>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</si>
  <si>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</si>
  <si>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</si>
  <si>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</si>
  <si>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</si>
  <si>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</si>
  <si>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</si>
  <si>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</si>
  <si>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</si>
  <si>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</si>
  <si>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</si>
  <si>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</si>
  <si>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</si>
  <si>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</si>
  <si>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</si>
  <si>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</si>
  <si>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</si>
  <si>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</si>
  <si>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</si>
  <si>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</si>
  <si>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</si>
  <si>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</si>
  <si>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</si>
  <si>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</si>
  <si>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</si>
  <si>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</si>
  <si>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</si>
  <si>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</si>
  <si>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</si>
  <si>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</si>
  <si>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</si>
  <si>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</si>
  <si>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</si>
  <si>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</si>
  <si>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</si>
  <si>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</si>
  <si>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</si>
  <si>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</si>
  <si>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</si>
  <si>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</si>
  <si>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</si>
  <si>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</si>
  <si>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</si>
  <si>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</si>
  <si>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</si>
  <si>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</si>
  <si>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</si>
  <si>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</si>
  <si>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</si>
  <si>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</si>
  <si>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</si>
  <si>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</si>
  <si>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</si>
  <si>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</si>
  <si>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</si>
  <si>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</si>
  <si>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</si>
  <si>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</si>
  <si>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</si>
  <si>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</si>
  <si>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</si>
  <si>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</si>
  <si>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</si>
  <si>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</si>
  <si>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</si>
  <si>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</si>
  <si>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</si>
  <si>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</si>
  <si>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</si>
  <si>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</si>
  <si>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</si>
  <si>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</si>
  <si>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</si>
  <si>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</si>
  <si>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</si>
  <si>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</si>
  <si>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</si>
  <si>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</si>
  <si>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</si>
  <si>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</si>
  <si>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</si>
  <si>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</si>
  <si>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</si>
  <si>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</si>
  <si>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</si>
  <si>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</si>
  <si>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</si>
  <si>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</si>
  <si>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</si>
  <si>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</si>
  <si>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</si>
  <si>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</si>
  <si>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</si>
  <si>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</si>
  <si>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</si>
  <si>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</si>
  <si>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</si>
  <si>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</si>
  <si>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</si>
  <si>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</si>
  <si>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</si>
  <si>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</si>
  <si>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</si>
  <si>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</si>
  <si>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</si>
  <si>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</si>
  <si>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</si>
  <si>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</si>
  <si>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</si>
  <si>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</si>
  <si>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</si>
  <si>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</si>
  <si>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</si>
  <si>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</si>
  <si>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</si>
  <si>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</si>
  <si>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</si>
  <si>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</si>
  <si>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</si>
  <si>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</si>
  <si>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</si>
  <si>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</si>
  <si>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</si>
  <si>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</si>
  <si>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</si>
  <si>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</si>
  <si>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</si>
  <si>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</si>
  <si>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</si>
  <si>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</si>
  <si>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</si>
  <si>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</si>
  <si>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</si>
  <si>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</si>
  <si>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</si>
  <si>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</si>
  <si>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</si>
  <si>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</si>
  <si>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</si>
  <si>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</si>
  <si>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</si>
  <si>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</si>
  <si>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</si>
  <si>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</si>
  <si>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</si>
  <si>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</si>
  <si>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</si>
  <si>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</si>
  <si>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</si>
  <si>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</si>
  <si>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</si>
  <si>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</si>
  <si>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</si>
  <si>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</si>
  <si>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</si>
  <si>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</si>
  <si>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</si>
  <si>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</si>
  <si>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</si>
  <si>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</si>
  <si>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</si>
  <si>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</si>
  <si>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</si>
  <si>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</si>
  <si>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</si>
  <si>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</si>
  <si>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</si>
  <si>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</si>
  <si>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</si>
  <si>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</si>
  <si>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</si>
  <si>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</si>
  <si>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</si>
  <si>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</si>
  <si>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</si>
  <si>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</si>
  <si>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</si>
  <si>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</si>
  <si>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</si>
  <si>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</si>
  <si>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</si>
  <si>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</si>
  <si>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</si>
  <si>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</si>
  <si>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</si>
  <si>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</si>
  <si>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</si>
  <si>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</si>
  <si>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</si>
  <si>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</si>
  <si>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</si>
  <si>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</si>
  <si>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</si>
  <si>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</si>
  <si>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</si>
  <si>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</si>
  <si>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</si>
  <si>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</si>
  <si>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</si>
  <si>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</si>
  <si>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</si>
  <si>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</si>
  <si>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</si>
  <si>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</si>
  <si>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</si>
  <si>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</si>
  <si>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</si>
  <si>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</si>
  <si>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</si>
  <si>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</si>
  <si>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</si>
  <si>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</si>
  <si>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</si>
  <si>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</si>
  <si>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</si>
  <si>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</si>
  <si>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</si>
  <si>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</si>
  <si>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</si>
  <si>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</si>
  <si>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</si>
  <si>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</si>
  <si>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</si>
  <si>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</si>
  <si>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</si>
  <si>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</si>
  <si>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</si>
  <si>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</si>
  <si>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</si>
  <si>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</si>
  <si>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</si>
  <si>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</si>
  <si>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</si>
  <si>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</si>
  <si>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</si>
  <si>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</si>
  <si>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</si>
  <si>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</si>
  <si>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</si>
  <si>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</si>
  <si>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</si>
  <si>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</si>
  <si>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</si>
  <si>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</si>
  <si>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</si>
  <si>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</si>
  <si>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</si>
  <si>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</si>
  <si>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</si>
  <si>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</si>
  <si>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</si>
  <si>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</si>
  <si>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</si>
  <si>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</si>
  <si>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</si>
  <si>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</si>
  <si>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</si>
  <si>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</si>
  <si>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</si>
  <si>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</si>
  <si>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</si>
  <si>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</si>
  <si>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</si>
  <si>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</si>
  <si>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</si>
  <si>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</si>
  <si>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</si>
  <si>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</si>
  <si>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</si>
  <si>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</si>
  <si>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</si>
  <si>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</si>
  <si>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</si>
  <si>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</si>
  <si>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</si>
  <si>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</si>
  <si>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</si>
  <si>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</si>
  <si>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</si>
  <si>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</si>
  <si>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</si>
  <si>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</si>
  <si>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</si>
  <si>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</si>
  <si>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</si>
  <si>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</si>
  <si>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</si>
  <si>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</si>
  <si>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</si>
  <si>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</si>
  <si>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</si>
  <si>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</si>
  <si>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</si>
  <si>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</si>
  <si>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</si>
  <si>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</si>
  <si>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</si>
  <si>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</si>
  <si>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</si>
  <si>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</si>
  <si>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</si>
  <si>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</si>
  <si>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</si>
  <si>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</si>
  <si>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</si>
  <si>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</si>
  <si>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</si>
  <si>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</si>
  <si>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</si>
  <si>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</si>
  <si>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</si>
  <si>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</si>
  <si>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</si>
  <si>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</si>
  <si>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</si>
  <si>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</si>
  <si>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</si>
  <si>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</si>
  <si>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</si>
  <si>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</si>
  <si>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</si>
  <si>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</si>
  <si>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</si>
  <si>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</si>
  <si>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</si>
  <si>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</si>
  <si>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</si>
  <si>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</si>
  <si>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</si>
  <si>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</si>
  <si>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</si>
  <si>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</si>
  <si>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</si>
  <si>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</si>
  <si>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</si>
  <si>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</si>
  <si>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</si>
  <si>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</si>
  <si>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</si>
  <si>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</si>
  <si>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</si>
  <si>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</si>
  <si>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</si>
  <si>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</si>
  <si>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</si>
  <si>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</si>
  <si>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</si>
  <si>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</si>
  <si>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</si>
  <si>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</si>
  <si>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</si>
  <si>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</si>
  <si>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</si>
  <si>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</si>
  <si>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</si>
  <si>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</si>
  <si>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</si>
  <si>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</si>
  <si>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</si>
  <si>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</si>
  <si>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</si>
  <si>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</si>
  <si>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</si>
  <si>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</si>
  <si>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</si>
  <si>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</si>
  <si>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</si>
  <si>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</si>
  <si>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</si>
  <si>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</si>
  <si>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</si>
  <si>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</si>
  <si>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</si>
  <si>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</si>
  <si>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</si>
  <si>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</si>
  <si>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</si>
  <si>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</si>
  <si>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</si>
  <si>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</si>
  <si>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</si>
  <si>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</si>
  <si>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</si>
  <si>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</si>
  <si>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</si>
  <si>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</si>
  <si>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</si>
  <si>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</si>
  <si>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</si>
  <si>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</si>
  <si>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</si>
  <si>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</si>
  <si>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</si>
  <si>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</si>
  <si>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</si>
  <si>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</si>
  <si>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</si>
  <si>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</si>
  <si>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</si>
  <si>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</si>
  <si>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</si>
  <si>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</si>
  <si>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</si>
  <si>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</si>
  <si>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</si>
  <si>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</si>
  <si>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</si>
  <si>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</si>
  <si>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</si>
  <si>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</si>
  <si>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</si>
  <si>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</si>
  <si>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</si>
  <si>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</si>
  <si>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</si>
  <si>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</si>
  <si>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</si>
  <si>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</si>
  <si>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</si>
  <si>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</si>
  <si>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</si>
  <si>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</si>
  <si>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</si>
  <si>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</si>
  <si>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</si>
  <si>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</si>
  <si>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</si>
  <si>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</si>
  <si>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</si>
  <si>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</si>
  <si>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</si>
  <si>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</si>
  <si>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</si>
  <si>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</si>
  <si>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</si>
  <si>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</si>
  <si>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</si>
  <si>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</si>
  <si>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</si>
  <si>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</si>
  <si>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</si>
  <si>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</si>
  <si>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</si>
  <si>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</si>
  <si>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</si>
  <si>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</si>
  <si>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</si>
  <si>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</si>
  <si>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</si>
  <si>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</si>
  <si>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</si>
  <si>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</si>
  <si>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</si>
  <si>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</si>
  <si>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</si>
  <si>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</si>
  <si>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</si>
  <si>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</si>
  <si>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</si>
  <si>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</si>
  <si>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</si>
  <si>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</si>
  <si>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</si>
  <si>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</si>
  <si>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</si>
  <si>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</si>
  <si>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</si>
  <si>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</si>
  <si>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</si>
  <si>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</si>
  <si>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</si>
  <si>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</si>
  <si>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</si>
  <si>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</si>
  <si>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</si>
  <si>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</si>
  <si>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</si>
  <si>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</si>
  <si>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</si>
  <si>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</si>
  <si>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</si>
  <si>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</si>
  <si>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</si>
  <si>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</si>
  <si>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</si>
  <si>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</si>
  <si>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</si>
  <si>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</si>
  <si>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</si>
  <si>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</si>
  <si>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</si>
  <si>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</si>
  <si>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</si>
  <si>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</si>
  <si>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</si>
  <si>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</si>
  <si>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</si>
  <si>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</si>
  <si>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</si>
  <si>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</si>
  <si>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</si>
  <si>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</si>
  <si>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</si>
  <si>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</si>
  <si>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</si>
  <si>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</si>
  <si>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</si>
  <si>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</si>
  <si>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</si>
  <si>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</si>
  <si>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</si>
  <si>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</si>
  <si>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</si>
  <si>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</si>
  <si>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</si>
  <si>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</si>
  <si>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</si>
  <si>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</si>
  <si>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</si>
  <si>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</si>
  <si>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</si>
  <si>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</si>
  <si>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</si>
  <si>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</si>
  <si>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</si>
  <si>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</si>
  <si>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</si>
  <si>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</si>
  <si>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</si>
  <si>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</si>
  <si>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</si>
  <si>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</si>
  <si>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</si>
  <si>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</si>
  <si>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</si>
  <si>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</si>
  <si>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</si>
  <si>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</si>
  <si>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</si>
  <si>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</si>
  <si>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</si>
  <si>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</si>
  <si>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</si>
  <si>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</si>
  <si>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</si>
  <si>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</si>
  <si>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</si>
  <si>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</si>
  <si>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</si>
  <si>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</si>
  <si>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</si>
  <si>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</si>
  <si>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</si>
  <si>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</si>
  <si>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</si>
  <si>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</si>
  <si>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</si>
  <si>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</si>
  <si>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</si>
  <si>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</si>
  <si>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</si>
  <si>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</si>
  <si>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</si>
  <si>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</si>
  <si>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</si>
  <si>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</si>
  <si>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</si>
  <si>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</si>
  <si>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</si>
  <si>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</si>
  <si>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</si>
  <si>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</si>
  <si>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</si>
  <si>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</si>
  <si>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</si>
  <si>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</si>
  <si>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</si>
  <si>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</si>
  <si>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</si>
  <si>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</si>
  <si>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</si>
  <si>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</si>
  <si>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</si>
  <si>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</si>
  <si>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</si>
  <si>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</si>
  <si>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</si>
  <si>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</si>
  <si>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</si>
  <si>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</si>
  <si>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</si>
  <si>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</si>
  <si>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</si>
  <si>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</si>
  <si>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</si>
  <si>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</si>
  <si>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</si>
  <si>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</si>
  <si>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</si>
  <si>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</si>
  <si>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</si>
  <si>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</si>
  <si>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</si>
  <si>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</si>
  <si>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</si>
  <si>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</si>
  <si>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</si>
  <si>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</si>
  <si>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</si>
  <si>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</si>
  <si>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</si>
  <si>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</si>
  <si>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</si>
  <si>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</si>
  <si>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</si>
  <si>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</si>
  <si>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</si>
  <si>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</si>
  <si>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</si>
  <si>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</si>
  <si>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</si>
  <si>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</si>
  <si>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</si>
  <si>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</si>
  <si>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</si>
  <si>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</si>
  <si>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</si>
  <si>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</si>
  <si>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</si>
  <si>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</si>
  <si>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</si>
  <si>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</si>
  <si>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</si>
  <si>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</si>
  <si>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</si>
  <si>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</si>
  <si>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</si>
  <si>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</si>
  <si>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</si>
  <si>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</si>
  <si>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</si>
  <si>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</si>
  <si>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</si>
  <si>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</si>
  <si>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</si>
  <si>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</si>
  <si>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</si>
  <si>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</si>
  <si>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</si>
  <si>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</si>
  <si>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</si>
  <si>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</si>
  <si>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</si>
  <si>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</si>
  <si>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</si>
  <si>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</si>
  <si>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</si>
  <si>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</si>
  <si>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</si>
  <si>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</si>
  <si>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</si>
  <si>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</si>
  <si>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</si>
  <si>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</si>
  <si>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</si>
  <si>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</si>
  <si>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</si>
  <si>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</si>
  <si>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</si>
  <si>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</si>
  <si>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</si>
  <si>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</si>
  <si>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</si>
  <si>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</si>
  <si>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</si>
  <si>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</si>
  <si>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</si>
  <si>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</si>
  <si>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</si>
  <si>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</si>
  <si>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</si>
  <si>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</si>
  <si>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</si>
  <si>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</si>
  <si>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</si>
  <si>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</si>
  <si>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</si>
  <si>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</si>
  <si>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</si>
  <si>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</si>
  <si>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</si>
  <si>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</si>
  <si>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</si>
  <si>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</si>
  <si>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</si>
  <si>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</si>
  <si>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</si>
  <si>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</si>
  <si>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</si>
  <si>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</si>
  <si>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</si>
  <si>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</si>
  <si>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</si>
  <si>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</si>
  <si>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</si>
  <si>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</si>
  <si>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</si>
  <si>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</si>
  <si>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</si>
  <si>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</si>
  <si>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</si>
  <si>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</si>
  <si>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</si>
  <si>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</si>
  <si>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</si>
  <si>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</si>
  <si>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</si>
  <si>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</si>
  <si>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</si>
  <si>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</si>
  <si>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</si>
  <si>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</si>
  <si>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</si>
  <si>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</si>
  <si>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</si>
  <si>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</si>
  <si>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</si>
  <si>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</si>
  <si>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</si>
  <si>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</si>
  <si>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</si>
  <si>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</si>
  <si>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</si>
  <si>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</si>
  <si>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</si>
  <si>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</si>
  <si>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</si>
  <si>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</si>
  <si>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</si>
  <si>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</si>
  <si>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</si>
  <si>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</si>
  <si>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</si>
  <si>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</si>
  <si>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</si>
  <si>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</si>
  <si>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</si>
  <si>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</si>
  <si>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</si>
  <si>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</si>
  <si>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</si>
  <si>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</si>
  <si>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</si>
  <si>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</si>
  <si>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</si>
  <si>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</si>
  <si>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</si>
  <si>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</si>
  <si>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</si>
  <si>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</si>
  <si>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</si>
  <si>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</si>
  <si>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</si>
  <si>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</si>
  <si>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</si>
  <si>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</si>
  <si>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</si>
  <si>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</si>
  <si>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</si>
  <si>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</si>
  <si>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</si>
  <si>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</si>
  <si>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</si>
  <si>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</si>
  <si>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</si>
  <si>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</si>
  <si>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</si>
  <si>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</si>
  <si>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</si>
  <si>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</si>
  <si>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</si>
  <si>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</si>
  <si>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</si>
  <si>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</si>
  <si>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</si>
  <si>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</si>
  <si>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</si>
  <si>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</si>
  <si>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</si>
  <si>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</si>
  <si>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</si>
  <si>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</si>
  <si>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</si>
  <si>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</si>
  <si>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</si>
  <si>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</si>
  <si>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</si>
  <si>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</si>
  <si>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</si>
  <si>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</si>
  <si>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</si>
  <si>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</si>
  <si>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</si>
  <si>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</si>
  <si>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</si>
  <si>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</si>
  <si>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</si>
  <si>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</si>
  <si>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</si>
  <si>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</si>
  <si>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</si>
  <si>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</si>
  <si>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</si>
  <si>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</si>
  <si>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</si>
  <si>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</si>
  <si>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</si>
  <si>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</si>
  <si>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</si>
  <si>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</si>
  <si>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</si>
  <si>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</si>
  <si>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</si>
  <si>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</si>
  <si>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</si>
  <si>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</si>
  <si>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</si>
  <si>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</si>
  <si>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</si>
  <si>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</si>
  <si>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</si>
  <si>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</si>
  <si>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</si>
  <si>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</si>
  <si>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</si>
  <si>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</si>
  <si>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</si>
  <si>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</si>
  <si>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</si>
  <si>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</si>
  <si>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</si>
  <si>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</si>
  <si>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</si>
  <si>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</si>
  <si>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</si>
  <si>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</si>
  <si>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</si>
  <si>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</si>
  <si>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</si>
  <si>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</si>
  <si>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</si>
  <si>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</si>
  <si>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</si>
  <si>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</si>
  <si>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</si>
  <si>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</si>
  <si>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</si>
  <si>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</si>
  <si>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</si>
  <si>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</si>
  <si>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</si>
  <si>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</si>
  <si>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</si>
  <si>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</si>
  <si>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</si>
  <si>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</si>
  <si>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</si>
  <si>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</si>
  <si>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</si>
  <si>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</si>
  <si>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</si>
  <si>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</si>
  <si>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</si>
  <si>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</si>
  <si>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</si>
  <si>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</si>
  <si>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</si>
  <si>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</si>
  <si>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</si>
  <si>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</si>
  <si>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</si>
  <si>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</si>
  <si>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</si>
  <si>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</si>
  <si>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</si>
  <si>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</si>
  <si>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</si>
  <si>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</si>
  <si>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</si>
  <si>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</si>
  <si>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</si>
  <si>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</si>
  <si>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</si>
  <si>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</si>
  <si>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</si>
  <si>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</si>
  <si>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</si>
  <si>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</si>
  <si>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</si>
  <si>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</si>
  <si>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</si>
  <si>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</si>
  <si>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</si>
  <si>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</si>
  <si>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</si>
  <si>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</si>
  <si>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</si>
  <si>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</si>
  <si>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</si>
  <si>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</si>
  <si>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</si>
  <si>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</si>
  <si>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</si>
  <si>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</si>
  <si>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</si>
  <si>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</si>
  <si>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</si>
  <si>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</si>
  <si>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</si>
  <si>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</si>
  <si>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</si>
  <si>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</si>
  <si>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</si>
  <si>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</si>
  <si>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</si>
  <si>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</si>
  <si>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</si>
  <si>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</si>
  <si>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</si>
  <si>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</si>
  <si>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</si>
  <si>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</si>
  <si>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 xml:space="preserve">CARBOLE </t>
  </si>
  <si>
    <t>ANALISIS AGUA</t>
  </si>
  <si>
    <t xml:space="preserve"> 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</si>
</sst>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75"/>
      <c r="C1" s="677" t="s">
        <v>25</v>
      </c>
      <c r="D1" s="678"/>
      <c r="E1" s="678"/>
      <c r="F1" s="678"/>
      <c r="G1" s="678"/>
      <c r="H1" s="678"/>
      <c r="I1" s="678"/>
      <c r="J1" s="678"/>
      <c r="K1" s="678"/>
      <c r="L1" s="678"/>
      <c r="M1" s="678"/>
    </row>
    <row r="2" spans="1:19" ht="16.5" thickBot="1" x14ac:dyDescent="0.3">
      <c r="B2" s="676"/>
      <c r="C2" s="3"/>
      <c r="H2" s="5"/>
      <c r="I2" s="6"/>
      <c r="J2" s="7"/>
      <c r="L2" s="8"/>
      <c r="M2" s="6"/>
      <c r="N2" s="9"/>
    </row>
    <row r="3" spans="1:19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691" t="s">
        <v>6</v>
      </c>
      <c r="Q4" s="69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3">
        <f>SUM(M5:M38)</f>
        <v>247061</v>
      </c>
      <c r="N39" s="69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4"/>
      <c r="N40" s="69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7" t="s">
        <v>11</v>
      </c>
      <c r="I52" s="698"/>
      <c r="J52" s="100"/>
      <c r="K52" s="699">
        <f>I50+L50</f>
        <v>53873.49</v>
      </c>
      <c r="L52" s="700"/>
      <c r="M52" s="701">
        <f>N39+M39</f>
        <v>419924</v>
      </c>
      <c r="N52" s="702"/>
      <c r="P52" s="34"/>
      <c r="Q52" s="9"/>
    </row>
    <row r="53" spans="1:17" ht="15.75" x14ac:dyDescent="0.25">
      <c r="D53" s="703" t="s">
        <v>12</v>
      </c>
      <c r="E53" s="70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3" t="s">
        <v>95</v>
      </c>
      <c r="E54" s="703"/>
      <c r="F54" s="96">
        <v>-549976.4</v>
      </c>
      <c r="I54" s="704" t="s">
        <v>13</v>
      </c>
      <c r="J54" s="705"/>
      <c r="K54" s="706">
        <f>F56+F57+F58</f>
        <v>-24577.400000000023</v>
      </c>
      <c r="L54" s="70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8">
        <f>-C4</f>
        <v>0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6" t="s">
        <v>18</v>
      </c>
      <c r="E58" s="687"/>
      <c r="F58" s="113">
        <v>567389.35</v>
      </c>
      <c r="I58" s="688" t="s">
        <v>97</v>
      </c>
      <c r="J58" s="689"/>
      <c r="K58" s="690">
        <f>K54+K56</f>
        <v>-24577.400000000023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71" t="s">
        <v>597</v>
      </c>
      <c r="J76" s="77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73"/>
      <c r="J77" s="77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8"/>
      <c r="K81" s="1"/>
      <c r="L81" s="97"/>
      <c r="M81" s="3"/>
      <c r="N81" s="1"/>
    </row>
    <row r="82" spans="1:14" ht="18.75" x14ac:dyDescent="0.3">
      <c r="A82" s="435"/>
      <c r="B82" s="770" t="s">
        <v>595</v>
      </c>
      <c r="C82" s="77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451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322" t="s">
        <v>217</v>
      </c>
      <c r="R4" s="740"/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8"/>
      <c r="X5" s="72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3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3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6"/>
      <c r="X25" s="73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6"/>
      <c r="X26" s="73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9"/>
      <c r="X27" s="730"/>
      <c r="Y27" s="73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30"/>
      <c r="X28" s="730"/>
      <c r="Y28" s="73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20">
        <f>SUM(M5:M35)</f>
        <v>2220612.02</v>
      </c>
      <c r="N36" s="722">
        <f>SUM(N5:N35)</f>
        <v>833865</v>
      </c>
      <c r="O36" s="276"/>
      <c r="P36" s="277">
        <v>0</v>
      </c>
      <c r="Q36" s="76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21"/>
      <c r="N37" s="723"/>
      <c r="O37" s="276"/>
      <c r="P37" s="277">
        <v>0</v>
      </c>
      <c r="Q37" s="767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8">
        <f>M36+N36</f>
        <v>3054477.02</v>
      </c>
      <c r="N39" s="76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7" t="s">
        <v>11</v>
      </c>
      <c r="I68" s="698"/>
      <c r="J68" s="100"/>
      <c r="K68" s="699">
        <f>I66+L66</f>
        <v>314868.39999999997</v>
      </c>
      <c r="L68" s="726"/>
      <c r="M68" s="272"/>
      <c r="N68" s="272"/>
      <c r="P68" s="34"/>
      <c r="Q68" s="13"/>
    </row>
    <row r="69" spans="1:17" x14ac:dyDescent="0.25">
      <c r="D69" s="703" t="s">
        <v>12</v>
      </c>
      <c r="E69" s="703"/>
      <c r="F69" s="312">
        <f>F66-K68-C66</f>
        <v>1594593.8500000003</v>
      </c>
      <c r="I69" s="102"/>
      <c r="J69" s="103"/>
    </row>
    <row r="70" spans="1:17" ht="18.75" x14ac:dyDescent="0.3">
      <c r="D70" s="727" t="s">
        <v>95</v>
      </c>
      <c r="E70" s="727"/>
      <c r="F70" s="111">
        <v>-1360260.32</v>
      </c>
      <c r="I70" s="704" t="s">
        <v>13</v>
      </c>
      <c r="J70" s="705"/>
      <c r="K70" s="706">
        <f>F72+F73+F74</f>
        <v>1938640.11</v>
      </c>
      <c r="L70" s="70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8">
        <f>-C4</f>
        <v>-1266568.45</v>
      </c>
      <c r="L72" s="70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6" t="s">
        <v>18</v>
      </c>
      <c r="E74" s="687"/>
      <c r="F74" s="113">
        <v>1792817.68</v>
      </c>
      <c r="I74" s="688" t="s">
        <v>198</v>
      </c>
      <c r="J74" s="689"/>
      <c r="K74" s="690">
        <f>K70+K72</f>
        <v>672071.66000000015</v>
      </c>
      <c r="L74" s="69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75" t="s">
        <v>594</v>
      </c>
      <c r="J83" s="776"/>
    </row>
    <row r="84" spans="1:14" ht="19.5" thickBot="1" x14ac:dyDescent="0.35">
      <c r="A84" s="514" t="s">
        <v>598</v>
      </c>
      <c r="B84" s="515"/>
      <c r="C84" s="516"/>
      <c r="D84" s="491"/>
      <c r="I84" s="777"/>
      <c r="J84" s="77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620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322" t="s">
        <v>217</v>
      </c>
      <c r="R4" s="740"/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8"/>
      <c r="X5" s="72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3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3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6"/>
      <c r="X25" s="73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6"/>
      <c r="X26" s="73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9"/>
      <c r="X27" s="730"/>
      <c r="Y27" s="73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30"/>
      <c r="X28" s="730"/>
      <c r="Y28" s="73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20">
        <f>SUM(M5:M40)</f>
        <v>2479367.6100000003</v>
      </c>
      <c r="N41" s="720">
        <f>SUM(N5:N40)</f>
        <v>1195667</v>
      </c>
      <c r="P41" s="506">
        <f>SUM(P5:P40)</f>
        <v>4355326.74</v>
      </c>
      <c r="Q41" s="779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21"/>
      <c r="N42" s="721"/>
      <c r="P42" s="34"/>
      <c r="Q42" s="780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81">
        <f>M41+N41</f>
        <v>3675034.6100000003</v>
      </c>
      <c r="N45" s="782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7" t="s">
        <v>11</v>
      </c>
      <c r="I70" s="698"/>
      <c r="J70" s="100"/>
      <c r="K70" s="699">
        <f>I68+L68</f>
        <v>428155.54000000004</v>
      </c>
      <c r="L70" s="726"/>
      <c r="M70" s="272"/>
      <c r="N70" s="272"/>
      <c r="P70" s="34"/>
      <c r="Q70" s="13"/>
    </row>
    <row r="71" spans="1:17" x14ac:dyDescent="0.25">
      <c r="D71" s="703" t="s">
        <v>12</v>
      </c>
      <c r="E71" s="703"/>
      <c r="F71" s="312">
        <f>F68-K70-C68</f>
        <v>1631087.67</v>
      </c>
      <c r="I71" s="102"/>
      <c r="J71" s="103"/>
      <c r="P71" s="34"/>
    </row>
    <row r="72" spans="1:17" ht="18.75" x14ac:dyDescent="0.3">
      <c r="D72" s="727" t="s">
        <v>95</v>
      </c>
      <c r="E72" s="727"/>
      <c r="F72" s="111">
        <v>-1884975.46</v>
      </c>
      <c r="I72" s="704" t="s">
        <v>13</v>
      </c>
      <c r="J72" s="705"/>
      <c r="K72" s="706">
        <f>F74+F75+F76</f>
        <v>1777829.89</v>
      </c>
      <c r="L72" s="70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8">
        <f>-C4</f>
        <v>-1792817.68</v>
      </c>
      <c r="L74" s="70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6" t="s">
        <v>18</v>
      </c>
      <c r="E76" s="687"/>
      <c r="F76" s="113">
        <v>2112071.92</v>
      </c>
      <c r="I76" s="688" t="s">
        <v>854</v>
      </c>
      <c r="J76" s="689"/>
      <c r="K76" s="690">
        <f>K72+K74</f>
        <v>-14987.790000000037</v>
      </c>
      <c r="L76" s="69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75" t="s">
        <v>594</v>
      </c>
      <c r="J93" s="776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7"/>
      <c r="J94" s="77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83">
        <f>SUM(D106:D129)</f>
        <v>759581.99999999988</v>
      </c>
      <c r="D130" s="784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9" t="s">
        <v>752</v>
      </c>
      <c r="G2" s="790"/>
      <c r="H2" s="791"/>
    </row>
    <row r="3" spans="2:8" ht="27.75" customHeight="1" thickBot="1" x14ac:dyDescent="0.3">
      <c r="B3" s="786" t="s">
        <v>748</v>
      </c>
      <c r="C3" s="787"/>
      <c r="D3" s="788"/>
      <c r="F3" s="792"/>
      <c r="G3" s="793"/>
      <c r="H3" s="794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95">
        <f>SUM(H5:H10)</f>
        <v>334337</v>
      </c>
      <c r="H11" s="796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9" t="s">
        <v>750</v>
      </c>
      <c r="D15" s="797">
        <f>D11-D13</f>
        <v>-69877</v>
      </c>
    </row>
    <row r="16" spans="2:8" ht="18.75" customHeight="1" thickBot="1" x14ac:dyDescent="0.3">
      <c r="C16" s="800"/>
      <c r="D16" s="798"/>
    </row>
    <row r="17" spans="3:4" ht="18.75" x14ac:dyDescent="0.3">
      <c r="C17" s="785" t="s">
        <v>753</v>
      </c>
      <c r="D17" s="78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754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556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82" t="s">
        <v>2</v>
      </c>
      <c r="F4" s="683"/>
      <c r="H4" s="684" t="s">
        <v>3</v>
      </c>
      <c r="I4" s="685"/>
      <c r="J4" s="559"/>
      <c r="K4" s="565"/>
      <c r="L4" s="566"/>
      <c r="M4" s="21" t="s">
        <v>4</v>
      </c>
      <c r="N4" s="22" t="s">
        <v>5</v>
      </c>
      <c r="P4" s="719"/>
      <c r="Q4" s="322" t="s">
        <v>217</v>
      </c>
      <c r="R4" s="740"/>
      <c r="U4" s="34"/>
      <c r="V4" s="128"/>
      <c r="W4" s="801"/>
      <c r="X4" s="80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01"/>
      <c r="X5" s="80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0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0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34"/>
      <c r="X21" s="73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5"/>
      <c r="X23" s="73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5"/>
      <c r="X24" s="73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6"/>
      <c r="X25" s="73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6"/>
      <c r="X26" s="73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9"/>
      <c r="X27" s="730"/>
      <c r="Y27" s="73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30"/>
      <c r="X28" s="730"/>
      <c r="Y28" s="73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20">
        <f>SUM(M5:M40)</f>
        <v>1509924.1</v>
      </c>
      <c r="N41" s="720">
        <f>SUM(N5:N40)</f>
        <v>1012291</v>
      </c>
      <c r="P41" s="506">
        <f>SUM(P5:P40)</f>
        <v>4043205.8900000006</v>
      </c>
      <c r="Q41" s="779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21"/>
      <c r="N42" s="721"/>
      <c r="P42" s="34"/>
      <c r="Q42" s="78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81">
        <f>M41+N41</f>
        <v>2522215.1</v>
      </c>
      <c r="N45" s="78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7" t="s">
        <v>11</v>
      </c>
      <c r="I63" s="698"/>
      <c r="J63" s="562"/>
      <c r="K63" s="804">
        <f>I61+L61</f>
        <v>340912.75</v>
      </c>
      <c r="L63" s="805"/>
      <c r="M63" s="272"/>
      <c r="N63" s="272"/>
      <c r="P63" s="34"/>
      <c r="Q63" s="13"/>
    </row>
    <row r="64" spans="1:17" x14ac:dyDescent="0.25">
      <c r="D64" s="703" t="s">
        <v>12</v>
      </c>
      <c r="E64" s="703"/>
      <c r="F64" s="312">
        <f>F61-K63-C61</f>
        <v>1458827.53</v>
      </c>
      <c r="I64" s="102"/>
      <c r="J64" s="563"/>
    </row>
    <row r="65" spans="2:17" ht="18.75" x14ac:dyDescent="0.3">
      <c r="D65" s="727" t="s">
        <v>95</v>
      </c>
      <c r="E65" s="727"/>
      <c r="F65" s="111">
        <v>-1572197.3</v>
      </c>
      <c r="I65" s="704" t="s">
        <v>13</v>
      </c>
      <c r="J65" s="705"/>
      <c r="K65" s="706">
        <f>F67+F68+F69</f>
        <v>2392765.5300000003</v>
      </c>
      <c r="L65" s="706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03">
        <f>-C4</f>
        <v>-2112071.92</v>
      </c>
      <c r="L67" s="70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6" t="s">
        <v>18</v>
      </c>
      <c r="E69" s="687"/>
      <c r="F69" s="113">
        <v>2546982.16</v>
      </c>
      <c r="I69" s="688" t="s">
        <v>198</v>
      </c>
      <c r="J69" s="689"/>
      <c r="K69" s="690">
        <f>K65+K67</f>
        <v>280693.61000000034</v>
      </c>
      <c r="L69" s="69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7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8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75" t="s">
        <v>594</v>
      </c>
      <c r="J74" s="776"/>
    </row>
    <row r="75" spans="1:14" ht="19.5" thickBot="1" x14ac:dyDescent="0.35">
      <c r="A75" s="456"/>
      <c r="B75" s="654"/>
      <c r="C75" s="233"/>
      <c r="D75" s="655"/>
      <c r="E75" s="520"/>
      <c r="F75" s="111"/>
      <c r="I75" s="777"/>
      <c r="J75" s="778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8" t="s">
        <v>806</v>
      </c>
      <c r="B89" s="809"/>
      <c r="C89" s="809"/>
      <c r="E89"/>
      <c r="F89" s="111"/>
      <c r="I89"/>
      <c r="J89" s="194"/>
      <c r="M89"/>
      <c r="N89"/>
    </row>
    <row r="90" spans="1:14" ht="18.75" x14ac:dyDescent="0.3">
      <c r="A90" s="454"/>
      <c r="B90" s="810" t="s">
        <v>807</v>
      </c>
      <c r="C90" s="81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806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7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A31" workbookViewId="0">
      <selection activeCell="K50" sqref="K5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886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556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82" t="s">
        <v>2</v>
      </c>
      <c r="F4" s="683"/>
      <c r="H4" s="684" t="s">
        <v>3</v>
      </c>
      <c r="I4" s="685"/>
      <c r="J4" s="559"/>
      <c r="K4" s="565"/>
      <c r="L4" s="566"/>
      <c r="M4" s="21" t="s">
        <v>4</v>
      </c>
      <c r="N4" s="22" t="s">
        <v>5</v>
      </c>
      <c r="P4" s="719"/>
      <c r="Q4" s="322" t="s">
        <v>217</v>
      </c>
      <c r="R4" s="740"/>
      <c r="U4" s="34"/>
      <c r="V4" s="128"/>
      <c r="W4" s="801"/>
      <c r="X4" s="801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801"/>
      <c r="X5" s="801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802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802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34"/>
      <c r="X21" s="734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35"/>
      <c r="X23" s="735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35"/>
      <c r="X24" s="735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36"/>
      <c r="X25" s="736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5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36"/>
      <c r="X26" s="736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5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29"/>
      <c r="X27" s="730"/>
      <c r="Y27" s="731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5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30"/>
      <c r="X28" s="730"/>
      <c r="Y28" s="731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5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5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5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5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>
        <v>22194.5</v>
      </c>
      <c r="D33" s="65" t="s">
        <v>949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5" t="s">
        <v>941</v>
      </c>
      <c r="P33" s="34">
        <f t="shared" si="1"/>
        <v>114527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>
        <v>18614</v>
      </c>
      <c r="D34" s="64" t="s">
        <v>950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5" t="s">
        <v>941</v>
      </c>
      <c r="P34" s="34">
        <f t="shared" si="1"/>
        <v>117654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>
        <v>22015</v>
      </c>
      <c r="D35" s="67" t="s">
        <v>951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5" t="s">
        <v>941</v>
      </c>
      <c r="P35" s="34">
        <f t="shared" si="1"/>
        <v>89000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>
        <v>540</v>
      </c>
      <c r="D36" s="64" t="s">
        <v>952</v>
      </c>
      <c r="E36" s="27">
        <v>44742</v>
      </c>
      <c r="F36" s="28">
        <v>86153</v>
      </c>
      <c r="G36" s="667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5" t="s">
        <v>941</v>
      </c>
      <c r="P36" s="34">
        <f t="shared" si="1"/>
        <v>86153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>
        <v>15245</v>
      </c>
      <c r="D37" s="507" t="s">
        <v>953</v>
      </c>
      <c r="E37" s="27">
        <v>44743</v>
      </c>
      <c r="F37" s="28">
        <v>108790</v>
      </c>
      <c r="G37" s="667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5" t="s">
        <v>941</v>
      </c>
      <c r="P37" s="34">
        <f t="shared" si="1"/>
        <v>108790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>
        <v>10283.5</v>
      </c>
      <c r="D38" s="65" t="s">
        <v>954</v>
      </c>
      <c r="E38" s="27">
        <v>44744</v>
      </c>
      <c r="F38" s="28">
        <v>129052</v>
      </c>
      <c r="G38" s="667"/>
      <c r="H38" s="29">
        <v>44744</v>
      </c>
      <c r="I38" s="30">
        <v>4915</v>
      </c>
      <c r="J38" s="56">
        <v>44744</v>
      </c>
      <c r="K38" s="668" t="s">
        <v>955</v>
      </c>
      <c r="L38" s="39">
        <v>15579</v>
      </c>
      <c r="M38" s="32">
        <v>39379.5</v>
      </c>
      <c r="N38" s="33">
        <v>58895</v>
      </c>
      <c r="O38" s="665" t="s">
        <v>941</v>
      </c>
      <c r="P38" s="34">
        <f>N38+M38+L38+I38+C38</f>
        <v>129052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>
        <v>10129</v>
      </c>
      <c r="D39" s="64" t="s">
        <v>956</v>
      </c>
      <c r="E39" s="27">
        <v>44745</v>
      </c>
      <c r="F39" s="509">
        <v>87809</v>
      </c>
      <c r="G39" s="667"/>
      <c r="H39" s="29">
        <v>44745</v>
      </c>
      <c r="I39" s="71">
        <v>243</v>
      </c>
      <c r="J39" s="56"/>
      <c r="K39" s="668"/>
      <c r="L39" s="39"/>
      <c r="M39" s="32">
        <v>48212</v>
      </c>
      <c r="N39" s="33">
        <v>29225</v>
      </c>
      <c r="O39" s="665" t="s">
        <v>941</v>
      </c>
      <c r="P39" s="34">
        <f t="shared" si="1"/>
        <v>87809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20">
        <f>SUM(M5:M40)</f>
        <v>1737024</v>
      </c>
      <c r="N41" s="720">
        <f>SUM(N5:N40)</f>
        <v>1314313</v>
      </c>
      <c r="P41" s="506">
        <f>SUM(P5:P40)</f>
        <v>3810957.55</v>
      </c>
      <c r="Q41" s="779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21"/>
      <c r="N42" s="721"/>
      <c r="P42" s="34"/>
      <c r="Q42" s="78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666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44744</v>
      </c>
      <c r="K45" s="38" t="s">
        <v>955</v>
      </c>
      <c r="L45" s="39">
        <v>20521</v>
      </c>
      <c r="M45" s="781">
        <f>M41+N41</f>
        <v>3051337</v>
      </c>
      <c r="N45" s="78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 t="s">
        <v>974</v>
      </c>
      <c r="K47" s="38" t="s">
        <v>975</v>
      </c>
      <c r="L47" s="39">
        <v>10440</v>
      </c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 t="s">
        <v>974</v>
      </c>
      <c r="K48" s="38" t="s">
        <v>976</v>
      </c>
      <c r="L48" s="39">
        <v>6599.24</v>
      </c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 t="s">
        <v>974</v>
      </c>
      <c r="K49" s="38" t="s">
        <v>977</v>
      </c>
      <c r="L49" s="69">
        <v>1126.45</v>
      </c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 t="s">
        <v>974</v>
      </c>
      <c r="K50" s="38"/>
      <c r="L50" s="69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38"/>
      <c r="L51" s="69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38"/>
      <c r="L52" s="69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38"/>
      <c r="L53" s="69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38"/>
      <c r="L54" s="69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38"/>
      <c r="L55" s="69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38"/>
      <c r="L56" s="69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38"/>
      <c r="L57" s="69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38"/>
      <c r="L58" s="69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38"/>
      <c r="L59" s="69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571978.5</v>
      </c>
      <c r="D61" s="88"/>
      <c r="E61" s="91" t="s">
        <v>8</v>
      </c>
      <c r="F61" s="90">
        <f>SUM(F5:F60)</f>
        <v>3782162</v>
      </c>
      <c r="G61" s="576"/>
      <c r="H61" s="91" t="s">
        <v>9</v>
      </c>
      <c r="I61" s="92">
        <f>SUM(I5:I60)</f>
        <v>101782.5</v>
      </c>
      <c r="J61" s="93"/>
      <c r="K61" s="94" t="s">
        <v>10</v>
      </c>
      <c r="L61" s="95">
        <f>SUM(L5:L60)</f>
        <v>197975.98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7" t="s">
        <v>11</v>
      </c>
      <c r="I63" s="698"/>
      <c r="J63" s="562"/>
      <c r="K63" s="804">
        <f>I61+L61</f>
        <v>299758.48</v>
      </c>
      <c r="L63" s="805"/>
      <c r="M63" s="272"/>
      <c r="N63" s="272"/>
      <c r="P63" s="34"/>
      <c r="Q63" s="13"/>
    </row>
    <row r="64" spans="1:17" x14ac:dyDescent="0.25">
      <c r="D64" s="703" t="s">
        <v>12</v>
      </c>
      <c r="E64" s="703"/>
      <c r="F64" s="312">
        <f>F61-K63-C61</f>
        <v>2910425.02</v>
      </c>
      <c r="I64" s="102"/>
      <c r="J64" s="563"/>
    </row>
    <row r="65" spans="2:17" ht="18.75" x14ac:dyDescent="0.3">
      <c r="D65" s="727" t="s">
        <v>95</v>
      </c>
      <c r="E65" s="727"/>
      <c r="F65" s="111">
        <v>-2122394.9</v>
      </c>
      <c r="I65" s="704" t="s">
        <v>13</v>
      </c>
      <c r="J65" s="705"/>
      <c r="K65" s="706">
        <f>F67+F68+F69</f>
        <v>3684164.66</v>
      </c>
      <c r="L65" s="706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788030.12000000011</v>
      </c>
      <c r="H67" s="558"/>
      <c r="I67" s="108" t="s">
        <v>15</v>
      </c>
      <c r="J67" s="109"/>
      <c r="K67" s="803">
        <f>-C4</f>
        <v>-2546982.16</v>
      </c>
      <c r="L67" s="706"/>
    </row>
    <row r="68" spans="2:17" ht="16.5" thickBot="1" x14ac:dyDescent="0.3">
      <c r="D68" s="110" t="s">
        <v>16</v>
      </c>
      <c r="E68" s="98" t="s">
        <v>17</v>
      </c>
      <c r="F68" s="111">
        <v>540708</v>
      </c>
    </row>
    <row r="69" spans="2:17" ht="20.25" thickTop="1" thickBot="1" x14ac:dyDescent="0.35">
      <c r="C69" s="112">
        <v>44745</v>
      </c>
      <c r="D69" s="686" t="s">
        <v>18</v>
      </c>
      <c r="E69" s="687"/>
      <c r="F69" s="113">
        <v>2355426.54</v>
      </c>
      <c r="I69" s="688" t="s">
        <v>198</v>
      </c>
      <c r="J69" s="689"/>
      <c r="K69" s="690">
        <f>K65+K67</f>
        <v>1137182.5</v>
      </c>
      <c r="L69" s="69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W21:X21"/>
    <mergeCell ref="W23:X24"/>
    <mergeCell ref="W25:X25"/>
    <mergeCell ref="W26:X26"/>
    <mergeCell ref="W27:X28"/>
    <mergeCell ref="R3:R4"/>
    <mergeCell ref="E4:F4"/>
    <mergeCell ref="H4:I4"/>
    <mergeCell ref="W4:X5"/>
    <mergeCell ref="W19:W20"/>
    <mergeCell ref="B1:B2"/>
    <mergeCell ref="C1:M1"/>
    <mergeCell ref="B3:C3"/>
    <mergeCell ref="H3:I3"/>
    <mergeCell ref="P3:P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B48" sqref="B4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454">
        <v>44729</v>
      </c>
      <c r="B25" s="246" t="s">
        <v>926</v>
      </c>
      <c r="C25" s="11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>
        <v>44730</v>
      </c>
      <c r="B26" s="583" t="s">
        <v>957</v>
      </c>
      <c r="C26" s="111">
        <v>64559.72</v>
      </c>
      <c r="D26" s="412"/>
      <c r="E26" s="111"/>
      <c r="F26" s="547">
        <f t="shared" si="0"/>
        <v>64559.72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>
        <v>44732</v>
      </c>
      <c r="B27" s="246" t="s">
        <v>958</v>
      </c>
      <c r="C27" s="111">
        <v>68026</v>
      </c>
      <c r="D27" s="412"/>
      <c r="E27" s="111"/>
      <c r="F27" s="547">
        <f t="shared" si="0"/>
        <v>68026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>
        <v>44733</v>
      </c>
      <c r="B28" s="246" t="s">
        <v>959</v>
      </c>
      <c r="C28" s="111">
        <v>66413.16</v>
      </c>
      <c r="D28" s="412"/>
      <c r="E28" s="111"/>
      <c r="F28" s="547">
        <f t="shared" si="0"/>
        <v>66413.16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>
        <v>44733</v>
      </c>
      <c r="B29" s="246" t="s">
        <v>960</v>
      </c>
      <c r="C29" s="111">
        <v>2197.8000000000002</v>
      </c>
      <c r="D29" s="412"/>
      <c r="E29" s="111"/>
      <c r="F29" s="547">
        <f t="shared" si="0"/>
        <v>2197.8000000000002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>
        <v>44734</v>
      </c>
      <c r="B30" s="246" t="s">
        <v>961</v>
      </c>
      <c r="C30" s="111">
        <v>55732.800000000003</v>
      </c>
      <c r="D30" s="412"/>
      <c r="E30" s="111"/>
      <c r="F30" s="547">
        <f t="shared" si="0"/>
        <v>55732.800000000003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>
        <v>44735</v>
      </c>
      <c r="B31" s="246" t="s">
        <v>962</v>
      </c>
      <c r="C31" s="111">
        <v>106959.76</v>
      </c>
      <c r="D31" s="412"/>
      <c r="E31" s="111"/>
      <c r="F31" s="547">
        <f t="shared" si="0"/>
        <v>106959.76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>
        <v>44736</v>
      </c>
      <c r="B32" s="246" t="s">
        <v>963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>
        <v>44737</v>
      </c>
      <c r="B33" s="246" t="s">
        <v>964</v>
      </c>
      <c r="C33" s="111">
        <v>81212.86</v>
      </c>
      <c r="D33" s="412"/>
      <c r="E33" s="111"/>
      <c r="F33" s="547">
        <f t="shared" si="0"/>
        <v>81212.86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>
        <v>44739</v>
      </c>
      <c r="B34" s="246" t="s">
        <v>965</v>
      </c>
      <c r="C34" s="111">
        <v>49528.800000000003</v>
      </c>
      <c r="D34" s="412"/>
      <c r="E34" s="111"/>
      <c r="F34" s="547">
        <f t="shared" si="0"/>
        <v>49528.800000000003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>
        <v>44739</v>
      </c>
      <c r="B35" s="246" t="s">
        <v>966</v>
      </c>
      <c r="C35" s="111">
        <v>9215.3700000000008</v>
      </c>
      <c r="D35" s="412"/>
      <c r="E35" s="111"/>
      <c r="F35" s="547">
        <f t="shared" si="0"/>
        <v>9215.3700000000008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>
        <v>44740</v>
      </c>
      <c r="B36" s="246" t="s">
        <v>967</v>
      </c>
      <c r="C36" s="111">
        <v>96875.6</v>
      </c>
      <c r="D36" s="412"/>
      <c r="E36" s="111"/>
      <c r="F36" s="547">
        <f t="shared" si="0"/>
        <v>96875.6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>
        <v>44741</v>
      </c>
      <c r="B37" s="246" t="s">
        <v>968</v>
      </c>
      <c r="C37" s="111">
        <v>26574.6</v>
      </c>
      <c r="D37" s="412"/>
      <c r="E37" s="111"/>
      <c r="F37" s="547">
        <f t="shared" si="0"/>
        <v>26574.6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>
        <v>44742</v>
      </c>
      <c r="B38" s="246" t="s">
        <v>969</v>
      </c>
      <c r="C38" s="111">
        <v>110618.06</v>
      </c>
      <c r="D38" s="412"/>
      <c r="E38" s="111"/>
      <c r="F38" s="547">
        <f t="shared" si="0"/>
        <v>110618.06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x14ac:dyDescent="0.25">
      <c r="A39" s="672">
        <v>44742</v>
      </c>
      <c r="B39" s="673" t="s">
        <v>970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2">
        <v>44743</v>
      </c>
      <c r="B40" s="673" t="s">
        <v>971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2">
        <v>44744</v>
      </c>
      <c r="B41" s="673" t="s">
        <v>972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2">
        <v>44744</v>
      </c>
      <c r="B42" s="673" t="s">
        <v>973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2"/>
      <c r="B43" s="673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4"/>
      <c r="B44" s="673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4"/>
      <c r="B45" s="673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1"/>
      <c r="B46" s="66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70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75" t="s">
        <v>594</v>
      </c>
      <c r="I67" s="776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7" t="s">
        <v>207</v>
      </c>
      <c r="H68" s="777"/>
      <c r="I68" s="77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1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1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677" t="s">
        <v>208</v>
      </c>
      <c r="D1" s="678"/>
      <c r="E1" s="678"/>
      <c r="F1" s="678"/>
      <c r="G1" s="678"/>
      <c r="H1" s="678"/>
      <c r="I1" s="678"/>
      <c r="J1" s="678"/>
      <c r="K1" s="678"/>
      <c r="L1" s="678"/>
      <c r="M1" s="678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286" t="s">
        <v>209</v>
      </c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8"/>
      <c r="X5" s="72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3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3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6"/>
      <c r="X25" s="73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6"/>
      <c r="X26" s="73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9"/>
      <c r="X27" s="730"/>
      <c r="Y27" s="73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30"/>
      <c r="X28" s="730"/>
      <c r="Y28" s="73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20">
        <f>SUM(M5:M35)</f>
        <v>321168.83</v>
      </c>
      <c r="N36" s="722">
        <f>SUM(N5:N35)</f>
        <v>467016</v>
      </c>
      <c r="O36" s="276"/>
      <c r="P36" s="277">
        <v>0</v>
      </c>
      <c r="Q36" s="72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21"/>
      <c r="N37" s="723"/>
      <c r="O37" s="276"/>
      <c r="P37" s="277">
        <v>0</v>
      </c>
      <c r="Q37" s="72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71911.59</v>
      </c>
      <c r="L52" s="726"/>
      <c r="M52" s="272"/>
      <c r="N52" s="272"/>
      <c r="P52" s="34"/>
      <c r="Q52" s="13"/>
    </row>
    <row r="53" spans="1:17" ht="16.5" thickBot="1" x14ac:dyDescent="0.3">
      <c r="D53" s="703" t="s">
        <v>12</v>
      </c>
      <c r="E53" s="703"/>
      <c r="F53" s="312">
        <f>F50-K52-C50</f>
        <v>-25952.549999999814</v>
      </c>
      <c r="I53" s="102"/>
      <c r="J53" s="103"/>
    </row>
    <row r="54" spans="1:17" ht="18.75" x14ac:dyDescent="0.3">
      <c r="D54" s="727" t="s">
        <v>95</v>
      </c>
      <c r="E54" s="727"/>
      <c r="F54" s="111">
        <v>-706888.38</v>
      </c>
      <c r="I54" s="704" t="s">
        <v>13</v>
      </c>
      <c r="J54" s="705"/>
      <c r="K54" s="706">
        <f>F56+F57+F58</f>
        <v>1308778.3500000003</v>
      </c>
      <c r="L54" s="706"/>
      <c r="M54" s="712" t="s">
        <v>211</v>
      </c>
      <c r="N54" s="713"/>
      <c r="O54" s="713"/>
      <c r="P54" s="713"/>
      <c r="Q54" s="71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15"/>
      <c r="N55" s="716"/>
      <c r="O55" s="716"/>
      <c r="P55" s="716"/>
      <c r="Q55" s="71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8">
        <f>-C4</f>
        <v>-567389.35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6" t="s">
        <v>18</v>
      </c>
      <c r="E58" s="687"/>
      <c r="F58" s="113">
        <v>2142307.62</v>
      </c>
      <c r="I58" s="688" t="s">
        <v>198</v>
      </c>
      <c r="J58" s="689"/>
      <c r="K58" s="690">
        <f>K54+K56</f>
        <v>741389.00000000035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677" t="s">
        <v>208</v>
      </c>
      <c r="D1" s="678"/>
      <c r="E1" s="678"/>
      <c r="F1" s="678"/>
      <c r="G1" s="678"/>
      <c r="H1" s="678"/>
      <c r="I1" s="678"/>
      <c r="J1" s="678"/>
      <c r="K1" s="678"/>
      <c r="L1" s="678"/>
      <c r="M1" s="678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322" t="s">
        <v>217</v>
      </c>
      <c r="R4" s="740"/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8"/>
      <c r="X5" s="72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3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3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6"/>
      <c r="X25" s="73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6"/>
      <c r="X26" s="73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9"/>
      <c r="X27" s="730"/>
      <c r="Y27" s="73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30"/>
      <c r="X28" s="730"/>
      <c r="Y28" s="73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20">
        <f>SUM(M5:M35)</f>
        <v>1077791.3</v>
      </c>
      <c r="N36" s="722">
        <f>SUM(N5:N35)</f>
        <v>936398</v>
      </c>
      <c r="O36" s="276"/>
      <c r="P36" s="277">
        <v>0</v>
      </c>
      <c r="Q36" s="72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21"/>
      <c r="N37" s="723"/>
      <c r="O37" s="276"/>
      <c r="P37" s="277">
        <v>0</v>
      </c>
      <c r="Q37" s="72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90750.75</v>
      </c>
      <c r="L52" s="726"/>
      <c r="M52" s="272"/>
      <c r="N52" s="272"/>
      <c r="P52" s="34"/>
      <c r="Q52" s="13"/>
    </row>
    <row r="53" spans="1:17" ht="16.5" thickBot="1" x14ac:dyDescent="0.3">
      <c r="D53" s="703" t="s">
        <v>12</v>
      </c>
      <c r="E53" s="703"/>
      <c r="F53" s="312">
        <f>F50-K52-C50</f>
        <v>1739855.03</v>
      </c>
      <c r="I53" s="102"/>
      <c r="J53" s="103"/>
    </row>
    <row r="54" spans="1:17" ht="18.75" x14ac:dyDescent="0.3">
      <c r="D54" s="727" t="s">
        <v>95</v>
      </c>
      <c r="E54" s="727"/>
      <c r="F54" s="111">
        <v>-1567070.66</v>
      </c>
      <c r="I54" s="704" t="s">
        <v>13</v>
      </c>
      <c r="J54" s="705"/>
      <c r="K54" s="706">
        <f>F56+F57+F58</f>
        <v>703192.8600000001</v>
      </c>
      <c r="L54" s="706"/>
      <c r="M54" s="712" t="s">
        <v>211</v>
      </c>
      <c r="N54" s="713"/>
      <c r="O54" s="713"/>
      <c r="P54" s="713"/>
      <c r="Q54" s="71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15"/>
      <c r="N55" s="716"/>
      <c r="O55" s="716"/>
      <c r="P55" s="716"/>
      <c r="Q55" s="71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8">
        <f>-C4</f>
        <v>-567389.35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6" t="s">
        <v>18</v>
      </c>
      <c r="E58" s="687"/>
      <c r="F58" s="113">
        <v>754143.23</v>
      </c>
      <c r="I58" s="688" t="s">
        <v>198</v>
      </c>
      <c r="J58" s="689"/>
      <c r="K58" s="690">
        <f>K54+K56</f>
        <v>135803.51000000013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316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322" t="s">
        <v>217</v>
      </c>
      <c r="R4" s="740"/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8"/>
      <c r="X5" s="72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3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3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6"/>
      <c r="X25" s="73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6"/>
      <c r="X26" s="73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9"/>
      <c r="X27" s="730"/>
      <c r="Y27" s="73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30"/>
      <c r="X28" s="730"/>
      <c r="Y28" s="73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20">
        <f>SUM(M5:M35)</f>
        <v>1818445.73</v>
      </c>
      <c r="N36" s="722">
        <f>SUM(N5:N35)</f>
        <v>739014</v>
      </c>
      <c r="O36" s="276"/>
      <c r="P36" s="277">
        <v>0</v>
      </c>
      <c r="Q36" s="72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21"/>
      <c r="N37" s="723"/>
      <c r="O37" s="276"/>
      <c r="P37" s="277">
        <v>0</v>
      </c>
      <c r="Q37" s="72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158798.12</v>
      </c>
      <c r="L52" s="726"/>
      <c r="M52" s="272"/>
      <c r="N52" s="272"/>
      <c r="P52" s="34"/>
      <c r="Q52" s="13"/>
    </row>
    <row r="53" spans="1:17" x14ac:dyDescent="0.25">
      <c r="D53" s="703" t="s">
        <v>12</v>
      </c>
      <c r="E53" s="703"/>
      <c r="F53" s="312">
        <f>F50-K52-C50</f>
        <v>2078470.75</v>
      </c>
      <c r="I53" s="102"/>
      <c r="J53" s="103"/>
    </row>
    <row r="54" spans="1:17" ht="18.75" x14ac:dyDescent="0.3">
      <c r="D54" s="727" t="s">
        <v>95</v>
      </c>
      <c r="E54" s="727"/>
      <c r="F54" s="111">
        <v>-1448401.2</v>
      </c>
      <c r="I54" s="704" t="s">
        <v>13</v>
      </c>
      <c r="J54" s="705"/>
      <c r="K54" s="706">
        <f>F56+F57+F58</f>
        <v>1025960.7</v>
      </c>
      <c r="L54" s="70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8">
        <f>-C4</f>
        <v>-754143.23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6" t="s">
        <v>18</v>
      </c>
      <c r="E58" s="687"/>
      <c r="F58" s="113">
        <v>1149740.4099999999</v>
      </c>
      <c r="I58" s="688" t="s">
        <v>198</v>
      </c>
      <c r="J58" s="689"/>
      <c r="K58" s="690">
        <f>K54+K56</f>
        <v>271817.46999999997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43" t="s">
        <v>413</v>
      </c>
      <c r="C43" s="744"/>
      <c r="D43" s="744"/>
      <c r="E43" s="74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46"/>
      <c r="C44" s="747"/>
      <c r="D44" s="747"/>
      <c r="E44" s="74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9"/>
      <c r="C45" s="750"/>
      <c r="D45" s="750"/>
      <c r="E45" s="75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8" t="s">
        <v>593</v>
      </c>
      <c r="C47" s="75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60"/>
      <c r="C48" s="761"/>
      <c r="D48" s="253"/>
      <c r="E48" s="69"/>
      <c r="F48" s="137">
        <f t="shared" si="2"/>
        <v>0</v>
      </c>
      <c r="I48" s="348"/>
      <c r="J48" s="752" t="s">
        <v>414</v>
      </c>
      <c r="K48" s="753"/>
      <c r="L48" s="75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55"/>
      <c r="K49" s="756"/>
      <c r="L49" s="75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62" t="s">
        <v>594</v>
      </c>
      <c r="J50" s="76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62"/>
      <c r="J51" s="76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62"/>
      <c r="J52" s="76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62"/>
      <c r="J53" s="76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62"/>
      <c r="J54" s="76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62"/>
      <c r="J55" s="76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62"/>
      <c r="J56" s="76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62"/>
      <c r="J57" s="76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62"/>
      <c r="J58" s="76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62"/>
      <c r="J59" s="76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62"/>
      <c r="J60" s="76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62"/>
      <c r="J61" s="76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62"/>
      <c r="J62" s="76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62"/>
      <c r="J63" s="76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62"/>
      <c r="J64" s="76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62"/>
      <c r="J65" s="76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62"/>
      <c r="J66" s="76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62"/>
      <c r="J67" s="76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62"/>
      <c r="J68" s="76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62"/>
      <c r="J69" s="76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62"/>
      <c r="J70" s="76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62"/>
      <c r="J71" s="76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62"/>
      <c r="J72" s="76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62"/>
      <c r="J73" s="76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62"/>
      <c r="J74" s="76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62"/>
      <c r="J75" s="76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62"/>
      <c r="J76" s="76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62"/>
      <c r="J77" s="76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64"/>
      <c r="J78" s="76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5"/>
      <c r="C1" s="741" t="s">
        <v>646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6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9" t="s">
        <v>0</v>
      </c>
      <c r="C3" s="680"/>
      <c r="D3" s="10"/>
      <c r="E3" s="11"/>
      <c r="F3" s="11"/>
      <c r="H3" s="681" t="s">
        <v>26</v>
      </c>
      <c r="I3" s="681"/>
      <c r="K3" s="165"/>
      <c r="L3" s="13"/>
      <c r="M3" s="14"/>
      <c r="P3" s="718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82" t="s">
        <v>2</v>
      </c>
      <c r="F4" s="683"/>
      <c r="H4" s="684" t="s">
        <v>3</v>
      </c>
      <c r="I4" s="685"/>
      <c r="J4" s="19"/>
      <c r="K4" s="166"/>
      <c r="L4" s="20"/>
      <c r="M4" s="21" t="s">
        <v>4</v>
      </c>
      <c r="N4" s="22" t="s">
        <v>5</v>
      </c>
      <c r="P4" s="719"/>
      <c r="Q4" s="322" t="s">
        <v>217</v>
      </c>
      <c r="R4" s="740"/>
      <c r="W4" s="728" t="s">
        <v>124</v>
      </c>
      <c r="X4" s="72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8"/>
      <c r="X5" s="72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3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3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34"/>
      <c r="X21" s="73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5"/>
      <c r="X23" s="73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5"/>
      <c r="X24" s="73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6"/>
      <c r="X25" s="73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6"/>
      <c r="X26" s="73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9"/>
      <c r="X27" s="730"/>
      <c r="Y27" s="73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30"/>
      <c r="X28" s="730"/>
      <c r="Y28" s="73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20">
        <f>SUM(M5:M35)</f>
        <v>2143864.4900000002</v>
      </c>
      <c r="N36" s="722">
        <f>SUM(N5:N35)</f>
        <v>791108</v>
      </c>
      <c r="O36" s="276"/>
      <c r="P36" s="277">
        <v>0</v>
      </c>
      <c r="Q36" s="76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21"/>
      <c r="N37" s="723"/>
      <c r="O37" s="276"/>
      <c r="P37" s="277">
        <v>0</v>
      </c>
      <c r="Q37" s="76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8">
        <f>M36+N36</f>
        <v>2934972.49</v>
      </c>
      <c r="N39" s="76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197471.8</v>
      </c>
      <c r="L52" s="726"/>
      <c r="M52" s="272"/>
      <c r="N52" s="272"/>
      <c r="P52" s="34"/>
      <c r="Q52" s="13"/>
    </row>
    <row r="53" spans="1:17" x14ac:dyDescent="0.25">
      <c r="D53" s="703" t="s">
        <v>12</v>
      </c>
      <c r="E53" s="703"/>
      <c r="F53" s="312">
        <f>F50-K52-C50</f>
        <v>2057786.11</v>
      </c>
      <c r="I53" s="102"/>
      <c r="J53" s="103"/>
    </row>
    <row r="54" spans="1:17" ht="18.75" x14ac:dyDescent="0.3">
      <c r="D54" s="727" t="s">
        <v>95</v>
      </c>
      <c r="E54" s="727"/>
      <c r="F54" s="111">
        <v>-1702928.14</v>
      </c>
      <c r="I54" s="704" t="s">
        <v>13</v>
      </c>
      <c r="J54" s="705"/>
      <c r="K54" s="706">
        <f>F56+F57+F58</f>
        <v>1147965.3400000003</v>
      </c>
      <c r="L54" s="70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8">
        <f>-C4</f>
        <v>-1149740.4099999999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6" t="s">
        <v>18</v>
      </c>
      <c r="E58" s="687"/>
      <c r="F58" s="113">
        <v>1266568.45</v>
      </c>
      <c r="I58" s="688" t="s">
        <v>97</v>
      </c>
      <c r="J58" s="689"/>
      <c r="K58" s="690">
        <f>K54+K56</f>
        <v>-1775.0699999995995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2022-07-07T20:42:26Z</dcterms:modified>
</cp:coreProperties>
</file>