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Q19" i="1" l="1"/>
  <c r="GQ20" i="1"/>
  <c r="GQ18" i="1"/>
  <c r="GG30" i="1"/>
  <c r="GG18" i="1"/>
  <c r="GG17" i="1"/>
  <c r="F42" i="177" l="1"/>
  <c r="F43" i="177"/>
  <c r="F44" i="177"/>
  <c r="F45" i="177"/>
  <c r="F46" i="177"/>
  <c r="F47" i="177"/>
  <c r="F48" i="177"/>
  <c r="F49" i="177"/>
  <c r="F50" i="177"/>
  <c r="D30" i="163" l="1"/>
  <c r="P9" i="65" l="1"/>
  <c r="R9" i="65" s="1"/>
  <c r="Q32" i="38" l="1"/>
  <c r="Q31" i="38"/>
  <c r="Q30" i="38"/>
  <c r="Q29" i="38"/>
  <c r="Q28" i="38"/>
  <c r="Q34" i="38" l="1"/>
  <c r="Q33" i="38"/>
  <c r="S119" i="38" l="1"/>
  <c r="T119" i="38"/>
  <c r="S120" i="38"/>
  <c r="T120" i="38"/>
  <c r="S121" i="38"/>
  <c r="T121" i="38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F33" i="189"/>
  <c r="D32" i="189"/>
  <c r="C32" i="189"/>
  <c r="F34" i="189" s="1"/>
  <c r="F28" i="189"/>
  <c r="F27" i="189"/>
  <c r="E26" i="189"/>
  <c r="E25" i="189"/>
  <c r="E24" i="189"/>
  <c r="E23" i="189"/>
  <c r="E22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52" i="177"/>
  <c r="P53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S114" i="38"/>
  <c r="T114" i="38"/>
  <c r="P29" i="8"/>
  <c r="M26" i="8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D17" i="65"/>
  <c r="AI17" i="65" s="1"/>
  <c r="AB17" i="65"/>
  <c r="AB16" i="65"/>
  <c r="AD16" i="65" s="1"/>
  <c r="AI16" i="65" s="1"/>
  <c r="AD15" i="65"/>
  <c r="AI15" i="65" s="1"/>
  <c r="AB15" i="65"/>
  <c r="AB14" i="65"/>
  <c r="AD14" i="65" s="1"/>
  <c r="AI14" i="65" s="1"/>
  <c r="AD13" i="65"/>
  <c r="AI13" i="65" s="1"/>
  <c r="AB13" i="65"/>
  <c r="AI12" i="65"/>
  <c r="AB12" i="65"/>
  <c r="AD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D9" i="65"/>
  <c r="AG9" i="65" s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O40" i="154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M11" i="57" l="1"/>
  <c r="AM12" i="57" s="1"/>
  <c r="AM13" i="57" s="1"/>
  <c r="AM14" i="57" s="1"/>
  <c r="AM15" i="57" s="1"/>
  <c r="AM16" i="57" s="1"/>
  <c r="AM17" i="57" s="1"/>
  <c r="AJ78" i="57"/>
  <c r="AI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R5" i="19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K6" i="57" l="1"/>
  <c r="AL6" i="57" s="1"/>
  <c r="S29" i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C40" i="154"/>
  <c r="F43" i="154" s="1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O70" i="65"/>
  <c r="P72" i="65" s="1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U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F13" i="161"/>
  <c r="J13" i="161" s="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F54" i="177" l="1"/>
  <c r="D52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F52" i="177" l="1"/>
  <c r="F53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G5" i="177" l="1"/>
  <c r="H5" i="177" s="1"/>
  <c r="I133" i="38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<sst xmlns="http://schemas.openxmlformats.org/spreadsheetml/2006/main" count="3536" uniqueCount="555">
  <si>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</si>
  <si>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</si>
  <si>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</si>
  <si>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</si>
  <si>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</si>
  <si>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</si>
  <si>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</si>
  <si>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</si>
  <si>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</si>
  <si>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</si>
  <si>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</si>
  <si>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</si>
  <si>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</si>
  <si>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</si>
  <si>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</si>
  <si>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</si>
  <si>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</si>
  <si>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</si>
  <si>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</si>
  <si>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</si>
  <si>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</si>
  <si>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</si>
  <si>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</si>
  <si>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</si>
  <si>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</si>
  <si>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</si>
  <si>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</si>
  <si>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</si>
  <si>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</si>
  <si>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</si>
  <si>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</si>
  <si>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</si>
  <si>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</si>
  <si>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</si>
  <si>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</si>
  <si>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</si>
  <si>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</si>
  <si>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</si>
  <si>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</si>
  <si>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</si>
  <si>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</si>
  <si>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</si>
  <si>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</si>
  <si>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</si>
  <si>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</si>
  <si>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</si>
  <si>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</si>
  <si>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</si>
  <si>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</si>
  <si>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</si>
  <si>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</si>
  <si>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</si>
  <si>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</si>
  <si>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</si>
  <si>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</si>
  <si>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</si>
  <si>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</si>
  <si>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</si>
  <si>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</si>
  <si>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</si>
  <si>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</si>
  <si>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</si>
  <si>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</si>
  <si>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</si>
  <si>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</si>
  <si>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</si>
  <si>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</si>
  <si>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</si>
  <si>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</si>
  <si>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</si>
  <si>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</si>
  <si>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</si>
  <si>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</si>
  <si>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</si>
  <si>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</si>
  <si>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</si>
  <si>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</si>
  <si>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</si>
  <si>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</si>
  <si>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</si>
  <si>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</si>
  <si>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</si>
  <si>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</si>
  <si>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</si>
  <si>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</si>
  <si>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</si>
  <si>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</si>
  <si>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</si>
  <si>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</si>
  <si>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</si>
  <si>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</si>
  <si>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</si>
  <si>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</si>
  <si>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</si>
  <si>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</si>
  <si>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</si>
  <si>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</si>
  <si>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</si>
  <si>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</si>
  <si>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</si>
  <si>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</si>
  <si>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</si>
  <si>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</si>
  <si>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</si>
  <si>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</si>
  <si>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</si>
  <si>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</si>
  <si>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</si>
  <si>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</si>
  <si>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</si>
  <si>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</si>
  <si>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</si>
  <si>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</si>
  <si>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</si>
  <si>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</si>
  <si>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</si>
  <si>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</si>
  <si>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</si>
  <si>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</si>
  <si>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</si>
  <si>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</si>
  <si>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</si>
  <si>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</si>
  <si>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</si>
  <si>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</si>
  <si>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</si>
  <si>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</si>
  <si>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</si>
  <si>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</si>
  <si>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</si>
  <si>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</si>
  <si>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</si>
  <si>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</si>
  <si>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</si>
  <si>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</si>
  <si>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</si>
  <si>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</si>
  <si>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</si>
  <si>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</si>
  <si>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</si>
  <si>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</si>
  <si>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</si>
  <si>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</si>
  <si>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</si>
  <si>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</si>
  <si>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</si>
  <si>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</si>
  <si>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</si>
  <si>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</si>
  <si>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</si>
  <si>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</si>
  <si>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</si>
  <si>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</si>
  <si>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</si>
  <si>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</si>
  <si>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</si>
  <si>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</si>
  <si>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</si>
  <si>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</si>
  <si>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</si>
  <si>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</si>
  <si>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</si>
  <si>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</si>
  <si>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</si>
  <si>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</si>
  <si>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</si>
  <si>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</si>
  <si>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</si>
  <si>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</si>
  <si>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</si>
  <si>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</si>
  <si>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</si>
  <si>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</si>
  <si>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</si>
  <si>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</si>
  <si>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</si>
  <si>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</si>
  <si>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</si>
  <si>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</si>
  <si>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</si>
  <si>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</si>
  <si>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</si>
  <si>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</si>
  <si>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</si>
  <si>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</si>
  <si>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</si>
  <si>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</si>
  <si>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</si>
  <si>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</si>
  <si>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</si>
  <si>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</si>
  <si>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</si>
  <si>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</si>
  <si>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</si>
  <si>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</si>
  <si>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</si>
  <si>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</si>
  <si>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</si>
  <si>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</si>
  <si>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</si>
  <si>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</si>
  <si>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</si>
  <si>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</si>
  <si>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</si>
  <si>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</si>
  <si>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</si>
  <si>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</si>
  <si>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</si>
  <si>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</si>
  <si>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</si>
  <si>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</si>
  <si>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</si>
  <si>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</si>
  <si>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</si>
  <si>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</si>
  <si>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</si>
  <si>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</si>
  <si>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</si>
  <si>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</si>
  <si>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</si>
  <si>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</si>
  <si>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</si>
  <si>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</si>
  <si>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</si>
  <si>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</si>
  <si>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</si>
  <si>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</si>
  <si>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</si>
  <si>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</si>
  <si>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</si>
  <si>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</si>
  <si>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</si>
  <si>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</si>
  <si>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</si>
  <si>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</si>
  <si>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</si>
  <si>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</si>
  <si>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</si>
  <si>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</si>
  <si>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</si>
  <si>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</si>
  <si>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</si>
  <si>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</si>
  <si>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</si>
  <si>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</si>
  <si>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</si>
  <si>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</si>
  <si>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</si>
  <si>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</si>
  <si>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</si>
  <si>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</si>
  <si>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</si>
  <si>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</si>
  <si>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</si>
  <si>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</si>
  <si>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</si>
  <si>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</si>
  <si>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</si>
  <si>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</si>
  <si>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</si>
  <si>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</si>
  <si>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</si>
  <si>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</si>
  <si>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</si>
  <si>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</si>
  <si>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</si>
  <si>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</si>
  <si>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</si>
  <si>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</si>
  <si>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</si>
  <si>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</si>
  <si>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</si>
  <si>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</si>
  <si>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</si>
  <si>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</si>
  <si>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</si>
  <si>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</si>
  <si>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</si>
  <si>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</si>
  <si>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</si>
  <si>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</si>
  <si>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</si>
  <si>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</si>
  <si>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</si>
  <si>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</si>
  <si>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</si>
  <si>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</si>
  <si>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</si>
  <si>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</si>
  <si>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</si>
  <si>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</si>
  <si>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</si>
  <si>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</si>
  <si>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</si>
  <si>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</si>
  <si>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</si>
  <si>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</si>
  <si>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</si>
  <si>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</si>
  <si>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</si>
  <si>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</si>
  <si>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</si>
  <si>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</si>
  <si>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</si>
  <si>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</si>
  <si>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</si>
  <si>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</si>
  <si>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</si>
  <si>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</si>
  <si>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</si>
  <si>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</si>
  <si>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</si>
  <si>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</si>
  <si>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</si>
  <si>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</si>
  <si>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</si>
  <si>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</si>
  <si>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</si>
  <si>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</si>
  <si>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</si>
  <si>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</si>
  <si>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</si>
  <si>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</si>
  <si>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</si>
  <si>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</si>
  <si>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</si>
  <si>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</si>
  <si>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</si>
  <si>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</si>
  <si>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</si>
  <si>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</si>
  <si>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</si>
  <si>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</si>
  <si>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</si>
  <si>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</si>
  <si>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</si>
  <si>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</si>
  <si>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</si>
  <si>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</si>
  <si>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</si>
  <si>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</si>
  <si>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</si>
  <si>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</si>
  <si>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</si>
  <si>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</si>
  <si>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</si>
  <si>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</si>
  <si>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</si>
  <si>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</si>
  <si>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</si>
  <si>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</si>
  <si>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</si>
  <si>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</si>
  <si>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</si>
  <si>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</si>
  <si>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</si>
  <si>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</si>
  <si>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</si>
  <si>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</si>
  <si>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</si>
  <si>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</si>
  <si>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</si>
  <si>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</si>
  <si>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</si>
  <si>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</si>
  <si>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</si>
  <si>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</si>
  <si>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</si>
  <si>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</si>
  <si>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</si>
  <si>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</si>
  <si>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</si>
  <si>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</si>
  <si>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</si>
  <si>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</si>
  <si>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</si>
  <si>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</si>
  <si>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</si>
  <si>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</si>
  <si>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</si>
  <si>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</si>
  <si>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</si>
  <si>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</si>
  <si>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</si>
  <si>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</si>
  <si>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</si>
  <si>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</si>
  <si>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</si>
  <si>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</si>
  <si>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</si>
  <si>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</si>
  <si>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</si>
  <si>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</si>
  <si>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</si>
  <si>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</si>
  <si>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</si>
  <si>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</si>
  <si>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</si>
  <si>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</si>
  <si>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</si>
  <si>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</si>
  <si>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</si>
  <si>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</si>
  <si>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</si>
  <si>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</si>
  <si>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</si>
  <si>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</si>
  <si>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</si>
  <si>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</si>
  <si>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</si>
  <si>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</si>
  <si>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</si>
  <si>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</si>
  <si>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</si>
  <si>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</si>
  <si>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</si>
  <si>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</si>
  <si>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</si>
  <si>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</si>
  <si>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</si>
  <si>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CAMARON 41/50</t>
  </si>
  <si>
    <t>CAMARON 100/200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</si>
  <si>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</si>
  <si>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</si>
  <si>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</si>
  <si>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</si>
  <si>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</si>
  <si>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</si>
  <si>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</si>
  <si>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</si>
  <si>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PARCIAL</t>
  </si>
  <si>
    <t>Transfer S 28--Feb-22</t>
  </si>
  <si>
    <t>Transfer B 15-Feb-22</t>
  </si>
  <si>
    <t>Transfer B 23-Feb-22</t>
  </si>
  <si>
    <t>Transfer B 24-Feb-22</t>
  </si>
  <si>
    <t>PU-100067</t>
  </si>
  <si>
    <t>PLA-2603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</si>
  <si>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</si>
  <si>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</si>
  <si>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</si>
  <si>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</si>
  <si>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</si>
  <si>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</si>
  <si>
    <t>0086 Z</t>
  </si>
  <si>
    <t>0087 Z</t>
  </si>
  <si>
    <t>0088 Z</t>
  </si>
  <si>
    <t>0088  Z</t>
  </si>
  <si>
    <t>0089 Z</t>
  </si>
  <si>
    <t>0090 Z</t>
  </si>
  <si>
    <t>0091 Z</t>
  </si>
  <si>
    <t>0092 Z</t>
  </si>
  <si>
    <t>0093 Z</t>
  </si>
  <si>
    <t>0094 Z</t>
  </si>
  <si>
    <t>0095 Z</t>
  </si>
  <si>
    <t>0096 Z</t>
  </si>
  <si>
    <t>0098 Z</t>
  </si>
  <si>
    <t>0099 Z</t>
  </si>
  <si>
    <t>0100 Z</t>
  </si>
  <si>
    <t>0101 Z</t>
  </si>
  <si>
    <t>0102 Z</t>
  </si>
  <si>
    <t>0103 Z</t>
  </si>
  <si>
    <t>0104 Z</t>
  </si>
  <si>
    <t>0105 Z</t>
  </si>
  <si>
    <t>0106 Z</t>
  </si>
  <si>
    <t>0108 Z</t>
  </si>
  <si>
    <t>0109 Z</t>
  </si>
  <si>
    <t>0110 Z</t>
  </si>
  <si>
    <t>0111 Z</t>
  </si>
  <si>
    <t>0113 Z</t>
  </si>
  <si>
    <t>0115 Z</t>
  </si>
  <si>
    <t>0125 Z</t>
  </si>
  <si>
    <t>0117 Z</t>
  </si>
  <si>
    <t>0118 Z</t>
  </si>
  <si>
    <t>0119 Z</t>
  </si>
  <si>
    <t>0120 Z</t>
  </si>
  <si>
    <t>0121 Z</t>
  </si>
  <si>
    <t>0122 Z</t>
  </si>
  <si>
    <t>0123 Z</t>
  </si>
  <si>
    <t>0126 Z</t>
  </si>
  <si>
    <t>0128 Z</t>
  </si>
  <si>
    <t>0129 Z</t>
  </si>
  <si>
    <t>0130 Z</t>
  </si>
  <si>
    <t>0131 Z</t>
  </si>
  <si>
    <t>0132 Z</t>
  </si>
  <si>
    <t>0133 Z</t>
  </si>
  <si>
    <t>0134 Z</t>
  </si>
  <si>
    <t>0135 Z</t>
  </si>
  <si>
    <t>0136 Z</t>
  </si>
  <si>
    <t>0139 Z</t>
  </si>
  <si>
    <t>0140 Z</t>
  </si>
  <si>
    <t>0141 Z</t>
  </si>
  <si>
    <t>0142 Z</t>
  </si>
  <si>
    <t>0143 Z</t>
  </si>
  <si>
    <t>0144 Z</t>
  </si>
  <si>
    <t>0146 Z</t>
  </si>
  <si>
    <t>0147 Z</t>
  </si>
  <si>
    <t>0148 Z</t>
  </si>
  <si>
    <t>0149 Z</t>
  </si>
  <si>
    <t>0150 Z</t>
  </si>
  <si>
    <t>0151 Z</t>
  </si>
  <si>
    <t>0152 Z</t>
  </si>
  <si>
    <t>0153 Z</t>
  </si>
  <si>
    <t>0154 Z</t>
  </si>
  <si>
    <t>0155 Z</t>
  </si>
  <si>
    <t>0156 Z</t>
  </si>
  <si>
    <t>0157 Z</t>
  </si>
  <si>
    <t>0158 Z</t>
  </si>
  <si>
    <t>0158  Z</t>
  </si>
  <si>
    <t>0159 Z</t>
  </si>
  <si>
    <t>0160 Z</t>
  </si>
  <si>
    <t>0161 Z</t>
  </si>
  <si>
    <t>0162 Z</t>
  </si>
  <si>
    <t>0163 Z</t>
  </si>
  <si>
    <t>0165 Z</t>
  </si>
  <si>
    <t>0166 Z</t>
  </si>
  <si>
    <t>0167 Z</t>
  </si>
  <si>
    <t>0168 Z</t>
  </si>
  <si>
    <t>0169 Z</t>
  </si>
  <si>
    <t>0170 Z</t>
  </si>
  <si>
    <t>0171 Z</t>
  </si>
  <si>
    <t>0172 Z</t>
  </si>
  <si>
    <t>0173 Z</t>
  </si>
  <si>
    <t>0176 Z</t>
  </si>
  <si>
    <t>0177 Z</t>
  </si>
  <si>
    <t>0178 Z</t>
  </si>
  <si>
    <t>0198 Z</t>
  </si>
  <si>
    <t>0179 Z</t>
  </si>
  <si>
    <t>0180 Z</t>
  </si>
  <si>
    <t>0181 Z</t>
  </si>
  <si>
    <t>0182 Z</t>
  </si>
  <si>
    <t>0184 Z</t>
  </si>
  <si>
    <t>0185 Z</t>
  </si>
  <si>
    <t>0186 Z</t>
  </si>
  <si>
    <t>0187 Z</t>
  </si>
  <si>
    <t>0188 Z</t>
  </si>
  <si>
    <t>0189 Z</t>
  </si>
  <si>
    <t>0191 Z</t>
  </si>
  <si>
    <t>0192 Z</t>
  </si>
  <si>
    <t>0194 Z</t>
  </si>
  <si>
    <t>0195 Z</t>
  </si>
  <si>
    <t>0196 Z</t>
  </si>
  <si>
    <t>0197 Z</t>
  </si>
  <si>
    <t>0199 Z</t>
  </si>
  <si>
    <t>0200 Z</t>
  </si>
  <si>
    <t>0201 Z</t>
  </si>
  <si>
    <t>0202 Z</t>
  </si>
  <si>
    <t>0203 Z</t>
  </si>
  <si>
    <t>0204 Z</t>
  </si>
  <si>
    <t>0206 Z</t>
  </si>
  <si>
    <t>0207 Z</t>
  </si>
  <si>
    <t>0209 Z</t>
  </si>
  <si>
    <t>0210 Z</t>
  </si>
  <si>
    <t>0211 Z</t>
  </si>
  <si>
    <t>0212 Z</t>
  </si>
  <si>
    <t>0213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</si>
</sst>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0" fontId="75" fillId="0" borderId="33" xfId="0" applyFont="1" applyFill="1" applyBorder="1" applyAlignment="1">
      <alignment wrapText="1"/>
    </xf>
    <xf numFmtId="166" fontId="76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0" fontId="78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2" fontId="40" fillId="0" borderId="51" xfId="0" applyNumberFormat="1" applyFont="1" applyBorder="1" applyAlignment="1">
      <alignment horizontal="right"/>
    </xf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2" fontId="0" fillId="0" borderId="51" xfId="0" applyNumberFormat="1" applyFont="1" applyBorder="1" applyAlignment="1">
      <alignment horizontal="right"/>
    </xf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18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/>
    <xf numFmtId="164" fontId="7" fillId="0" borderId="51" xfId="0" applyNumberFormat="1" applyFont="1" applyFill="1" applyBorder="1" applyAlignment="1"/>
    <xf numFmtId="164" fontId="7" fillId="0" borderId="49" xfId="0" applyNumberFormat="1" applyFont="1" applyFill="1" applyBorder="1" applyAlignment="1"/>
    <xf numFmtId="166" fontId="7" fillId="14" borderId="33" xfId="0" applyNumberFormat="1" applyFont="1" applyFill="1" applyBorder="1" applyAlignment="1">
      <alignment horizontal="right"/>
    </xf>
    <xf numFmtId="15" fontId="10" fillId="0" borderId="4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4" fontId="8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2" fontId="7" fillId="7" borderId="37" xfId="0" applyNumberFormat="1" applyFont="1" applyFill="1" applyBorder="1" applyAlignment="1">
      <alignment horizontal="right"/>
    </xf>
    <xf numFmtId="2" fontId="27" fillId="7" borderId="0" xfId="0" applyNumberFormat="1" applyFont="1" applyFill="1"/>
    <xf numFmtId="4" fontId="0" fillId="7" borderId="0" xfId="0" applyNumberFormat="1" applyFill="1"/>
    <xf numFmtId="2" fontId="38" fillId="0" borderId="0" xfId="0" applyNumberFormat="1" applyFont="1" applyFill="1"/>
    <xf numFmtId="2" fontId="38" fillId="7" borderId="0" xfId="0" applyNumberFormat="1" applyFont="1" applyFill="1"/>
    <xf numFmtId="2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8" fontId="27" fillId="0" borderId="51" xfId="0" applyNumberFormat="1" applyFont="1" applyBorder="1"/>
    <xf numFmtId="164" fontId="7" fillId="4" borderId="0" xfId="0" applyNumberFormat="1" applyFont="1" applyFill="1"/>
    <xf numFmtId="15" fontId="27" fillId="7" borderId="10" xfId="0" applyNumberFormat="1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164" fontId="12" fillId="0" borderId="55" xfId="0" applyNumberFormat="1" applyFont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66FFFF"/>
      <color rgb="FFFFCCFF"/>
      <color rgb="FFCC99FF"/>
      <color rgb="FFFF3399"/>
      <color rgb="FF99FFCC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3625</c:v>
                </c:pt>
                <c:pt idx="2">
                  <c:v>3584.4</c:v>
                </c:pt>
                <c:pt idx="6">
                  <c:v>0</c:v>
                </c:pt>
                <c:pt idx="14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617669.29399999999</c:v>
                </c:pt>
                <c:pt idx="2">
                  <c:v>611982.576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542249.11369999999</c:v>
                </c:pt>
                <c:pt idx="23">
                  <c:v>0</c:v>
                </c:pt>
                <c:pt idx="24">
                  <c:v>631346.13969999994</c:v>
                </c:pt>
                <c:pt idx="25">
                  <c:v>622050.03639999998</c:v>
                </c:pt>
                <c:pt idx="26">
                  <c:v>628039.68399999989</c:v>
                </c:pt>
                <c:pt idx="27">
                  <c:v>632097.23989999993</c:v>
                </c:pt>
                <c:pt idx="28">
                  <c:v>648929.05280000006</c:v>
                </c:pt>
                <c:pt idx="29">
                  <c:v>637550.15130000003</c:v>
                </c:pt>
                <c:pt idx="30">
                  <c:v>636160.23439999996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32.270945957207445</c:v>
                </c:pt>
                <c:pt idx="2">
                  <c:v>32.161619577005091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28.669950760039125</c:v>
                </c:pt>
                <c:pt idx="23">
                  <c:v>0</c:v>
                </c:pt>
                <c:pt idx="24">
                  <c:v>32.950400026095352</c:v>
                </c:pt>
                <c:pt idx="25">
                  <c:v>32.854813286643108</c:v>
                </c:pt>
                <c:pt idx="26">
                  <c:v>33.01422842498598</c:v>
                </c:pt>
                <c:pt idx="27">
                  <c:v>33.745745633645676</c:v>
                </c:pt>
                <c:pt idx="28">
                  <c:v>34.51128542058742</c:v>
                </c:pt>
                <c:pt idx="29">
                  <c:v>33.643795612027468</c:v>
                </c:pt>
                <c:pt idx="30">
                  <c:v>33.601336787946771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B106" activePane="bottomRight" state="frozen"/>
      <selection pane="topRight" activeCell="B1" sqref="B1"/>
      <selection pane="bottomLeft" activeCell="A3" sqref="A3"/>
      <selection pane="bottomRight" activeCell="C110" sqref="C1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6" t="s">
        <v>259</v>
      </c>
      <c r="C1" s="937"/>
      <c r="D1" s="938"/>
      <c r="E1" s="939"/>
      <c r="F1" s="940"/>
      <c r="G1" s="941"/>
      <c r="H1" s="940"/>
      <c r="I1" s="942"/>
      <c r="J1" s="943"/>
      <c r="K1" s="1154" t="s">
        <v>26</v>
      </c>
      <c r="L1" s="638"/>
      <c r="M1" s="1156" t="s">
        <v>27</v>
      </c>
      <c r="N1" s="454"/>
      <c r="P1" s="97" t="s">
        <v>38</v>
      </c>
      <c r="Q1" s="1152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155"/>
      <c r="L2" s="639" t="s">
        <v>29</v>
      </c>
      <c r="M2" s="1157"/>
      <c r="N2" s="455" t="s">
        <v>29</v>
      </c>
      <c r="O2" s="578" t="s">
        <v>30</v>
      </c>
      <c r="P2" s="98" t="s">
        <v>39</v>
      </c>
      <c r="Q2" s="1153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5" t="str">
        <f>PIERNA!C4</f>
        <v>Seaboard</v>
      </c>
      <c r="D4" s="976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56"/>
      <c r="K4" s="561"/>
      <c r="L4" s="562"/>
      <c r="M4" s="561"/>
      <c r="N4" s="563"/>
      <c r="O4" s="579"/>
      <c r="P4" s="564"/>
      <c r="Q4" s="567"/>
      <c r="R4" s="1010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70">
        <v>12161</v>
      </c>
      <c r="L5" s="1071" t="s">
        <v>336</v>
      </c>
      <c r="M5" s="561">
        <v>30160</v>
      </c>
      <c r="N5" s="563" t="s">
        <v>346</v>
      </c>
      <c r="O5" s="566">
        <v>1998878</v>
      </c>
      <c r="P5" s="1121">
        <v>3625</v>
      </c>
      <c r="Q5" s="1065">
        <f>27652.88*20.675</f>
        <v>571723.29399999999</v>
      </c>
      <c r="R5" s="1066" t="s">
        <v>333</v>
      </c>
      <c r="S5" s="65">
        <f>Q5+M5+K5+P5</f>
        <v>617669.29399999999</v>
      </c>
      <c r="T5" s="65">
        <f>S5/H5+0.1</f>
        <v>32.270945957207445</v>
      </c>
      <c r="U5" s="205"/>
    </row>
    <row r="6" spans="1:29" s="160" customFormat="1" ht="24.75" x14ac:dyDescent="0.25">
      <c r="A6" s="100">
        <v>3</v>
      </c>
      <c r="B6" s="902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70">
        <v>9851</v>
      </c>
      <c r="L6" s="1071" t="s">
        <v>336</v>
      </c>
      <c r="M6" s="561">
        <v>30160</v>
      </c>
      <c r="N6" s="563" t="s">
        <v>346</v>
      </c>
      <c r="O6" s="566">
        <v>1998879</v>
      </c>
      <c r="P6" s="1121">
        <v>3584.4</v>
      </c>
      <c r="Q6" s="1065">
        <f>27491.52*20.675</f>
        <v>568387.17599999998</v>
      </c>
      <c r="R6" s="1067" t="s">
        <v>333</v>
      </c>
      <c r="S6" s="65">
        <f t="shared" si="0"/>
        <v>611982.576</v>
      </c>
      <c r="T6" s="65">
        <f>S6/H6+0.1</f>
        <v>32.161619577005091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1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1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65">
        <f>23661.51*20.78</f>
        <v>491686.1778</v>
      </c>
      <c r="R9" s="1066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64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76" t="s">
        <v>380</v>
      </c>
      <c r="Q10" s="981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65">
        <f>22942.52*20.71</f>
        <v>475139.58920000005</v>
      </c>
      <c r="R11" s="1066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65">
        <f>21824*20.65</f>
        <v>450665.6</v>
      </c>
      <c r="R12" s="1066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69">
        <f>21854.63*20.65</f>
        <v>451298.10949999996</v>
      </c>
      <c r="R14" s="1068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1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1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84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5"/>
      <c r="M18" s="561"/>
      <c r="N18" s="563"/>
      <c r="O18" s="581">
        <v>1201</v>
      </c>
      <c r="P18" s="1076" t="s">
        <v>380</v>
      </c>
      <c r="Q18" s="981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9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1" t="s">
        <v>371</v>
      </c>
      <c r="K19" s="561">
        <v>9851</v>
      </c>
      <c r="L19" s="562" t="s">
        <v>391</v>
      </c>
      <c r="M19" s="561">
        <v>30160</v>
      </c>
      <c r="N19" s="563" t="s">
        <v>392</v>
      </c>
      <c r="O19" s="566"/>
      <c r="P19" s="522"/>
      <c r="Q19" s="981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4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>
        <v>12161</v>
      </c>
      <c r="L20" s="562" t="s">
        <v>391</v>
      </c>
      <c r="M20" s="561">
        <v>30160</v>
      </c>
      <c r="N20" s="563" t="s">
        <v>392</v>
      </c>
      <c r="O20" s="566">
        <v>2004339</v>
      </c>
      <c r="P20" s="564"/>
      <c r="Q20" s="981">
        <f>23868.66*20.64</f>
        <v>492649.14240000001</v>
      </c>
      <c r="R20" s="574" t="s">
        <v>385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>
        <v>11151</v>
      </c>
      <c r="L21" s="562" t="s">
        <v>392</v>
      </c>
      <c r="M21" s="561">
        <v>30160</v>
      </c>
      <c r="N21" s="563" t="s">
        <v>392</v>
      </c>
      <c r="O21" s="580">
        <v>790025</v>
      </c>
      <c r="P21" s="564"/>
      <c r="Q21" s="981">
        <f>24746.27*20.4</f>
        <v>504823.908</v>
      </c>
      <c r="R21" s="574" t="s">
        <v>388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>
        <v>12161</v>
      </c>
      <c r="L22" s="562" t="s">
        <v>392</v>
      </c>
      <c r="M22" s="561">
        <v>30160</v>
      </c>
      <c r="N22" s="563" t="s">
        <v>393</v>
      </c>
      <c r="O22" s="580">
        <v>2004337</v>
      </c>
      <c r="P22" s="541"/>
      <c r="Q22" s="981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>
        <v>12151</v>
      </c>
      <c r="L23" s="562" t="s">
        <v>393</v>
      </c>
      <c r="M23" s="561">
        <v>30160</v>
      </c>
      <c r="N23" s="563" t="s">
        <v>394</v>
      </c>
      <c r="O23" s="581">
        <v>793889</v>
      </c>
      <c r="P23" s="564"/>
      <c r="Q23" s="981">
        <f>24402.61*20.32</f>
        <v>495861.03520000004</v>
      </c>
      <c r="R23" s="574" t="s">
        <v>389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>
        <v>12151</v>
      </c>
      <c r="L24" s="562" t="s">
        <v>393</v>
      </c>
      <c r="M24" s="561">
        <v>30160</v>
      </c>
      <c r="N24" s="563" t="s">
        <v>394</v>
      </c>
      <c r="O24" s="566">
        <v>2004340</v>
      </c>
      <c r="P24" s="564"/>
      <c r="Q24" s="981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>
        <v>10101</v>
      </c>
      <c r="L25" s="562" t="s">
        <v>394</v>
      </c>
      <c r="M25" s="561">
        <v>30160</v>
      </c>
      <c r="N25" s="574" t="s">
        <v>395</v>
      </c>
      <c r="O25" s="566">
        <v>2006110</v>
      </c>
      <c r="P25" s="541"/>
      <c r="Q25" s="981">
        <f>26166.81*20.46</f>
        <v>535372.93260000006</v>
      </c>
      <c r="R25" s="547" t="s">
        <v>386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>
        <v>12161</v>
      </c>
      <c r="L26" s="562" t="s">
        <v>394</v>
      </c>
      <c r="M26" s="561"/>
      <c r="N26" s="574"/>
      <c r="O26" s="566">
        <v>2005731</v>
      </c>
      <c r="P26" s="564"/>
      <c r="Q26" s="981">
        <f>25902.18*20.465</f>
        <v>530088.11369999999</v>
      </c>
      <c r="R26" s="574" t="s">
        <v>386</v>
      </c>
      <c r="S26" s="65">
        <f t="shared" si="0"/>
        <v>542249.11369999999</v>
      </c>
      <c r="T26" s="65">
        <f>S26/H26</f>
        <v>28.669950760039125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113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9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412</v>
      </c>
      <c r="K27" s="561"/>
      <c r="L27" s="562"/>
      <c r="M27" s="561"/>
      <c r="N27" s="574"/>
      <c r="O27" s="566" t="s">
        <v>425</v>
      </c>
      <c r="P27" s="1076" t="s">
        <v>380</v>
      </c>
      <c r="Q27" s="981">
        <v>605132.85</v>
      </c>
      <c r="R27" s="574" t="s">
        <v>426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9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413</v>
      </c>
      <c r="K28" s="561">
        <v>12161</v>
      </c>
      <c r="L28" s="562" t="s">
        <v>438</v>
      </c>
      <c r="M28" s="561">
        <v>30160</v>
      </c>
      <c r="N28" s="574" t="s">
        <v>439</v>
      </c>
      <c r="O28" s="566">
        <v>2007084</v>
      </c>
      <c r="P28" s="564"/>
      <c r="Q28" s="981">
        <f>28880.86*20.395</f>
        <v>589025.13969999994</v>
      </c>
      <c r="R28" s="547" t="s">
        <v>432</v>
      </c>
      <c r="S28" s="65">
        <f t="shared" si="0"/>
        <v>631346.13969999994</v>
      </c>
      <c r="T28" s="65">
        <f>S28/H28</f>
        <v>32.950400026095352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9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414</v>
      </c>
      <c r="K29" s="567">
        <v>9851</v>
      </c>
      <c r="L29" s="562" t="s">
        <v>437</v>
      </c>
      <c r="M29" s="561">
        <v>30160</v>
      </c>
      <c r="N29" s="574" t="s">
        <v>439</v>
      </c>
      <c r="O29" s="581">
        <v>2007085</v>
      </c>
      <c r="P29" s="564"/>
      <c r="Q29" s="981">
        <f>28538.32*20.395</f>
        <v>582039.03639999998</v>
      </c>
      <c r="R29" s="547" t="s">
        <v>432</v>
      </c>
      <c r="S29" s="65">
        <f t="shared" si="0"/>
        <v>622050.03639999998</v>
      </c>
      <c r="T29" s="65">
        <f>S29/H29</f>
        <v>32.854813286643108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8">
        <f>PIERNA!JO5</f>
        <v>19176.84</v>
      </c>
      <c r="G30" s="879">
        <f>PIERNA!JP5</f>
        <v>21</v>
      </c>
      <c r="H30" s="880">
        <f>PIERNA!JQ5</f>
        <v>19081.099999999999</v>
      </c>
      <c r="I30" s="282">
        <f>PIERNA!I30</f>
        <v>95.740000000001601</v>
      </c>
      <c r="J30" s="522" t="s">
        <v>415</v>
      </c>
      <c r="K30" s="561">
        <v>11151</v>
      </c>
      <c r="L30" s="562" t="s">
        <v>437</v>
      </c>
      <c r="M30" s="561">
        <v>30160</v>
      </c>
      <c r="N30" s="574" t="s">
        <v>439</v>
      </c>
      <c r="O30" s="581">
        <v>2007751</v>
      </c>
      <c r="P30" s="564"/>
      <c r="Q30" s="981">
        <f>28761.21*20.4</f>
        <v>586728.68399999989</v>
      </c>
      <c r="R30" s="547" t="s">
        <v>388</v>
      </c>
      <c r="S30" s="65">
        <f>Q30+M30+K30+P30</f>
        <v>628039.68399999989</v>
      </c>
      <c r="T30" s="65">
        <f t="shared" si="4"/>
        <v>33.01422842498598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80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8">
        <f>PIERNA!JY5</f>
        <v>18669.490000000002</v>
      </c>
      <c r="G31" s="879">
        <f>PIERNA!JZ5</f>
        <v>20</v>
      </c>
      <c r="H31" s="880">
        <f>PIERNA!KA5</f>
        <v>18786.84</v>
      </c>
      <c r="I31" s="282">
        <f>PIERNA!I31</f>
        <v>-117.34999999999854</v>
      </c>
      <c r="J31" s="522" t="s">
        <v>416</v>
      </c>
      <c r="K31" s="561">
        <v>12001</v>
      </c>
      <c r="L31" s="562" t="s">
        <v>439</v>
      </c>
      <c r="M31" s="561">
        <v>30160</v>
      </c>
      <c r="N31" s="574" t="s">
        <v>440</v>
      </c>
      <c r="O31" s="581">
        <v>804979</v>
      </c>
      <c r="P31" s="564"/>
      <c r="Q31" s="981">
        <f>29042.3*20.313</f>
        <v>589936.23989999993</v>
      </c>
      <c r="R31" s="547" t="s">
        <v>433</v>
      </c>
      <c r="S31" s="65">
        <f t="shared" si="0"/>
        <v>632097.23989999993</v>
      </c>
      <c r="T31" s="65">
        <f t="shared" si="4"/>
        <v>33.745745633645676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8">
        <f>PIERNA!KI5</f>
        <v>18758.93</v>
      </c>
      <c r="G32" s="879">
        <f>PIERNA!KJ5</f>
        <v>20</v>
      </c>
      <c r="H32" s="880">
        <f>PIERNA!KK5</f>
        <v>18858.03</v>
      </c>
      <c r="I32" s="282">
        <f>PIERNA!I32</f>
        <v>-99.099999999998545</v>
      </c>
      <c r="J32" s="522" t="s">
        <v>417</v>
      </c>
      <c r="K32" s="561">
        <v>11151</v>
      </c>
      <c r="L32" s="562" t="s">
        <v>440</v>
      </c>
      <c r="M32" s="561">
        <v>30160</v>
      </c>
      <c r="N32" s="574" t="s">
        <v>441</v>
      </c>
      <c r="O32" s="581">
        <v>805125</v>
      </c>
      <c r="P32" s="564"/>
      <c r="Q32" s="981">
        <f>29539.04*20.57</f>
        <v>607618.05280000006</v>
      </c>
      <c r="R32" s="547" t="s">
        <v>434</v>
      </c>
      <c r="S32" s="65">
        <f>Q32+M32+K32+P32</f>
        <v>648929.05280000006</v>
      </c>
      <c r="T32" s="65">
        <f t="shared" si="4"/>
        <v>34.51128542058742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81">
        <f>PIERNA!KS5</f>
        <v>18914.86</v>
      </c>
      <c r="G33" s="882">
        <f>PIERNA!KT5</f>
        <v>21</v>
      </c>
      <c r="H33" s="880">
        <f>PIERNA!KU5</f>
        <v>19006.5</v>
      </c>
      <c r="I33" s="282">
        <f>PIERNA!I33</f>
        <v>-91.639999999999418</v>
      </c>
      <c r="J33" s="522" t="s">
        <v>418</v>
      </c>
      <c r="K33" s="567">
        <v>12001</v>
      </c>
      <c r="L33" s="562" t="s">
        <v>441</v>
      </c>
      <c r="M33" s="561">
        <v>30160</v>
      </c>
      <c r="N33" s="574" t="s">
        <v>442</v>
      </c>
      <c r="O33" s="581">
        <v>2009067</v>
      </c>
      <c r="P33" s="619"/>
      <c r="Q33" s="981">
        <f>29343.97*20.29</f>
        <v>595389.15130000003</v>
      </c>
      <c r="R33" s="547" t="s">
        <v>427</v>
      </c>
      <c r="S33" s="65">
        <f>Q33+M33+K33+P33</f>
        <v>637550.15130000003</v>
      </c>
      <c r="T33" s="65">
        <f t="shared" si="4"/>
        <v>33.643795612027468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81">
        <f>PIERNA!F34</f>
        <v>18889.2</v>
      </c>
      <c r="G34" s="882">
        <f>PIERNA!G34</f>
        <v>21</v>
      </c>
      <c r="H34" s="880">
        <f>PIERNA!H34</f>
        <v>18989.099999999999</v>
      </c>
      <c r="I34" s="282">
        <f>PIERNA!I34</f>
        <v>-99.899999999997817</v>
      </c>
      <c r="J34" s="522" t="s">
        <v>419</v>
      </c>
      <c r="K34" s="561">
        <v>11151</v>
      </c>
      <c r="L34" s="562" t="s">
        <v>441</v>
      </c>
      <c r="M34" s="561">
        <v>30160</v>
      </c>
      <c r="N34" s="574" t="s">
        <v>442</v>
      </c>
      <c r="O34" s="618">
        <v>2009121</v>
      </c>
      <c r="P34" s="564"/>
      <c r="Q34" s="982">
        <f>29317.36*20.29</f>
        <v>594849.23439999996</v>
      </c>
      <c r="R34" s="621" t="s">
        <v>427</v>
      </c>
      <c r="S34" s="65">
        <f>Q34+M34+K34+P34</f>
        <v>636160.23439999996</v>
      </c>
      <c r="T34" s="65">
        <f t="shared" si="4"/>
        <v>33.601336787946771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1">
        <f>PIERNA!F35</f>
        <v>0</v>
      </c>
      <c r="G35" s="883">
        <f>PIERNA!G35</f>
        <v>0</v>
      </c>
      <c r="H35" s="880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1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4">
        <f>PIERNA!D38</f>
        <v>0</v>
      </c>
      <c r="E38" s="255">
        <f>PIERNA!E38</f>
        <v>0</v>
      </c>
      <c r="F38" s="885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1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4">
        <f>PIERNA!D39</f>
        <v>0</v>
      </c>
      <c r="E39" s="255">
        <f>PIERNA!E39</f>
        <v>0</v>
      </c>
      <c r="F39" s="885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1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4">
        <f>PIERNA!D40</f>
        <v>0</v>
      </c>
      <c r="E40" s="255">
        <f>PIERNA!E40</f>
        <v>0</v>
      </c>
      <c r="F40" s="885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1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4">
        <f>PIERNA!D41</f>
        <v>0</v>
      </c>
      <c r="E41" s="255">
        <f>PIERNA!E41</f>
        <v>0</v>
      </c>
      <c r="F41" s="885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1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4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1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1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4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4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3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0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2"/>
      <c r="P98" s="728"/>
      <c r="Q98" s="980"/>
      <c r="R98" s="977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4"/>
      <c r="K99" s="559"/>
      <c r="L99" s="588"/>
      <c r="M99" s="559"/>
      <c r="N99" s="848"/>
      <c r="O99" s="1012" t="s">
        <v>311</v>
      </c>
      <c r="P99" s="728"/>
      <c r="Q99" s="980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60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58"/>
      <c r="P100" s="728"/>
      <c r="Q100" s="980"/>
      <c r="R100" s="1058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158" t="s">
        <v>337</v>
      </c>
      <c r="C101" s="1059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19"/>
      <c r="K101" s="559"/>
      <c r="L101" s="588"/>
      <c r="M101" s="559"/>
      <c r="N101" s="912"/>
      <c r="O101" s="1161" t="s">
        <v>317</v>
      </c>
      <c r="P101" s="1057"/>
      <c r="Q101" s="1074">
        <v>60337.279999999999</v>
      </c>
      <c r="R101" s="1164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159"/>
      <c r="C102" s="1059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2"/>
      <c r="O102" s="1162"/>
      <c r="P102" s="1057"/>
      <c r="Q102" s="1074">
        <v>58011.09</v>
      </c>
      <c r="R102" s="1165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60"/>
      <c r="C103" s="1059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63"/>
      <c r="P103" s="1057"/>
      <c r="Q103" s="1074">
        <v>41950.8</v>
      </c>
      <c r="R103" s="1166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61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63"/>
      <c r="P104" s="728"/>
      <c r="Q104" s="980"/>
      <c r="R104" s="1063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67" t="s">
        <v>319</v>
      </c>
      <c r="C105" s="1059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2"/>
      <c r="O105" s="1169">
        <v>17550</v>
      </c>
      <c r="P105" s="1057"/>
      <c r="Q105" s="1074">
        <v>43567.040000000001</v>
      </c>
      <c r="R105" s="1164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68"/>
      <c r="C106" s="1059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2"/>
      <c r="O106" s="1170"/>
      <c r="P106" s="1057"/>
      <c r="Q106" s="1074">
        <v>51482</v>
      </c>
      <c r="R106" s="1166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62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77" t="s">
        <v>381</v>
      </c>
      <c r="P107" s="1079" t="s">
        <v>380</v>
      </c>
      <c r="Q107" s="980">
        <v>952560</v>
      </c>
      <c r="R107" s="1078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092" t="s">
        <v>387</v>
      </c>
      <c r="P108" s="728"/>
      <c r="Q108" s="980">
        <v>38250</v>
      </c>
      <c r="R108" s="728" t="s">
        <v>388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73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2"/>
      <c r="O109" s="1161" t="s">
        <v>429</v>
      </c>
      <c r="P109" s="1114" t="s">
        <v>430</v>
      </c>
      <c r="Q109" s="1115">
        <v>1594427.6</v>
      </c>
      <c r="R109" s="1171" t="s">
        <v>431</v>
      </c>
      <c r="S109" s="768">
        <f t="shared" si="15"/>
        <v>1594427.6</v>
      </c>
      <c r="T109" s="186">
        <f t="shared" si="19"/>
        <v>89.946853071109473</v>
      </c>
    </row>
    <row r="110" spans="1:20" s="160" customFormat="1" ht="19.5" thickBot="1" x14ac:dyDescent="0.35">
      <c r="A110" s="100">
        <v>73</v>
      </c>
      <c r="B110" s="1174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2"/>
      <c r="O110" s="1163"/>
      <c r="P110" s="1057"/>
      <c r="Q110" s="980"/>
      <c r="R110" s="1172"/>
      <c r="S110" s="768">
        <f t="shared" si="15"/>
        <v>0</v>
      </c>
      <c r="T110" s="186">
        <f t="shared" si="19"/>
        <v>0</v>
      </c>
    </row>
    <row r="111" spans="1:20" s="160" customFormat="1" ht="18.75" x14ac:dyDescent="0.3">
      <c r="A111" s="100">
        <v>74</v>
      </c>
      <c r="B111" s="1080" t="s">
        <v>366</v>
      </c>
      <c r="C111" s="533" t="s">
        <v>383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2"/>
      <c r="O111" s="1091" t="s">
        <v>384</v>
      </c>
      <c r="P111" s="1057"/>
      <c r="Q111" s="980">
        <v>23608</v>
      </c>
      <c r="R111" s="728" t="s">
        <v>339</v>
      </c>
      <c r="S111" s="768">
        <f t="shared" ref="S111:S114" si="21">Q111+M111+K111</f>
        <v>23608</v>
      </c>
      <c r="T111" s="186">
        <f t="shared" ref="T111:T114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5" si="23">H112-F112</f>
        <v>0</v>
      </c>
      <c r="J112" s="683"/>
      <c r="K112" s="559"/>
      <c r="L112" s="588"/>
      <c r="M112" s="559"/>
      <c r="N112" s="559"/>
      <c r="O112" s="1093">
        <v>17568</v>
      </c>
      <c r="P112" s="728"/>
      <c r="Q112" s="980">
        <v>51560</v>
      </c>
      <c r="R112" s="728" t="s">
        <v>390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x14ac:dyDescent="0.25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80">
        <v>62207.08</v>
      </c>
      <c r="R113" s="728" t="s">
        <v>379</v>
      </c>
      <c r="S113" s="768">
        <f t="shared" si="21"/>
        <v>62207.08</v>
      </c>
      <c r="T113" s="186">
        <f t="shared" si="22"/>
        <v>62</v>
      </c>
    </row>
    <row r="114" spans="1:20" s="160" customFormat="1" ht="29.25" thickBot="1" x14ac:dyDescent="0.3">
      <c r="A114" s="100">
        <v>77</v>
      </c>
      <c r="B114" s="762" t="s">
        <v>368</v>
      </c>
      <c r="C114" s="762" t="s">
        <v>90</v>
      </c>
      <c r="D114" s="533"/>
      <c r="E114" s="793">
        <v>44604</v>
      </c>
      <c r="F114" s="857">
        <v>1404</v>
      </c>
      <c r="G114" s="762">
        <v>108</v>
      </c>
      <c r="H114" s="856">
        <v>1404</v>
      </c>
      <c r="I114" s="105">
        <f t="shared" si="23"/>
        <v>0</v>
      </c>
      <c r="J114" s="683"/>
      <c r="K114" s="559"/>
      <c r="L114" s="588"/>
      <c r="M114" s="559"/>
      <c r="N114" s="912"/>
      <c r="O114" s="1092" t="s">
        <v>369</v>
      </c>
      <c r="P114" s="728"/>
      <c r="Q114" s="980"/>
      <c r="R114" s="728"/>
      <c r="S114" s="768">
        <f t="shared" si="21"/>
        <v>0</v>
      </c>
      <c r="T114" s="186">
        <f t="shared" si="22"/>
        <v>0</v>
      </c>
    </row>
    <row r="115" spans="1:20" s="160" customFormat="1" ht="21.75" customHeight="1" x14ac:dyDescent="0.25">
      <c r="A115" s="100">
        <v>78</v>
      </c>
      <c r="B115" s="1173" t="s">
        <v>337</v>
      </c>
      <c r="C115" s="533" t="s">
        <v>316</v>
      </c>
      <c r="D115" s="533"/>
      <c r="E115" s="793">
        <v>44608</v>
      </c>
      <c r="F115" s="857">
        <v>209.68</v>
      </c>
      <c r="G115" s="762">
        <v>17</v>
      </c>
      <c r="H115" s="856">
        <v>209.68</v>
      </c>
      <c r="I115" s="105">
        <f t="shared" si="23"/>
        <v>0</v>
      </c>
      <c r="J115" s="685"/>
      <c r="K115" s="559"/>
      <c r="L115" s="588"/>
      <c r="M115" s="559"/>
      <c r="N115" s="945"/>
      <c r="O115" s="1161" t="s">
        <v>409</v>
      </c>
      <c r="P115" s="1057"/>
      <c r="Q115" s="980">
        <v>17613.12</v>
      </c>
      <c r="R115" s="1171" t="s">
        <v>428</v>
      </c>
      <c r="S115" s="65">
        <f t="shared" si="15"/>
        <v>17613.12</v>
      </c>
      <c r="T115" s="65">
        <f t="shared" ref="T115:T128" si="24">S115/H115</f>
        <v>83.999999999999986</v>
      </c>
    </row>
    <row r="116" spans="1:20" s="160" customFormat="1" ht="18.75" customHeight="1" thickBot="1" x14ac:dyDescent="0.3">
      <c r="A116" s="100">
        <v>79</v>
      </c>
      <c r="B116" s="1174"/>
      <c r="C116" s="533" t="s">
        <v>71</v>
      </c>
      <c r="D116" s="978"/>
      <c r="E116" s="793">
        <v>44608</v>
      </c>
      <c r="F116" s="857">
        <v>506.19</v>
      </c>
      <c r="G116" s="762">
        <v>42</v>
      </c>
      <c r="H116" s="856">
        <v>506.19</v>
      </c>
      <c r="I116" s="105">
        <f t="shared" si="23"/>
        <v>0</v>
      </c>
      <c r="J116" s="685"/>
      <c r="K116" s="559"/>
      <c r="L116" s="588"/>
      <c r="M116" s="559"/>
      <c r="N116" s="945"/>
      <c r="O116" s="1163"/>
      <c r="P116" s="1057"/>
      <c r="Q116" s="980">
        <v>46569.48</v>
      </c>
      <c r="R116" s="1172"/>
      <c r="S116" s="65">
        <f t="shared" si="15"/>
        <v>46569.48</v>
      </c>
      <c r="T116" s="65">
        <f t="shared" si="24"/>
        <v>92</v>
      </c>
    </row>
    <row r="117" spans="1:20" s="160" customFormat="1" ht="26.25" thickBot="1" x14ac:dyDescent="0.3">
      <c r="A117" s="100">
        <v>80</v>
      </c>
      <c r="B117" s="762" t="s">
        <v>304</v>
      </c>
      <c r="C117" s="533" t="s">
        <v>410</v>
      </c>
      <c r="D117" s="533"/>
      <c r="E117" s="793">
        <v>44608</v>
      </c>
      <c r="F117" s="857">
        <v>5171</v>
      </c>
      <c r="G117" s="787">
        <v>6</v>
      </c>
      <c r="H117" s="856">
        <v>5171</v>
      </c>
      <c r="I117" s="105">
        <f t="shared" si="23"/>
        <v>0</v>
      </c>
      <c r="J117" s="685"/>
      <c r="K117" s="559"/>
      <c r="L117" s="588"/>
      <c r="M117" s="559"/>
      <c r="N117" s="945"/>
      <c r="O117" s="1116" t="s">
        <v>435</v>
      </c>
      <c r="P117" s="728"/>
      <c r="Q117" s="980">
        <v>113762</v>
      </c>
      <c r="R117" s="1117" t="s">
        <v>434</v>
      </c>
      <c r="S117" s="65">
        <f t="shared" si="15"/>
        <v>113762</v>
      </c>
      <c r="T117" s="65">
        <f t="shared" si="24"/>
        <v>22</v>
      </c>
    </row>
    <row r="118" spans="1:20" s="160" customFormat="1" ht="18.75" customHeight="1" x14ac:dyDescent="0.25">
      <c r="A118" s="100">
        <v>81</v>
      </c>
      <c r="B118" s="1173" t="s">
        <v>310</v>
      </c>
      <c r="C118" s="533" t="s">
        <v>315</v>
      </c>
      <c r="D118" s="533"/>
      <c r="E118" s="793">
        <v>44609</v>
      </c>
      <c r="F118" s="857">
        <v>977.13</v>
      </c>
      <c r="G118" s="787">
        <v>46</v>
      </c>
      <c r="H118" s="856">
        <v>977.13</v>
      </c>
      <c r="I118" s="105">
        <f t="shared" si="23"/>
        <v>0</v>
      </c>
      <c r="J118" s="685"/>
      <c r="K118" s="559"/>
      <c r="L118" s="588"/>
      <c r="M118" s="559"/>
      <c r="N118" s="945"/>
      <c r="O118" s="1161" t="s">
        <v>422</v>
      </c>
      <c r="P118" s="1178" t="s">
        <v>380</v>
      </c>
      <c r="Q118" s="980">
        <v>104552.91</v>
      </c>
      <c r="R118" s="1171" t="s">
        <v>423</v>
      </c>
      <c r="S118" s="65">
        <f t="shared" si="15"/>
        <v>104552.91</v>
      </c>
      <c r="T118" s="65">
        <f t="shared" si="24"/>
        <v>107</v>
      </c>
    </row>
    <row r="119" spans="1:20" s="160" customFormat="1" ht="18.75" customHeight="1" thickBot="1" x14ac:dyDescent="0.3">
      <c r="A119" s="100">
        <v>81</v>
      </c>
      <c r="B119" s="1174"/>
      <c r="C119" s="533" t="s">
        <v>411</v>
      </c>
      <c r="D119" s="533"/>
      <c r="E119" s="793">
        <v>44609</v>
      </c>
      <c r="F119" s="857">
        <v>866.23</v>
      </c>
      <c r="G119" s="787">
        <v>40</v>
      </c>
      <c r="H119" s="856">
        <v>866.23</v>
      </c>
      <c r="I119" s="105">
        <f t="shared" si="23"/>
        <v>0</v>
      </c>
      <c r="J119" s="685"/>
      <c r="K119" s="559"/>
      <c r="L119" s="588"/>
      <c r="M119" s="559"/>
      <c r="N119" s="945"/>
      <c r="O119" s="1162"/>
      <c r="P119" s="1179"/>
      <c r="Q119" s="980">
        <v>119539.74</v>
      </c>
      <c r="R119" s="1172"/>
      <c r="S119" s="65">
        <f t="shared" ref="S119:S124" si="25">Q119+M119+K119</f>
        <v>119539.74</v>
      </c>
      <c r="T119" s="65">
        <f t="shared" ref="T119:T124" si="26">S119/H119</f>
        <v>138</v>
      </c>
    </row>
    <row r="120" spans="1:20" s="160" customFormat="1" ht="18.75" customHeight="1" x14ac:dyDescent="0.25">
      <c r="A120" s="100">
        <v>82</v>
      </c>
      <c r="B120" s="1173" t="s">
        <v>319</v>
      </c>
      <c r="C120" s="533" t="s">
        <v>321</v>
      </c>
      <c r="D120" s="533"/>
      <c r="E120" s="793">
        <v>44616</v>
      </c>
      <c r="F120" s="857">
        <v>1501.31</v>
      </c>
      <c r="G120" s="787">
        <v>52</v>
      </c>
      <c r="H120" s="856">
        <v>1501.31</v>
      </c>
      <c r="I120" s="105">
        <f t="shared" si="23"/>
        <v>0</v>
      </c>
      <c r="J120" s="685"/>
      <c r="K120" s="559"/>
      <c r="L120" s="588"/>
      <c r="M120" s="559"/>
      <c r="N120" s="945"/>
      <c r="O120" s="1184"/>
      <c r="P120" s="1110"/>
      <c r="Q120" s="984"/>
      <c r="R120" s="558"/>
      <c r="S120" s="65">
        <f t="shared" si="25"/>
        <v>0</v>
      </c>
      <c r="T120" s="65">
        <f t="shared" si="26"/>
        <v>0</v>
      </c>
    </row>
    <row r="121" spans="1:20" s="160" customFormat="1" ht="18.75" customHeight="1" thickBot="1" x14ac:dyDescent="0.3">
      <c r="A121" s="100">
        <v>83</v>
      </c>
      <c r="B121" s="1174"/>
      <c r="C121" s="533" t="s">
        <v>82</v>
      </c>
      <c r="D121" s="533"/>
      <c r="E121" s="793">
        <v>44616</v>
      </c>
      <c r="F121" s="857">
        <v>845.35</v>
      </c>
      <c r="G121" s="787">
        <v>29</v>
      </c>
      <c r="H121" s="856">
        <v>845.35</v>
      </c>
      <c r="I121" s="105">
        <f t="shared" si="23"/>
        <v>0</v>
      </c>
      <c r="J121" s="685"/>
      <c r="K121" s="559"/>
      <c r="L121" s="588"/>
      <c r="M121" s="819"/>
      <c r="N121" s="945"/>
      <c r="O121" s="1185"/>
      <c r="P121" s="1110"/>
      <c r="Q121" s="984"/>
      <c r="R121" s="558"/>
      <c r="S121" s="65">
        <f t="shared" si="25"/>
        <v>0</v>
      </c>
      <c r="T121" s="65">
        <f t="shared" si="26"/>
        <v>0</v>
      </c>
    </row>
    <row r="122" spans="1:20" s="160" customFormat="1" ht="18.75" customHeight="1" x14ac:dyDescent="0.25">
      <c r="A122" s="100">
        <v>84</v>
      </c>
      <c r="B122" s="1173" t="s">
        <v>366</v>
      </c>
      <c r="C122" s="533" t="s">
        <v>44</v>
      </c>
      <c r="D122" s="533"/>
      <c r="E122" s="1181">
        <v>44620</v>
      </c>
      <c r="F122" s="857">
        <v>2002.14</v>
      </c>
      <c r="G122" s="787">
        <v>441</v>
      </c>
      <c r="H122" s="856">
        <v>2002.14</v>
      </c>
      <c r="I122" s="105">
        <f t="shared" si="23"/>
        <v>0</v>
      </c>
      <c r="J122" s="685"/>
      <c r="K122" s="559"/>
      <c r="L122" s="945"/>
      <c r="M122" s="1118"/>
      <c r="N122" s="1111"/>
      <c r="O122" s="1186" t="s">
        <v>436</v>
      </c>
      <c r="P122" s="752"/>
      <c r="Q122" s="984">
        <v>124132.68</v>
      </c>
      <c r="R122" s="1175" t="s">
        <v>426</v>
      </c>
      <c r="S122" s="65">
        <f t="shared" si="25"/>
        <v>124132.68</v>
      </c>
      <c r="T122" s="65">
        <f t="shared" si="26"/>
        <v>61.999999999999993</v>
      </c>
    </row>
    <row r="123" spans="1:20" s="160" customFormat="1" ht="18.75" customHeight="1" x14ac:dyDescent="0.25">
      <c r="A123" s="100">
        <v>85</v>
      </c>
      <c r="B123" s="1180"/>
      <c r="C123" s="533" t="s">
        <v>420</v>
      </c>
      <c r="D123" s="533"/>
      <c r="E123" s="1182"/>
      <c r="F123" s="857">
        <v>150</v>
      </c>
      <c r="G123" s="762">
        <v>15</v>
      </c>
      <c r="H123" s="856">
        <v>150</v>
      </c>
      <c r="I123" s="105">
        <f t="shared" si="23"/>
        <v>0</v>
      </c>
      <c r="J123" s="685"/>
      <c r="K123" s="559"/>
      <c r="L123" s="945"/>
      <c r="M123" s="1119"/>
      <c r="N123" s="1111"/>
      <c r="O123" s="1187"/>
      <c r="P123" s="872"/>
      <c r="Q123" s="984">
        <v>15750</v>
      </c>
      <c r="R123" s="1176"/>
      <c r="S123" s="65">
        <f t="shared" si="25"/>
        <v>15750</v>
      </c>
      <c r="T123" s="65">
        <f t="shared" si="26"/>
        <v>105</v>
      </c>
    </row>
    <row r="124" spans="1:20" s="160" customFormat="1" ht="18.75" customHeight="1" x14ac:dyDescent="0.25">
      <c r="A124" s="100">
        <v>86</v>
      </c>
      <c r="B124" s="1180"/>
      <c r="C124" s="533" t="s">
        <v>421</v>
      </c>
      <c r="D124" s="533"/>
      <c r="E124" s="1182"/>
      <c r="F124" s="857">
        <v>100</v>
      </c>
      <c r="G124" s="762">
        <v>10</v>
      </c>
      <c r="H124" s="856">
        <v>100</v>
      </c>
      <c r="I124" s="105">
        <f t="shared" si="23"/>
        <v>0</v>
      </c>
      <c r="J124" s="685"/>
      <c r="K124" s="559"/>
      <c r="L124" s="945"/>
      <c r="M124" s="1119"/>
      <c r="N124" s="1111"/>
      <c r="O124" s="1187"/>
      <c r="P124" s="752"/>
      <c r="Q124" s="984">
        <v>8500</v>
      </c>
      <c r="R124" s="1176"/>
      <c r="S124" s="65">
        <f t="shared" si="25"/>
        <v>8500</v>
      </c>
      <c r="T124" s="65">
        <f t="shared" si="26"/>
        <v>85</v>
      </c>
    </row>
    <row r="125" spans="1:20" s="160" customFormat="1" ht="18.75" customHeight="1" thickBot="1" x14ac:dyDescent="0.3">
      <c r="A125" s="100">
        <v>87</v>
      </c>
      <c r="B125" s="1174"/>
      <c r="C125" s="762" t="s">
        <v>383</v>
      </c>
      <c r="D125" s="762"/>
      <c r="E125" s="1183"/>
      <c r="F125" s="856">
        <v>22.7</v>
      </c>
      <c r="G125" s="762">
        <v>5</v>
      </c>
      <c r="H125" s="856">
        <v>22.7</v>
      </c>
      <c r="I125" s="105">
        <f t="shared" si="23"/>
        <v>0</v>
      </c>
      <c r="J125" s="685"/>
      <c r="K125" s="559"/>
      <c r="L125" s="945"/>
      <c r="M125" s="1120"/>
      <c r="N125" s="1111"/>
      <c r="O125" s="1188"/>
      <c r="P125" s="560"/>
      <c r="Q125" s="984">
        <v>5902</v>
      </c>
      <c r="R125" s="1177"/>
      <c r="S125" s="65">
        <f t="shared" si="15"/>
        <v>5902</v>
      </c>
      <c r="T125" s="65">
        <f t="shared" si="24"/>
        <v>260</v>
      </c>
    </row>
    <row r="126" spans="1:20" s="160" customFormat="1" ht="18.75" customHeight="1" x14ac:dyDescent="0.25">
      <c r="A126" s="100">
        <v>88</v>
      </c>
      <c r="B126" s="762"/>
      <c r="C126" s="533"/>
      <c r="D126" s="762"/>
      <c r="E126" s="793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1112"/>
      <c r="N126" s="588"/>
      <c r="O126" s="751"/>
      <c r="P126" s="560"/>
      <c r="Q126" s="984"/>
      <c r="R126" s="558"/>
      <c r="S126" s="65">
        <f t="shared" si="15"/>
        <v>0</v>
      </c>
      <c r="T126" s="65" t="e">
        <f t="shared" si="24"/>
        <v>#DIV/0!</v>
      </c>
    </row>
    <row r="127" spans="1:20" s="160" customFormat="1" ht="15" customHeight="1" x14ac:dyDescent="0.25">
      <c r="A127" s="100">
        <v>89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85"/>
      <c r="K127" s="559"/>
      <c r="L127" s="588"/>
      <c r="M127" s="559"/>
      <c r="N127" s="874"/>
      <c r="O127" s="751"/>
      <c r="P127" s="560"/>
      <c r="Q127" s="984"/>
      <c r="R127" s="877"/>
      <c r="S127" s="65">
        <f t="shared" si="15"/>
        <v>0</v>
      </c>
      <c r="T127" s="65" t="e">
        <f t="shared" si="24"/>
        <v>#DIV/0!</v>
      </c>
    </row>
    <row r="128" spans="1:20" s="160" customFormat="1" ht="23.25" customHeight="1" x14ac:dyDescent="0.25">
      <c r="A128" s="100">
        <v>90</v>
      </c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5"/>
      <c r="O128" s="751"/>
      <c r="P128" s="560"/>
      <c r="Q128" s="984"/>
      <c r="R128" s="877"/>
      <c r="S128" s="65">
        <f t="shared" si="15"/>
        <v>0</v>
      </c>
      <c r="T128" s="65" t="e">
        <f t="shared" si="24"/>
        <v>#DIV/0!</v>
      </c>
    </row>
    <row r="129" spans="1:20" s="160" customFormat="1" ht="15.75" customHeight="1" x14ac:dyDescent="0.25">
      <c r="A129" s="100"/>
      <c r="B129" s="762"/>
      <c r="C129" s="762"/>
      <c r="D129" s="762"/>
      <c r="E129" s="782"/>
      <c r="F129" s="856"/>
      <c r="G129" s="762"/>
      <c r="H129" s="856"/>
      <c r="I129" s="105">
        <f t="shared" si="23"/>
        <v>0</v>
      </c>
      <c r="J129" s="697"/>
      <c r="K129" s="559"/>
      <c r="L129" s="588"/>
      <c r="M129" s="559"/>
      <c r="N129" s="876"/>
      <c r="O129" s="751"/>
      <c r="P129" s="752"/>
      <c r="Q129" s="984"/>
      <c r="R129" s="877"/>
      <c r="S129" s="65">
        <f t="shared" si="15"/>
        <v>0</v>
      </c>
      <c r="T129" s="65" t="e">
        <f>S129/H129</f>
        <v>#DIV/0!</v>
      </c>
    </row>
    <row r="130" spans="1:20" s="160" customFormat="1" ht="31.5" hidden="1" customHeight="1" x14ac:dyDescent="0.25">
      <c r="A130" s="100">
        <v>91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848"/>
      <c r="O130" s="864"/>
      <c r="P130" s="560"/>
      <c r="Q130" s="984"/>
      <c r="R130" s="873"/>
      <c r="S130" s="65">
        <f t="shared" si="15"/>
        <v>0</v>
      </c>
      <c r="T130" s="65" t="e">
        <f t="shared" ref="T130:T136" si="27">S130/H130</f>
        <v>#DIV/0!</v>
      </c>
    </row>
    <row r="131" spans="1:20" s="160" customFormat="1" ht="18.75" hidden="1" x14ac:dyDescent="0.25">
      <c r="A131" s="100">
        <v>92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559"/>
      <c r="N131" s="744"/>
      <c r="O131" s="753"/>
      <c r="P131" s="560"/>
      <c r="Q131" s="984"/>
      <c r="R131" s="558"/>
      <c r="S131" s="65"/>
      <c r="T131" s="65"/>
    </row>
    <row r="132" spans="1:20" s="160" customFormat="1" ht="15.75" hidden="1" customHeight="1" x14ac:dyDescent="0.25">
      <c r="A132" s="100">
        <v>93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819"/>
      <c r="N132" s="847"/>
      <c r="O132" s="753"/>
      <c r="P132" s="560"/>
      <c r="Q132" s="984"/>
      <c r="R132" s="558"/>
      <c r="S132" s="65"/>
      <c r="T132" s="65"/>
    </row>
    <row r="133" spans="1:20" s="160" customFormat="1" ht="18.75" hidden="1" customHeight="1" x14ac:dyDescent="0.25">
      <c r="A133" s="100">
        <v>94</v>
      </c>
      <c r="B133" s="762"/>
      <c r="C133" s="762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4"/>
      <c r="R133" s="558"/>
      <c r="S133" s="65"/>
      <c r="T133" s="65"/>
    </row>
    <row r="134" spans="1:20" s="160" customFormat="1" ht="18.75" hidden="1" customHeight="1" x14ac:dyDescent="0.25">
      <c r="A134" s="100">
        <v>92</v>
      </c>
      <c r="B134" s="762"/>
      <c r="C134" s="823"/>
      <c r="D134" s="762"/>
      <c r="E134" s="782"/>
      <c r="F134" s="856"/>
      <c r="G134" s="762"/>
      <c r="H134" s="856"/>
      <c r="I134" s="282">
        <f t="shared" si="23"/>
        <v>0</v>
      </c>
      <c r="J134" s="522"/>
      <c r="K134" s="559"/>
      <c r="L134" s="588"/>
      <c r="M134" s="559"/>
      <c r="N134" s="848"/>
      <c r="O134" s="751"/>
      <c r="P134" s="560"/>
      <c r="Q134" s="984"/>
      <c r="R134" s="558"/>
      <c r="S134" s="65"/>
      <c r="T134" s="65"/>
    </row>
    <row r="135" spans="1:20" s="160" customFormat="1" ht="15" hidden="1" customHeight="1" x14ac:dyDescent="0.25">
      <c r="A135" s="100">
        <v>93</v>
      </c>
      <c r="B135" s="762"/>
      <c r="C135" s="762"/>
      <c r="D135" s="762"/>
      <c r="E135" s="782"/>
      <c r="F135" s="856"/>
      <c r="G135" s="762"/>
      <c r="H135" s="856"/>
      <c r="I135" s="282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4"/>
      <c r="R135" s="558"/>
      <c r="S135" s="65">
        <f t="shared" si="15"/>
        <v>0</v>
      </c>
      <c r="T135" s="65" t="e">
        <f t="shared" si="27"/>
        <v>#DIV/0!</v>
      </c>
    </row>
    <row r="136" spans="1:20" s="160" customFormat="1" ht="15.75" hidden="1" customHeight="1" x14ac:dyDescent="0.25">
      <c r="A136" s="100">
        <v>94</v>
      </c>
      <c r="B136" s="762"/>
      <c r="C136" s="825"/>
      <c r="D136" s="762"/>
      <c r="E136" s="782"/>
      <c r="F136" s="856"/>
      <c r="G136" s="762"/>
      <c r="H136" s="856"/>
      <c r="I136" s="105">
        <f t="shared" si="23"/>
        <v>0</v>
      </c>
      <c r="J136" s="683"/>
      <c r="K136" s="559"/>
      <c r="L136" s="588"/>
      <c r="M136" s="559"/>
      <c r="N136" s="559"/>
      <c r="O136" s="751"/>
      <c r="P136" s="559"/>
      <c r="Q136" s="984"/>
      <c r="R136" s="709"/>
      <c r="S136" s="65">
        <f t="shared" si="15"/>
        <v>0</v>
      </c>
      <c r="T136" s="65" t="e">
        <f t="shared" si="27"/>
        <v>#DIV/0!</v>
      </c>
    </row>
    <row r="137" spans="1:20" s="160" customFormat="1" ht="15.75" hidden="1" x14ac:dyDescent="0.25">
      <c r="A137" s="100">
        <v>95</v>
      </c>
      <c r="B137" s="762"/>
      <c r="C137" s="762"/>
      <c r="D137" s="762"/>
      <c r="E137" s="782"/>
      <c r="F137" s="856"/>
      <c r="G137" s="762"/>
      <c r="H137" s="856"/>
      <c r="I137" s="105">
        <f t="shared" si="23"/>
        <v>0</v>
      </c>
      <c r="J137" s="522"/>
      <c r="K137" s="559"/>
      <c r="L137" s="588"/>
      <c r="M137" s="559"/>
      <c r="N137" s="559"/>
      <c r="O137" s="849"/>
      <c r="P137" s="559"/>
      <c r="Q137" s="984"/>
      <c r="R137" s="817"/>
      <c r="S137" s="65">
        <f t="shared" si="15"/>
        <v>0</v>
      </c>
      <c r="T137" s="65" t="e">
        <f t="shared" ref="T137:T138" si="28">S137/H137</f>
        <v>#DIV/0!</v>
      </c>
    </row>
    <row r="138" spans="1:20" s="160" customFormat="1" ht="16.5" hidden="1" customHeight="1" x14ac:dyDescent="0.25">
      <c r="A138" s="100">
        <v>96</v>
      </c>
      <c r="B138" s="845"/>
      <c r="C138" s="814"/>
      <c r="D138" s="841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5"/>
      <c r="R138" s="558"/>
      <c r="S138" s="65">
        <f t="shared" si="15"/>
        <v>0</v>
      </c>
      <c r="T138" s="65" t="e">
        <f t="shared" si="28"/>
        <v>#DIV/0!</v>
      </c>
    </row>
    <row r="139" spans="1:20" s="160" customFormat="1" ht="16.5" hidden="1" customHeight="1" x14ac:dyDescent="0.25">
      <c r="A139" s="100">
        <v>97</v>
      </c>
      <c r="B139" s="845"/>
      <c r="C139" s="814"/>
      <c r="D139" s="844"/>
      <c r="E139" s="842"/>
      <c r="F139" s="858"/>
      <c r="G139" s="843"/>
      <c r="H139" s="861"/>
      <c r="I139" s="105">
        <f t="shared" si="23"/>
        <v>0</v>
      </c>
      <c r="J139" s="533"/>
      <c r="K139" s="559"/>
      <c r="L139" s="588"/>
      <c r="M139" s="559"/>
      <c r="N139" s="559"/>
      <c r="O139" s="821"/>
      <c r="P139" s="559"/>
      <c r="Q139" s="985"/>
      <c r="R139" s="558"/>
      <c r="S139" s="65">
        <f t="shared" si="15"/>
        <v>0</v>
      </c>
      <c r="T139" s="65" t="e">
        <f t="shared" ref="T139" si="29">S139/H139</f>
        <v>#DIV/0!</v>
      </c>
    </row>
    <row r="140" spans="1:20" s="160" customFormat="1" ht="17.25" hidden="1" customHeight="1" x14ac:dyDescent="0.25">
      <c r="A140" s="100">
        <v>98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29"/>
      <c r="Q140" s="985"/>
      <c r="R140" s="558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60" customFormat="1" ht="16.5" hidden="1" customHeight="1" x14ac:dyDescent="0.25">
      <c r="A141" s="100">
        <v>99</v>
      </c>
      <c r="B141" s="845"/>
      <c r="C141" s="814"/>
      <c r="D141" s="841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69"/>
      <c r="Q141" s="985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>
        <v>100</v>
      </c>
      <c r="B142" s="845"/>
      <c r="C142" s="815"/>
      <c r="D142" s="844"/>
      <c r="E142" s="842"/>
      <c r="F142" s="858"/>
      <c r="G142" s="843"/>
      <c r="H142" s="861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5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t="16.5" hidden="1" customHeight="1" x14ac:dyDescent="0.25">
      <c r="A143" s="100"/>
      <c r="B143" s="818"/>
      <c r="C143" s="815"/>
      <c r="D143" s="816"/>
      <c r="E143" s="827"/>
      <c r="F143" s="859"/>
      <c r="G143" s="462"/>
      <c r="H143" s="862"/>
      <c r="I143" s="282">
        <f t="shared" si="23"/>
        <v>0</v>
      </c>
      <c r="J143" s="686"/>
      <c r="K143" s="687"/>
      <c r="L143" s="562"/>
      <c r="M143" s="687"/>
      <c r="N143" s="572"/>
      <c r="O143" s="821"/>
      <c r="P143" s="729"/>
      <c r="Q143" s="985"/>
      <c r="R143" s="558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762"/>
      <c r="C144" s="522"/>
      <c r="D144" s="541"/>
      <c r="E144" s="828"/>
      <c r="F144" s="860"/>
      <c r="G144" s="543"/>
      <c r="H144" s="863"/>
      <c r="I144" s="282">
        <f t="shared" si="23"/>
        <v>0</v>
      </c>
      <c r="J144" s="686"/>
      <c r="K144" s="687"/>
      <c r="L144" s="562"/>
      <c r="M144" s="687"/>
      <c r="N144" s="756"/>
      <c r="O144" s="820"/>
      <c r="P144" s="770"/>
      <c r="Q144" s="986"/>
      <c r="R144" s="771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860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772"/>
      <c r="P145" s="729"/>
      <c r="Q145" s="987"/>
      <c r="R145" s="730"/>
      <c r="S145" s="65">
        <f t="shared" si="30"/>
        <v>0</v>
      </c>
      <c r="T145" s="65" t="e">
        <f t="shared" si="31"/>
        <v>#DIV/0!</v>
      </c>
    </row>
    <row r="146" spans="1:20" s="160" customFormat="1" hidden="1" x14ac:dyDescent="0.25">
      <c r="A146" s="100"/>
      <c r="B146" s="545"/>
      <c r="C146" s="546"/>
      <c r="D146" s="541"/>
      <c r="E146" s="828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70"/>
      <c r="Q146" s="986"/>
      <c r="R146" s="771"/>
      <c r="S146" s="65"/>
      <c r="T146" s="65"/>
    </row>
    <row r="147" spans="1:20" s="160" customFormat="1" hidden="1" x14ac:dyDescent="0.25">
      <c r="A147" s="100"/>
      <c r="B147" s="545"/>
      <c r="C147" s="547"/>
      <c r="D147" s="541"/>
      <c r="E147" s="706"/>
      <c r="F147" s="542"/>
      <c r="G147" s="543"/>
      <c r="H147" s="863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7"/>
      <c r="R147" s="730"/>
      <c r="S147" s="65"/>
      <c r="T147" s="65"/>
    </row>
    <row r="148" spans="1:20" s="160" customFormat="1" hidden="1" x14ac:dyDescent="0.25">
      <c r="A148" s="100"/>
      <c r="B148" s="545"/>
      <c r="C148" s="548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7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7"/>
      <c r="R149" s="730"/>
      <c r="S149" s="65"/>
      <c r="T149" s="65"/>
    </row>
    <row r="150" spans="1:20" s="160" customFormat="1" hidden="1" x14ac:dyDescent="0.25">
      <c r="A150" s="100"/>
      <c r="B150" s="545"/>
      <c r="C150" s="522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7"/>
      <c r="R150" s="730"/>
      <c r="S150" s="65"/>
      <c r="T150" s="65"/>
    </row>
    <row r="151" spans="1:20" s="160" customFormat="1" hidden="1" x14ac:dyDescent="0.25">
      <c r="A151" s="100"/>
      <c r="B151" s="545"/>
      <c r="C151" s="548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7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7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7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7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7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7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7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7"/>
      <c r="R158" s="730"/>
      <c r="S158" s="65"/>
      <c r="T158" s="65"/>
    </row>
    <row r="159" spans="1:20" s="160" customFormat="1" hidden="1" x14ac:dyDescent="0.25">
      <c r="A159" s="100"/>
      <c r="B159" s="545"/>
      <c r="C159" s="522"/>
      <c r="D159" s="541"/>
      <c r="E159" s="706"/>
      <c r="F159" s="542"/>
      <c r="G159" s="543"/>
      <c r="H159" s="544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7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7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7"/>
      <c r="R161" s="730"/>
      <c r="S161" s="65"/>
      <c r="T161" s="65"/>
    </row>
    <row r="162" spans="1:20" s="160" customFormat="1" hidden="1" x14ac:dyDescent="0.25">
      <c r="A162" s="100"/>
      <c r="B162" s="371"/>
      <c r="C162" s="375"/>
      <c r="D162" s="466"/>
      <c r="E162" s="703"/>
      <c r="F162" s="631"/>
      <c r="G162" s="632"/>
      <c r="H162" s="633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729"/>
      <c r="Q162" s="987"/>
      <c r="R162" s="730"/>
      <c r="S162" s="65"/>
      <c r="T162" s="65"/>
    </row>
    <row r="163" spans="1:20" s="160" customFormat="1" hidden="1" x14ac:dyDescent="0.25">
      <c r="A163" s="100"/>
      <c r="B163" s="630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8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8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8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8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8"/>
      <c r="R167" s="539"/>
      <c r="S167" s="65"/>
      <c r="T167" s="65"/>
    </row>
    <row r="168" spans="1:20" s="160" customFormat="1" hidden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8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534"/>
      <c r="O169" s="585"/>
      <c r="P169" s="538"/>
      <c r="Q169" s="988"/>
      <c r="R169" s="539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89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89"/>
      <c r="R171" s="502"/>
      <c r="S171" s="65"/>
      <c r="T171" s="65"/>
    </row>
    <row r="172" spans="1:20" s="160" customFormat="1" x14ac:dyDescent="0.25">
      <c r="A172" s="100"/>
      <c r="B172" s="75"/>
      <c r="C172" s="73"/>
      <c r="D172" s="164"/>
      <c r="E172" s="157"/>
      <c r="F172" s="105"/>
      <c r="G172" s="100"/>
      <c r="H172" s="527"/>
      <c r="I172" s="282">
        <f t="shared" si="23"/>
        <v>0</v>
      </c>
      <c r="J172" s="263"/>
      <c r="K172" s="246"/>
      <c r="L172" s="300"/>
      <c r="M172" s="245"/>
      <c r="N172" s="456"/>
      <c r="O172" s="586"/>
      <c r="P172" s="244"/>
      <c r="Q172" s="989"/>
      <c r="R172" s="502"/>
      <c r="S172" s="65"/>
      <c r="T172" s="65"/>
    </row>
    <row r="173" spans="1:20" s="160" customFormat="1" ht="15.75" thickBot="1" x14ac:dyDescent="0.3">
      <c r="A173" s="100"/>
      <c r="B173" s="75"/>
      <c r="C173" s="150"/>
      <c r="D173" s="150"/>
      <c r="E173" s="137"/>
      <c r="F173" s="696"/>
      <c r="G173" s="100"/>
      <c r="H173" s="527"/>
      <c r="I173" s="282">
        <f t="shared" si="23"/>
        <v>0</v>
      </c>
      <c r="J173" s="263"/>
      <c r="K173" s="299"/>
      <c r="L173" s="300"/>
      <c r="M173" s="273"/>
      <c r="N173" s="456"/>
      <c r="O173" s="275"/>
      <c r="P173" s="297"/>
      <c r="Q173" s="990"/>
      <c r="R173" s="503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1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1"/>
      <c r="R175" s="180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1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75"/>
      <c r="D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991"/>
      <c r="R177" s="181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si="32"/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0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ref="S179:S184" si="34">Q179+M179+K179</f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4"/>
        <v>0</v>
      </c>
      <c r="T181" s="65" t="e">
        <f t="shared" si="33"/>
        <v>#DIV/0!</v>
      </c>
    </row>
    <row r="182" spans="1:20" s="160" customFormat="1" ht="15.75" hidden="1" thickBot="1" x14ac:dyDescent="0.3">
      <c r="A182" s="100"/>
      <c r="B182" s="75"/>
      <c r="C182" s="156"/>
      <c r="D182" s="10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592"/>
      <c r="R182" s="177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2"/>
      <c r="R183" s="178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156"/>
      <c r="D184" s="161"/>
      <c r="E184" s="137"/>
      <c r="F184" s="696"/>
      <c r="G184" s="100"/>
      <c r="H184" s="527"/>
      <c r="I184" s="105">
        <f t="shared" si="23"/>
        <v>0</v>
      </c>
      <c r="J184" s="194"/>
      <c r="K184" s="108"/>
      <c r="L184" s="176"/>
      <c r="M184" s="71"/>
      <c r="N184" s="457"/>
      <c r="O184" s="128"/>
      <c r="P184" s="116"/>
      <c r="Q184" s="992"/>
      <c r="R184" s="171"/>
      <c r="S184" s="65">
        <f t="shared" si="34"/>
        <v>0</v>
      </c>
      <c r="T184" s="65" t="e">
        <f>S184/H184</f>
        <v>#DIV/0!</v>
      </c>
    </row>
    <row r="185" spans="1:20" s="160" customFormat="1" ht="15.75" hidden="1" thickBot="1" x14ac:dyDescent="0.3">
      <c r="A185" s="100"/>
      <c r="B185" s="75"/>
      <c r="C185" s="95"/>
      <c r="D185" s="161"/>
      <c r="E185" s="707"/>
      <c r="F185" s="696"/>
      <c r="G185" s="100"/>
      <c r="H185" s="527"/>
      <c r="I185" s="105">
        <f t="shared" si="23"/>
        <v>0</v>
      </c>
      <c r="J185" s="130"/>
      <c r="K185" s="172"/>
      <c r="L185" s="642"/>
      <c r="M185" s="71"/>
      <c r="N185" s="458"/>
      <c r="O185" s="128"/>
      <c r="P185" s="95"/>
      <c r="Q185" s="592"/>
      <c r="R185" s="154"/>
      <c r="S185" s="65">
        <f>Q185+M185+K185</f>
        <v>0</v>
      </c>
      <c r="T185" s="65" t="e">
        <f>S185/H185+0.1</f>
        <v>#DIV/0!</v>
      </c>
    </row>
    <row r="186" spans="1:20" s="160" customFormat="1" ht="29.25" customHeight="1" thickTop="1" thickBot="1" x14ac:dyDescent="0.3">
      <c r="A186" s="100"/>
      <c r="B186" s="75"/>
      <c r="C186" s="95"/>
      <c r="D186" s="173"/>
      <c r="E186" s="137"/>
      <c r="F186" s="702" t="s">
        <v>31</v>
      </c>
      <c r="G186" s="72">
        <f>SUM(G5:G185)</f>
        <v>3361</v>
      </c>
      <c r="H186" s="529">
        <f>SUM(H3:H185)</f>
        <v>646550.72</v>
      </c>
      <c r="I186" s="737">
        <f>PIERNA!I37</f>
        <v>0</v>
      </c>
      <c r="J186" s="46"/>
      <c r="K186" s="174">
        <f>SUM(K5:K185)</f>
        <v>313757</v>
      </c>
      <c r="L186" s="643"/>
      <c r="M186" s="174">
        <f>SUM(M5:M185)</f>
        <v>784160</v>
      </c>
      <c r="N186" s="459"/>
      <c r="O186" s="587"/>
      <c r="P186" s="117"/>
      <c r="Q186" s="993">
        <f>SUM(Q5:Q185)</f>
        <v>18829625.540829998</v>
      </c>
      <c r="R186" s="155"/>
      <c r="S186" s="183">
        <f>Q186+M186+K186</f>
        <v>19927542.540829998</v>
      </c>
      <c r="T186" s="65"/>
    </row>
    <row r="187" spans="1:20" s="160" customFormat="1" ht="15.75" thickTop="1" x14ac:dyDescent="0.25">
      <c r="B187" s="75"/>
      <c r="C187" s="75"/>
      <c r="D187" s="100"/>
      <c r="E187" s="137"/>
      <c r="F187" s="169"/>
      <c r="G187" s="100"/>
      <c r="H187" s="169"/>
      <c r="I187" s="75"/>
      <c r="J187" s="130"/>
      <c r="L187" s="644"/>
      <c r="N187" s="188"/>
      <c r="O187" s="170"/>
      <c r="P187" s="95"/>
      <c r="Q187" s="592"/>
      <c r="R187" s="156" t="s">
        <v>42</v>
      </c>
    </row>
  </sheetData>
  <sortState ref="B98:O105">
    <sortCondition ref="E98:E105"/>
  </sortState>
  <mergeCells count="25">
    <mergeCell ref="R122:R125"/>
    <mergeCell ref="R118:R119"/>
    <mergeCell ref="P118:P119"/>
    <mergeCell ref="B109:B110"/>
    <mergeCell ref="O109:O110"/>
    <mergeCell ref="B122:B125"/>
    <mergeCell ref="E122:E125"/>
    <mergeCell ref="B118:B119"/>
    <mergeCell ref="O118:O119"/>
    <mergeCell ref="B120:B121"/>
    <mergeCell ref="O120:O121"/>
    <mergeCell ref="O122:O125"/>
    <mergeCell ref="R101:R103"/>
    <mergeCell ref="R105:R106"/>
    <mergeCell ref="B105:B106"/>
    <mergeCell ref="O105:O106"/>
    <mergeCell ref="R115:R116"/>
    <mergeCell ref="R109:R110"/>
    <mergeCell ref="B115:B116"/>
    <mergeCell ref="O115:O116"/>
    <mergeCell ref="Q1:Q2"/>
    <mergeCell ref="K1:K2"/>
    <mergeCell ref="M1:M2"/>
    <mergeCell ref="B101:B103"/>
    <mergeCell ref="O101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216"/>
      <c r="B5" s="927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216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89" t="s">
        <v>21</v>
      </c>
      <c r="E31" s="1190"/>
      <c r="F31" s="144">
        <f>E4+E5-F29+E6</f>
        <v>0</v>
      </c>
    </row>
    <row r="32" spans="1:10" ht="15.75" thickBot="1" x14ac:dyDescent="0.3">
      <c r="A32" s="126"/>
      <c r="D32" s="924" t="s">
        <v>4</v>
      </c>
      <c r="E32" s="925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216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16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89" t="s">
        <v>21</v>
      </c>
      <c r="E31" s="1190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189" t="s">
        <v>21</v>
      </c>
      <c r="E31" s="1190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3" t="s">
        <v>99</v>
      </c>
      <c r="B1" s="1193"/>
      <c r="C1" s="1193"/>
      <c r="D1" s="1193"/>
      <c r="E1" s="1193"/>
      <c r="F1" s="1193"/>
      <c r="G1" s="1193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09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217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218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89" t="s">
        <v>21</v>
      </c>
      <c r="E32" s="1190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8" sqref="K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02" t="s">
        <v>266</v>
      </c>
      <c r="B1" s="1202"/>
      <c r="C1" s="1202"/>
      <c r="D1" s="1202"/>
      <c r="E1" s="1202"/>
      <c r="F1" s="1202"/>
      <c r="G1" s="1202"/>
      <c r="H1" s="11">
        <v>1</v>
      </c>
      <c r="K1" s="1206" t="s">
        <v>278</v>
      </c>
      <c r="L1" s="1206"/>
      <c r="M1" s="1206"/>
      <c r="N1" s="1206"/>
      <c r="O1" s="1206"/>
      <c r="P1" s="1206"/>
      <c r="Q1" s="120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83"/>
    </row>
    <row r="5" spans="1:19" ht="15.75" x14ac:dyDescent="0.25">
      <c r="A5" s="75" t="s">
        <v>73</v>
      </c>
      <c r="B5" s="866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136.19999999999999</v>
      </c>
      <c r="H5" s="7">
        <f>E5-G5+E4+E6</f>
        <v>0</v>
      </c>
      <c r="K5" s="75" t="s">
        <v>73</v>
      </c>
      <c r="L5" s="866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0</v>
      </c>
      <c r="R5" s="7">
        <f>O5-Q5+O4+O6</f>
        <v>113.5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>
        <v>260</v>
      </c>
      <c r="N6" s="319">
        <v>44620</v>
      </c>
      <c r="O6" s="282">
        <v>22.7</v>
      </c>
      <c r="P6" s="250">
        <v>5</v>
      </c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25</v>
      </c>
      <c r="M8" s="250"/>
      <c r="N8" s="271">
        <v>0</v>
      </c>
      <c r="O8" s="339"/>
      <c r="P8" s="105">
        <f t="shared" ref="P8:P25" si="1">N8</f>
        <v>0</v>
      </c>
      <c r="Q8" s="272" t="s">
        <v>101</v>
      </c>
      <c r="R8" s="273">
        <v>265</v>
      </c>
      <c r="S8" s="47">
        <f>O4+O5+O6-P8</f>
        <v>113.5</v>
      </c>
    </row>
    <row r="9" spans="1:19" x14ac:dyDescent="0.25">
      <c r="B9" s="650">
        <f>B8-C9</f>
        <v>15</v>
      </c>
      <c r="C9" s="250">
        <v>7</v>
      </c>
      <c r="D9" s="886">
        <v>31.78</v>
      </c>
      <c r="E9" s="889">
        <v>44543</v>
      </c>
      <c r="F9" s="890">
        <f t="shared" si="0"/>
        <v>31.78</v>
      </c>
      <c r="G9" s="648" t="s">
        <v>116</v>
      </c>
      <c r="H9" s="888">
        <v>265</v>
      </c>
      <c r="I9" s="269">
        <f>I8-F9</f>
        <v>68.099999999999994</v>
      </c>
      <c r="L9" s="650">
        <f>L8-M9</f>
        <v>25</v>
      </c>
      <c r="M9" s="250"/>
      <c r="N9" s="271">
        <v>0</v>
      </c>
      <c r="O9" s="339"/>
      <c r="P9" s="282">
        <f t="shared" si="1"/>
        <v>0</v>
      </c>
      <c r="Q9" s="272"/>
      <c r="R9" s="273"/>
      <c r="S9" s="269">
        <f>S8-P9</f>
        <v>113.5</v>
      </c>
    </row>
    <row r="10" spans="1:19" x14ac:dyDescent="0.25">
      <c r="B10" s="650">
        <f>B9-C10</f>
        <v>14</v>
      </c>
      <c r="C10" s="250">
        <v>1</v>
      </c>
      <c r="D10" s="886">
        <v>4.54</v>
      </c>
      <c r="E10" s="889">
        <v>44549</v>
      </c>
      <c r="F10" s="890">
        <f t="shared" si="0"/>
        <v>4.54</v>
      </c>
      <c r="G10" s="648" t="s">
        <v>135</v>
      </c>
      <c r="H10" s="888">
        <v>265</v>
      </c>
      <c r="I10" s="269">
        <f t="shared" ref="I10:I25" si="2">I9-F10</f>
        <v>63.559999999999995</v>
      </c>
      <c r="L10" s="650">
        <f>L9-M10</f>
        <v>25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113.5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6">
        <v>9.08</v>
      </c>
      <c r="E11" s="889">
        <v>44551</v>
      </c>
      <c r="F11" s="890">
        <f t="shared" si="0"/>
        <v>9.08</v>
      </c>
      <c r="G11" s="648" t="s">
        <v>139</v>
      </c>
      <c r="H11" s="888">
        <v>265</v>
      </c>
      <c r="I11" s="269">
        <f t="shared" si="2"/>
        <v>54.48</v>
      </c>
      <c r="K11" s="55" t="s">
        <v>33</v>
      </c>
      <c r="L11" s="650">
        <f t="shared" ref="L11:L13" si="5">L10-M11</f>
        <v>25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113.5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1">
        <v>44575</v>
      </c>
      <c r="F12" s="952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25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113.5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1">
        <v>44583</v>
      </c>
      <c r="F13" s="952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25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113.5</v>
      </c>
    </row>
    <row r="14" spans="1:19" x14ac:dyDescent="0.25">
      <c r="B14" s="650">
        <f>B13-C14</f>
        <v>0</v>
      </c>
      <c r="C14" s="250">
        <v>5</v>
      </c>
      <c r="D14" s="234">
        <f t="shared" si="6"/>
        <v>22.7</v>
      </c>
      <c r="E14" s="1021">
        <v>44596</v>
      </c>
      <c r="F14" s="1017">
        <f t="shared" si="0"/>
        <v>22.7</v>
      </c>
      <c r="G14" s="437" t="s">
        <v>476</v>
      </c>
      <c r="H14" s="438">
        <v>265</v>
      </c>
      <c r="I14" s="269">
        <f t="shared" si="2"/>
        <v>0</v>
      </c>
      <c r="L14" s="650">
        <f>L13-M14</f>
        <v>25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113.5</v>
      </c>
    </row>
    <row r="15" spans="1:19" x14ac:dyDescent="0.25">
      <c r="B15" s="650">
        <f t="shared" ref="B15:B25" si="7">B14-C15</f>
        <v>0</v>
      </c>
      <c r="C15" s="250"/>
      <c r="D15" s="234">
        <f t="shared" si="6"/>
        <v>0</v>
      </c>
      <c r="E15" s="1021"/>
      <c r="F15" s="1134">
        <f t="shared" si="0"/>
        <v>0</v>
      </c>
      <c r="G15" s="1127"/>
      <c r="H15" s="1128"/>
      <c r="I15" s="1135">
        <f t="shared" si="2"/>
        <v>0</v>
      </c>
      <c r="L15" s="650">
        <f t="shared" ref="L15:L25" si="8">L14-M15</f>
        <v>25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113.5</v>
      </c>
    </row>
    <row r="16" spans="1:19" x14ac:dyDescent="0.25">
      <c r="B16" s="650">
        <f t="shared" si="7"/>
        <v>0</v>
      </c>
      <c r="C16" s="250"/>
      <c r="D16" s="234">
        <f t="shared" si="6"/>
        <v>0</v>
      </c>
      <c r="E16" s="1021"/>
      <c r="F16" s="1134">
        <f t="shared" si="0"/>
        <v>0</v>
      </c>
      <c r="G16" s="1127"/>
      <c r="H16" s="1128"/>
      <c r="I16" s="1135">
        <f t="shared" si="2"/>
        <v>0</v>
      </c>
      <c r="L16" s="650">
        <f t="shared" si="8"/>
        <v>25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113.5</v>
      </c>
    </row>
    <row r="17" spans="1:19" x14ac:dyDescent="0.25">
      <c r="B17" s="650">
        <f t="shared" si="7"/>
        <v>0</v>
      </c>
      <c r="C17" s="250"/>
      <c r="D17" s="234">
        <f t="shared" si="6"/>
        <v>0</v>
      </c>
      <c r="E17" s="1021"/>
      <c r="F17" s="1134">
        <f t="shared" si="0"/>
        <v>0</v>
      </c>
      <c r="G17" s="1127"/>
      <c r="H17" s="1128"/>
      <c r="I17" s="1135">
        <f t="shared" si="2"/>
        <v>0</v>
      </c>
      <c r="L17" s="650">
        <f t="shared" si="8"/>
        <v>25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113.5</v>
      </c>
    </row>
    <row r="18" spans="1:19" x14ac:dyDescent="0.25">
      <c r="B18" s="650">
        <f t="shared" si="7"/>
        <v>0</v>
      </c>
      <c r="C18" s="250"/>
      <c r="D18" s="234">
        <f t="shared" si="6"/>
        <v>0</v>
      </c>
      <c r="E18" s="1021"/>
      <c r="F18" s="1017">
        <f t="shared" si="0"/>
        <v>0</v>
      </c>
      <c r="G18" s="437"/>
      <c r="H18" s="438"/>
      <c r="I18" s="269">
        <f t="shared" si="2"/>
        <v>0</v>
      </c>
      <c r="L18" s="650">
        <f t="shared" si="8"/>
        <v>25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113.5</v>
      </c>
    </row>
    <row r="19" spans="1:19" x14ac:dyDescent="0.25">
      <c r="B19" s="650">
        <f t="shared" si="7"/>
        <v>0</v>
      </c>
      <c r="C19" s="250"/>
      <c r="D19" s="234">
        <f t="shared" si="6"/>
        <v>0</v>
      </c>
      <c r="E19" s="1021"/>
      <c r="F19" s="1017">
        <f t="shared" si="0"/>
        <v>0</v>
      </c>
      <c r="G19" s="437"/>
      <c r="H19" s="438"/>
      <c r="I19" s="47">
        <f t="shared" si="2"/>
        <v>0</v>
      </c>
      <c r="L19" s="650">
        <f t="shared" si="8"/>
        <v>25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113.5</v>
      </c>
    </row>
    <row r="20" spans="1:19" x14ac:dyDescent="0.25">
      <c r="B20" s="650">
        <f t="shared" si="7"/>
        <v>0</v>
      </c>
      <c r="C20" s="250"/>
      <c r="D20" s="234">
        <f t="shared" si="6"/>
        <v>0</v>
      </c>
      <c r="E20" s="1021"/>
      <c r="F20" s="1017">
        <f t="shared" si="0"/>
        <v>0</v>
      </c>
      <c r="G20" s="437"/>
      <c r="H20" s="438"/>
      <c r="I20" s="47">
        <f t="shared" si="2"/>
        <v>0</v>
      </c>
      <c r="L20" s="650">
        <f t="shared" si="8"/>
        <v>25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113.5</v>
      </c>
    </row>
    <row r="21" spans="1:19" x14ac:dyDescent="0.25">
      <c r="B21" s="650">
        <f t="shared" si="7"/>
        <v>0</v>
      </c>
      <c r="C21" s="250"/>
      <c r="D21" s="487">
        <f t="shared" si="6"/>
        <v>0</v>
      </c>
      <c r="E21" s="951"/>
      <c r="F21" s="952">
        <f t="shared" si="0"/>
        <v>0</v>
      </c>
      <c r="G21" s="488"/>
      <c r="H21" s="555"/>
      <c r="I21" s="47">
        <f t="shared" si="2"/>
        <v>0</v>
      </c>
      <c r="L21" s="650">
        <f t="shared" si="8"/>
        <v>25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113.5</v>
      </c>
    </row>
    <row r="22" spans="1:19" x14ac:dyDescent="0.25">
      <c r="B22" s="650">
        <f t="shared" si="7"/>
        <v>0</v>
      </c>
      <c r="C22" s="270"/>
      <c r="D22" s="487">
        <f t="shared" si="6"/>
        <v>0</v>
      </c>
      <c r="E22" s="951"/>
      <c r="F22" s="952">
        <f t="shared" si="0"/>
        <v>0</v>
      </c>
      <c r="G22" s="488"/>
      <c r="H22" s="555"/>
      <c r="I22" s="47">
        <f t="shared" si="2"/>
        <v>0</v>
      </c>
      <c r="L22" s="650">
        <f t="shared" si="8"/>
        <v>25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113.5</v>
      </c>
    </row>
    <row r="23" spans="1:19" x14ac:dyDescent="0.25">
      <c r="B23" s="650">
        <f t="shared" si="7"/>
        <v>0</v>
      </c>
      <c r="C23" s="15"/>
      <c r="D23" s="487">
        <f t="shared" si="6"/>
        <v>0</v>
      </c>
      <c r="E23" s="951"/>
      <c r="F23" s="952">
        <f t="shared" si="0"/>
        <v>0</v>
      </c>
      <c r="G23" s="488"/>
      <c r="H23" s="555"/>
      <c r="I23" s="269">
        <f t="shared" si="2"/>
        <v>0</v>
      </c>
      <c r="L23" s="650">
        <f t="shared" si="8"/>
        <v>25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113.5</v>
      </c>
    </row>
    <row r="24" spans="1:19" x14ac:dyDescent="0.25">
      <c r="B24" s="650">
        <f t="shared" si="7"/>
        <v>0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0</v>
      </c>
      <c r="L24" s="650">
        <f t="shared" si="8"/>
        <v>25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113.5</v>
      </c>
    </row>
    <row r="25" spans="1:19" ht="15.75" thickBot="1" x14ac:dyDescent="0.3">
      <c r="A25" s="122"/>
      <c r="B25" s="650">
        <f t="shared" si="7"/>
        <v>0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0</v>
      </c>
      <c r="K25" s="122"/>
      <c r="L25" s="650">
        <f t="shared" si="8"/>
        <v>25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113.5</v>
      </c>
    </row>
    <row r="26" spans="1:19" ht="15.75" thickTop="1" x14ac:dyDescent="0.25">
      <c r="A26" s="47">
        <f>SUM(A25:A25)</f>
        <v>0</v>
      </c>
      <c r="C26" s="73">
        <f>SUM(C8:C25)</f>
        <v>30</v>
      </c>
      <c r="D26" s="105">
        <f>SUM(D8:D25)</f>
        <v>136.19999999999999</v>
      </c>
      <c r="E26" s="75"/>
      <c r="F26" s="105">
        <f>SUM(F8:F25)</f>
        <v>136.19999999999999</v>
      </c>
      <c r="G26" s="160"/>
      <c r="H26" s="160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189" t="s">
        <v>21</v>
      </c>
      <c r="E28" s="1190"/>
      <c r="F28" s="144">
        <f>E4+E5-F26+E6</f>
        <v>0</v>
      </c>
      <c r="L28" s="5"/>
      <c r="N28" s="1189" t="s">
        <v>21</v>
      </c>
      <c r="O28" s="1190"/>
      <c r="P28" s="144">
        <f>O4+O5-P26+O6</f>
        <v>113.5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0</v>
      </c>
      <c r="K29" s="126"/>
      <c r="N29" s="1081" t="s">
        <v>4</v>
      </c>
      <c r="O29" s="1082"/>
      <c r="P29" s="49">
        <f>P4+P5-M26+P6</f>
        <v>25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9" t="s">
        <v>21</v>
      </c>
      <c r="E32" s="1190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2" t="s">
        <v>267</v>
      </c>
      <c r="B1" s="1202"/>
      <c r="C1" s="1202"/>
      <c r="D1" s="1202"/>
      <c r="E1" s="1202"/>
      <c r="F1" s="1202"/>
      <c r="G1" s="12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97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97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6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0">
        <v>20</v>
      </c>
      <c r="E11" s="953">
        <v>44583</v>
      </c>
      <c r="F11" s="952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3">
        <v>0</v>
      </c>
      <c r="E12" s="1022"/>
      <c r="F12" s="1017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3">
        <v>0</v>
      </c>
      <c r="E13" s="1022"/>
      <c r="F13" s="1017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3">
        <v>0</v>
      </c>
      <c r="E14" s="1022"/>
      <c r="F14" s="1017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3">
        <v>0</v>
      </c>
      <c r="E15" s="1022"/>
      <c r="F15" s="1017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3">
        <v>0</v>
      </c>
      <c r="E16" s="1022"/>
      <c r="F16" s="1017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3">
        <v>0</v>
      </c>
      <c r="E17" s="1022"/>
      <c r="F17" s="1017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3">
        <v>0</v>
      </c>
      <c r="E18" s="1022"/>
      <c r="F18" s="1017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3">
        <v>0</v>
      </c>
      <c r="E19" s="1022"/>
      <c r="F19" s="1017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3">
        <v>0</v>
      </c>
      <c r="E20" s="1022"/>
      <c r="F20" s="1017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3"/>
      <c r="F21" s="1024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3"/>
      <c r="F22" s="1024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9" t="s">
        <v>21</v>
      </c>
      <c r="E30" s="1190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pane xSplit="2" ySplit="8" topLeftCell="M9" activePane="bottomRight" state="frozen"/>
      <selection activeCell="K1" sqref="K1"/>
      <selection pane="topRight" activeCell="M1" sqref="M1"/>
      <selection pane="bottomLeft" activeCell="K9" sqref="K9"/>
      <selection pane="bottomRight" activeCell="T14" sqref="T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9" t="s">
        <v>268</v>
      </c>
      <c r="B1" s="1219"/>
      <c r="C1" s="1219"/>
      <c r="D1" s="1219"/>
      <c r="E1" s="1219"/>
      <c r="F1" s="1219"/>
      <c r="G1" s="1219"/>
      <c r="H1" s="1219"/>
      <c r="I1" s="1219"/>
      <c r="J1" s="1219"/>
      <c r="K1" s="779">
        <v>1</v>
      </c>
      <c r="M1" s="1222" t="s">
        <v>293</v>
      </c>
      <c r="N1" s="1222"/>
      <c r="O1" s="1222"/>
      <c r="P1" s="1222"/>
      <c r="Q1" s="1222"/>
      <c r="R1" s="1222"/>
      <c r="S1" s="1222"/>
      <c r="T1" s="1222"/>
      <c r="U1" s="1222"/>
      <c r="V1" s="1222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20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220" t="s">
        <v>294</v>
      </c>
      <c r="N4" s="329"/>
      <c r="O4" s="646" t="s">
        <v>295</v>
      </c>
      <c r="P4" s="252"/>
      <c r="Q4" s="277">
        <v>626.05999999999995</v>
      </c>
      <c r="R4" s="250">
        <v>23</v>
      </c>
      <c r="S4" s="549"/>
      <c r="T4" s="247"/>
      <c r="U4" s="247"/>
    </row>
    <row r="5" spans="1:23" ht="15.75" customHeight="1" x14ac:dyDescent="0.25">
      <c r="A5" s="1221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19026.78</v>
      </c>
      <c r="H5" s="162">
        <f>E5+E6-G5+E4</f>
        <v>0</v>
      </c>
      <c r="M5" s="1221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1959.84</v>
      </c>
      <c r="T5" s="162">
        <f>Q5+Q6-S5+Q4</f>
        <v>17720.22</v>
      </c>
    </row>
    <row r="6" spans="1:23" ht="15.75" customHeight="1" x14ac:dyDescent="0.25">
      <c r="A6" s="1221"/>
      <c r="B6" s="974" t="s">
        <v>173</v>
      </c>
      <c r="C6" s="164"/>
      <c r="D6" s="138"/>
      <c r="E6" s="78"/>
      <c r="F6" s="62"/>
      <c r="M6" s="1221"/>
      <c r="N6" s="974" t="s">
        <v>173</v>
      </c>
      <c r="O6" s="164"/>
      <c r="P6" s="138"/>
      <c r="Q6" s="78"/>
      <c r="R6" s="62"/>
    </row>
    <row r="7" spans="1:23" ht="15.75" customHeight="1" thickBot="1" x14ac:dyDescent="0.3">
      <c r="A7" s="934"/>
      <c r="B7" s="166"/>
      <c r="C7" s="970"/>
      <c r="D7" s="971"/>
      <c r="E7" s="972"/>
      <c r="F7" s="786"/>
      <c r="M7" s="934"/>
      <c r="N7" s="166"/>
      <c r="O7" s="970"/>
      <c r="P7" s="971"/>
      <c r="Q7" s="972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3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3">
        <v>24</v>
      </c>
      <c r="P9" s="402">
        <f t="shared" ref="P9:P72" si="2">O9*N9</f>
        <v>653.28</v>
      </c>
      <c r="Q9" s="336">
        <v>44604</v>
      </c>
      <c r="R9" s="69">
        <f t="shared" ref="R9:R72" si="3">P9</f>
        <v>653.28</v>
      </c>
      <c r="S9" s="272" t="s">
        <v>531</v>
      </c>
      <c r="T9" s="273">
        <v>57</v>
      </c>
      <c r="U9" s="672">
        <f>Q5-R9+Q4+Q6+Q7</f>
        <v>19026.780000000002</v>
      </c>
      <c r="V9" s="673">
        <f>R5-O9+R4+R6+R7</f>
        <v>699</v>
      </c>
      <c r="W9" s="674">
        <f>R9*T9</f>
        <v>37236.959999999999</v>
      </c>
    </row>
    <row r="10" spans="1:23" x14ac:dyDescent="0.25">
      <c r="A10" s="134"/>
      <c r="B10" s="2">
        <v>27.22</v>
      </c>
      <c r="C10" s="973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3">
        <v>1</v>
      </c>
      <c r="P10" s="402">
        <f t="shared" si="2"/>
        <v>27.22</v>
      </c>
      <c r="Q10" s="336">
        <v>44606</v>
      </c>
      <c r="R10" s="69">
        <f t="shared" si="3"/>
        <v>27.22</v>
      </c>
      <c r="S10" s="70" t="s">
        <v>536</v>
      </c>
      <c r="T10" s="71">
        <v>57</v>
      </c>
      <c r="U10" s="675">
        <f>U9-R10</f>
        <v>18999.560000000001</v>
      </c>
      <c r="V10" s="676">
        <f>V9-O10</f>
        <v>698</v>
      </c>
      <c r="W10" s="677">
        <f t="shared" ref="W10:W73" si="5">R10*T10</f>
        <v>1551.54</v>
      </c>
    </row>
    <row r="11" spans="1:23" x14ac:dyDescent="0.25">
      <c r="A11" s="135"/>
      <c r="B11" s="2">
        <v>27.22</v>
      </c>
      <c r="C11" s="973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3">
        <v>10</v>
      </c>
      <c r="P11" s="402">
        <f t="shared" si="2"/>
        <v>272.2</v>
      </c>
      <c r="Q11" s="336">
        <v>44606</v>
      </c>
      <c r="R11" s="69">
        <f t="shared" si="3"/>
        <v>272.2</v>
      </c>
      <c r="S11" s="272" t="s">
        <v>538</v>
      </c>
      <c r="T11" s="273">
        <v>57</v>
      </c>
      <c r="U11" s="675">
        <f t="shared" ref="U11:U74" si="8">U10-R11</f>
        <v>18727.36</v>
      </c>
      <c r="V11" s="676">
        <f t="shared" ref="V11" si="9">V10-O11</f>
        <v>688</v>
      </c>
      <c r="W11" s="677">
        <f t="shared" si="5"/>
        <v>15515.4</v>
      </c>
    </row>
    <row r="12" spans="1:23" x14ac:dyDescent="0.25">
      <c r="A12" s="55" t="s">
        <v>33</v>
      </c>
      <c r="B12" s="2">
        <v>27.22</v>
      </c>
      <c r="C12" s="973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3">
        <v>5</v>
      </c>
      <c r="P12" s="402">
        <f t="shared" si="2"/>
        <v>136.1</v>
      </c>
      <c r="Q12" s="336">
        <v>44606</v>
      </c>
      <c r="R12" s="69">
        <f t="shared" si="3"/>
        <v>136.1</v>
      </c>
      <c r="S12" s="272" t="s">
        <v>541</v>
      </c>
      <c r="T12" s="273">
        <v>57</v>
      </c>
      <c r="U12" s="675">
        <f t="shared" si="8"/>
        <v>18591.260000000002</v>
      </c>
      <c r="V12" s="676">
        <f>V11-O12</f>
        <v>683</v>
      </c>
      <c r="W12" s="677">
        <f t="shared" si="5"/>
        <v>7757.7</v>
      </c>
    </row>
    <row r="13" spans="1:23" ht="15" customHeight="1" x14ac:dyDescent="0.25">
      <c r="A13" s="645"/>
      <c r="B13" s="325">
        <v>27.22</v>
      </c>
      <c r="C13" s="973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3">
        <v>32</v>
      </c>
      <c r="P13" s="402">
        <f t="shared" si="2"/>
        <v>871.04</v>
      </c>
      <c r="Q13" s="336">
        <v>44606</v>
      </c>
      <c r="R13" s="69">
        <f t="shared" si="3"/>
        <v>871.04</v>
      </c>
      <c r="S13" s="70" t="s">
        <v>542</v>
      </c>
      <c r="T13" s="71">
        <v>57</v>
      </c>
      <c r="U13" s="675">
        <f t="shared" si="8"/>
        <v>17720.22</v>
      </c>
      <c r="V13" s="676">
        <f t="shared" ref="V13:V76" si="11">V12-O13</f>
        <v>651</v>
      </c>
      <c r="W13" s="677">
        <f t="shared" si="5"/>
        <v>49649.279999999999</v>
      </c>
    </row>
    <row r="14" spans="1:23" x14ac:dyDescent="0.25">
      <c r="A14" s="645"/>
      <c r="B14" s="325">
        <v>27.22</v>
      </c>
      <c r="C14" s="973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3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17720.22</v>
      </c>
      <c r="V14" s="676">
        <f t="shared" si="11"/>
        <v>651</v>
      </c>
      <c r="W14" s="677">
        <f t="shared" si="5"/>
        <v>0</v>
      </c>
    </row>
    <row r="15" spans="1:23" x14ac:dyDescent="0.25">
      <c r="A15" s="645"/>
      <c r="B15" s="325">
        <v>27.22</v>
      </c>
      <c r="C15" s="973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3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17720.22</v>
      </c>
      <c r="V15" s="676">
        <f t="shared" si="11"/>
        <v>651</v>
      </c>
      <c r="W15" s="677">
        <f t="shared" si="5"/>
        <v>0</v>
      </c>
    </row>
    <row r="16" spans="1:23" x14ac:dyDescent="0.25">
      <c r="A16" s="645"/>
      <c r="B16" s="325">
        <v>27.22</v>
      </c>
      <c r="C16" s="973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3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17720.22</v>
      </c>
      <c r="V16" s="676">
        <f t="shared" si="11"/>
        <v>651</v>
      </c>
      <c r="W16" s="677">
        <f t="shared" si="5"/>
        <v>0</v>
      </c>
    </row>
    <row r="17" spans="1:23" x14ac:dyDescent="0.25">
      <c r="A17" s="645"/>
      <c r="B17" s="325">
        <v>27.22</v>
      </c>
      <c r="C17" s="973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3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17720.22</v>
      </c>
      <c r="V17" s="676">
        <f t="shared" si="11"/>
        <v>651</v>
      </c>
      <c r="W17" s="677">
        <f t="shared" si="5"/>
        <v>0</v>
      </c>
    </row>
    <row r="18" spans="1:23" x14ac:dyDescent="0.25">
      <c r="B18" s="2">
        <v>27.22</v>
      </c>
      <c r="C18" s="973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3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17720.22</v>
      </c>
      <c r="V18" s="676">
        <f t="shared" si="11"/>
        <v>651</v>
      </c>
      <c r="W18" s="677">
        <f t="shared" si="5"/>
        <v>0</v>
      </c>
    </row>
    <row r="19" spans="1:23" x14ac:dyDescent="0.25">
      <c r="B19" s="2">
        <v>27.22</v>
      </c>
      <c r="C19" s="973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3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17720.22</v>
      </c>
      <c r="V19" s="676">
        <f t="shared" si="11"/>
        <v>651</v>
      </c>
      <c r="W19" s="677">
        <f t="shared" si="5"/>
        <v>0</v>
      </c>
    </row>
    <row r="20" spans="1:23" x14ac:dyDescent="0.25">
      <c r="B20" s="2">
        <v>27.22</v>
      </c>
      <c r="C20" s="973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3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17720.22</v>
      </c>
      <c r="V20" s="830">
        <f t="shared" si="11"/>
        <v>651</v>
      </c>
      <c r="W20" s="677">
        <f t="shared" si="5"/>
        <v>0</v>
      </c>
    </row>
    <row r="21" spans="1:23" x14ac:dyDescent="0.25">
      <c r="B21" s="2">
        <v>27.22</v>
      </c>
      <c r="C21" s="973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3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17720.22</v>
      </c>
      <c r="V21" s="676">
        <f t="shared" si="11"/>
        <v>651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3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3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17720.22</v>
      </c>
      <c r="V22" s="676">
        <f t="shared" si="11"/>
        <v>651</v>
      </c>
      <c r="W22" s="677">
        <f t="shared" si="5"/>
        <v>0</v>
      </c>
    </row>
    <row r="23" spans="1:23" x14ac:dyDescent="0.25">
      <c r="B23" s="2">
        <v>27.22</v>
      </c>
      <c r="C23" s="973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3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17720.22</v>
      </c>
      <c r="V23" s="676">
        <f t="shared" si="11"/>
        <v>651</v>
      </c>
      <c r="W23" s="677">
        <f t="shared" si="5"/>
        <v>0</v>
      </c>
    </row>
    <row r="24" spans="1:23" x14ac:dyDescent="0.25">
      <c r="B24" s="2">
        <v>27.22</v>
      </c>
      <c r="C24" s="973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3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17720.22</v>
      </c>
      <c r="V24" s="676">
        <f t="shared" si="11"/>
        <v>651</v>
      </c>
      <c r="W24" s="677">
        <f t="shared" si="5"/>
        <v>0</v>
      </c>
    </row>
    <row r="25" spans="1:23" x14ac:dyDescent="0.25">
      <c r="B25" s="2">
        <v>27.22</v>
      </c>
      <c r="C25" s="973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3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17720.22</v>
      </c>
      <c r="V25" s="676">
        <f t="shared" si="11"/>
        <v>651</v>
      </c>
      <c r="W25" s="677">
        <f t="shared" si="5"/>
        <v>0</v>
      </c>
    </row>
    <row r="26" spans="1:23" x14ac:dyDescent="0.25">
      <c r="B26" s="2">
        <v>27.22</v>
      </c>
      <c r="C26" s="973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3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17720.22</v>
      </c>
      <c r="V26" s="676">
        <f t="shared" si="11"/>
        <v>651</v>
      </c>
      <c r="W26" s="677">
        <f t="shared" si="5"/>
        <v>0</v>
      </c>
    </row>
    <row r="27" spans="1:23" x14ac:dyDescent="0.25">
      <c r="B27" s="2">
        <v>27.22</v>
      </c>
      <c r="C27" s="973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3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17720.22</v>
      </c>
      <c r="V27" s="676">
        <f t="shared" si="11"/>
        <v>651</v>
      </c>
      <c r="W27" s="677">
        <f t="shared" si="5"/>
        <v>0</v>
      </c>
    </row>
    <row r="28" spans="1:23" x14ac:dyDescent="0.25">
      <c r="B28" s="2">
        <v>27.22</v>
      </c>
      <c r="C28" s="973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3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17720.22</v>
      </c>
      <c r="V28" s="676">
        <f t="shared" si="11"/>
        <v>651</v>
      </c>
      <c r="W28" s="677">
        <f t="shared" si="5"/>
        <v>0</v>
      </c>
    </row>
    <row r="29" spans="1:23" x14ac:dyDescent="0.25">
      <c r="B29" s="2">
        <v>27.22</v>
      </c>
      <c r="C29" s="973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3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17720.22</v>
      </c>
      <c r="V29" s="678">
        <f t="shared" si="11"/>
        <v>651</v>
      </c>
      <c r="W29" s="677">
        <f t="shared" si="5"/>
        <v>0</v>
      </c>
    </row>
    <row r="30" spans="1:23" x14ac:dyDescent="0.25">
      <c r="B30" s="2">
        <v>27.22</v>
      </c>
      <c r="C30" s="973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3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17720.22</v>
      </c>
      <c r="V30" s="678">
        <f t="shared" si="11"/>
        <v>651</v>
      </c>
      <c r="W30" s="677">
        <f t="shared" si="5"/>
        <v>0</v>
      </c>
    </row>
    <row r="31" spans="1:23" x14ac:dyDescent="0.25">
      <c r="B31" s="2">
        <v>27.22</v>
      </c>
      <c r="C31" s="973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3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17720.22</v>
      </c>
      <c r="V31" s="678">
        <f t="shared" si="11"/>
        <v>651</v>
      </c>
      <c r="W31" s="677">
        <f t="shared" si="5"/>
        <v>0</v>
      </c>
    </row>
    <row r="32" spans="1:23" x14ac:dyDescent="0.25">
      <c r="B32" s="2">
        <v>27.22</v>
      </c>
      <c r="C32" s="973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3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17720.22</v>
      </c>
      <c r="V32" s="678">
        <f t="shared" si="11"/>
        <v>651</v>
      </c>
      <c r="W32" s="677">
        <f t="shared" si="5"/>
        <v>0</v>
      </c>
    </row>
    <row r="33" spans="2:23" x14ac:dyDescent="0.25">
      <c r="B33" s="2">
        <v>27.22</v>
      </c>
      <c r="C33" s="973">
        <v>2</v>
      </c>
      <c r="D33" s="790">
        <f t="shared" si="0"/>
        <v>54.44</v>
      </c>
      <c r="E33" s="791">
        <v>44592</v>
      </c>
      <c r="F33" s="234">
        <f t="shared" si="1"/>
        <v>54.44</v>
      </c>
      <c r="G33" s="437" t="s">
        <v>444</v>
      </c>
      <c r="H33" s="438">
        <v>57</v>
      </c>
      <c r="I33" s="675">
        <f t="shared" si="6"/>
        <v>1633.200000000001</v>
      </c>
      <c r="J33" s="678">
        <f t="shared" si="10"/>
        <v>60</v>
      </c>
      <c r="K33" s="677">
        <f t="shared" si="4"/>
        <v>3103.08</v>
      </c>
      <c r="N33" s="2">
        <v>27.22</v>
      </c>
      <c r="O33" s="973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17720.22</v>
      </c>
      <c r="V33" s="678">
        <f t="shared" si="11"/>
        <v>651</v>
      </c>
      <c r="W33" s="677">
        <f t="shared" si="5"/>
        <v>0</v>
      </c>
    </row>
    <row r="34" spans="2:23" x14ac:dyDescent="0.25">
      <c r="B34" s="2">
        <v>27.22</v>
      </c>
      <c r="C34" s="973">
        <v>32</v>
      </c>
      <c r="D34" s="790">
        <f t="shared" si="0"/>
        <v>871.04</v>
      </c>
      <c r="E34" s="791">
        <v>44599</v>
      </c>
      <c r="F34" s="234">
        <f t="shared" si="1"/>
        <v>871.04</v>
      </c>
      <c r="G34" s="179" t="s">
        <v>486</v>
      </c>
      <c r="H34" s="118">
        <v>57</v>
      </c>
      <c r="I34" s="675">
        <f t="shared" si="6"/>
        <v>762.16000000000099</v>
      </c>
      <c r="J34" s="676">
        <f t="shared" si="10"/>
        <v>28</v>
      </c>
      <c r="K34" s="677">
        <f t="shared" si="4"/>
        <v>49649.279999999999</v>
      </c>
      <c r="N34" s="2">
        <v>27.22</v>
      </c>
      <c r="O34" s="973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17720.22</v>
      </c>
      <c r="V34" s="676">
        <f t="shared" si="11"/>
        <v>651</v>
      </c>
      <c r="W34" s="677">
        <f t="shared" si="5"/>
        <v>0</v>
      </c>
    </row>
    <row r="35" spans="2:23" x14ac:dyDescent="0.25">
      <c r="B35" s="2">
        <v>27.22</v>
      </c>
      <c r="C35" s="973">
        <v>5</v>
      </c>
      <c r="D35" s="790">
        <f t="shared" si="0"/>
        <v>136.1</v>
      </c>
      <c r="E35" s="791">
        <v>44604</v>
      </c>
      <c r="F35" s="234">
        <f t="shared" si="1"/>
        <v>136.1</v>
      </c>
      <c r="G35" s="179" t="s">
        <v>522</v>
      </c>
      <c r="H35" s="118">
        <v>57</v>
      </c>
      <c r="I35" s="675">
        <f t="shared" si="6"/>
        <v>626.06000000000097</v>
      </c>
      <c r="J35" s="676">
        <f t="shared" si="10"/>
        <v>23</v>
      </c>
      <c r="K35" s="677">
        <f t="shared" si="4"/>
        <v>7757.7</v>
      </c>
      <c r="N35" s="2">
        <v>27.22</v>
      </c>
      <c r="O35" s="973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17720.22</v>
      </c>
      <c r="V35" s="676">
        <f t="shared" si="11"/>
        <v>651</v>
      </c>
      <c r="W35" s="677">
        <f t="shared" si="5"/>
        <v>0</v>
      </c>
    </row>
    <row r="36" spans="2:23" x14ac:dyDescent="0.25">
      <c r="B36" s="2">
        <v>27.22</v>
      </c>
      <c r="C36" s="973"/>
      <c r="D36" s="790">
        <f t="shared" si="0"/>
        <v>0</v>
      </c>
      <c r="E36" s="791"/>
      <c r="F36" s="234">
        <f t="shared" si="1"/>
        <v>0</v>
      </c>
      <c r="G36" s="179"/>
      <c r="H36" s="118"/>
      <c r="I36" s="1148">
        <f t="shared" si="6"/>
        <v>626.06000000000097</v>
      </c>
      <c r="J36" s="1149">
        <f t="shared" si="10"/>
        <v>23</v>
      </c>
      <c r="K36" s="1150">
        <f t="shared" si="4"/>
        <v>0</v>
      </c>
      <c r="N36" s="2">
        <v>27.22</v>
      </c>
      <c r="O36" s="973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17720.22</v>
      </c>
      <c r="V36" s="676">
        <f t="shared" si="11"/>
        <v>651</v>
      </c>
      <c r="W36" s="677">
        <f t="shared" si="5"/>
        <v>0</v>
      </c>
    </row>
    <row r="37" spans="2:23" x14ac:dyDescent="0.25">
      <c r="B37" s="2">
        <v>27.22</v>
      </c>
      <c r="C37" s="973"/>
      <c r="D37" s="234">
        <f t="shared" si="0"/>
        <v>0</v>
      </c>
      <c r="E37" s="337"/>
      <c r="F37" s="234">
        <f t="shared" si="1"/>
        <v>0</v>
      </c>
      <c r="G37" s="179"/>
      <c r="H37" s="118"/>
      <c r="I37" s="1148">
        <f t="shared" si="6"/>
        <v>626.06000000000097</v>
      </c>
      <c r="J37" s="1149">
        <f t="shared" si="10"/>
        <v>23</v>
      </c>
      <c r="K37" s="1150">
        <f t="shared" si="4"/>
        <v>0</v>
      </c>
      <c r="N37" s="2">
        <v>27.22</v>
      </c>
      <c r="O37" s="973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17720.22</v>
      </c>
      <c r="V37" s="676">
        <f t="shared" si="11"/>
        <v>651</v>
      </c>
      <c r="W37" s="677">
        <f t="shared" si="5"/>
        <v>0</v>
      </c>
    </row>
    <row r="38" spans="2:23" x14ac:dyDescent="0.25">
      <c r="B38" s="2">
        <v>27.22</v>
      </c>
      <c r="C38" s="973">
        <v>23</v>
      </c>
      <c r="D38" s="234">
        <f t="shared" si="0"/>
        <v>626.05999999999995</v>
      </c>
      <c r="E38" s="337"/>
      <c r="F38" s="234">
        <f t="shared" si="1"/>
        <v>626.05999999999995</v>
      </c>
      <c r="G38" s="179"/>
      <c r="H38" s="118"/>
      <c r="I38" s="1148">
        <f t="shared" si="6"/>
        <v>1.0231815394945443E-12</v>
      </c>
      <c r="J38" s="1149">
        <f t="shared" si="10"/>
        <v>0</v>
      </c>
      <c r="K38" s="1150">
        <f t="shared" si="4"/>
        <v>0</v>
      </c>
      <c r="N38" s="2">
        <v>27.22</v>
      </c>
      <c r="O38" s="973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17720.22</v>
      </c>
      <c r="V38" s="676">
        <f t="shared" si="11"/>
        <v>651</v>
      </c>
      <c r="W38" s="677">
        <f t="shared" si="5"/>
        <v>0</v>
      </c>
    </row>
    <row r="39" spans="2:23" x14ac:dyDescent="0.25">
      <c r="B39" s="2">
        <v>27.22</v>
      </c>
      <c r="C39" s="973"/>
      <c r="D39" s="234">
        <f t="shared" si="0"/>
        <v>0</v>
      </c>
      <c r="E39" s="337"/>
      <c r="F39" s="234">
        <f t="shared" si="1"/>
        <v>0</v>
      </c>
      <c r="G39" s="179"/>
      <c r="H39" s="118"/>
      <c r="I39" s="1148">
        <f t="shared" si="6"/>
        <v>1.0231815394945443E-12</v>
      </c>
      <c r="J39" s="1149">
        <f t="shared" si="10"/>
        <v>0</v>
      </c>
      <c r="K39" s="1150">
        <f t="shared" si="4"/>
        <v>0</v>
      </c>
      <c r="N39" s="2">
        <v>27.22</v>
      </c>
      <c r="O39" s="973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17720.22</v>
      </c>
      <c r="V39" s="676">
        <f t="shared" si="11"/>
        <v>651</v>
      </c>
      <c r="W39" s="677">
        <f t="shared" si="5"/>
        <v>0</v>
      </c>
    </row>
    <row r="40" spans="2:23" x14ac:dyDescent="0.25">
      <c r="B40" s="2">
        <v>27.22</v>
      </c>
      <c r="C40" s="973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1.0231815394945443E-12</v>
      </c>
      <c r="J40" s="676">
        <f t="shared" si="10"/>
        <v>0</v>
      </c>
      <c r="K40" s="677">
        <f t="shared" si="4"/>
        <v>0</v>
      </c>
      <c r="N40" s="2">
        <v>27.22</v>
      </c>
      <c r="O40" s="973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17720.22</v>
      </c>
      <c r="V40" s="676">
        <f t="shared" si="11"/>
        <v>651</v>
      </c>
      <c r="W40" s="677">
        <f t="shared" si="5"/>
        <v>0</v>
      </c>
    </row>
    <row r="41" spans="2:23" x14ac:dyDescent="0.25">
      <c r="B41" s="2">
        <v>27.22</v>
      </c>
      <c r="C41" s="973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1.0231815394945443E-12</v>
      </c>
      <c r="J41" s="676">
        <f t="shared" si="10"/>
        <v>0</v>
      </c>
      <c r="K41" s="677">
        <f t="shared" si="4"/>
        <v>0</v>
      </c>
      <c r="N41" s="2">
        <v>27.22</v>
      </c>
      <c r="O41" s="973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17720.22</v>
      </c>
      <c r="V41" s="676">
        <f t="shared" si="11"/>
        <v>651</v>
      </c>
      <c r="W41" s="677">
        <f t="shared" si="5"/>
        <v>0</v>
      </c>
    </row>
    <row r="42" spans="2:23" x14ac:dyDescent="0.25">
      <c r="B42" s="2">
        <v>27.22</v>
      </c>
      <c r="C42" s="973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1.0231815394945443E-12</v>
      </c>
      <c r="J42" s="676">
        <f t="shared" si="10"/>
        <v>0</v>
      </c>
      <c r="K42" s="677">
        <f t="shared" si="4"/>
        <v>0</v>
      </c>
      <c r="N42" s="2">
        <v>27.22</v>
      </c>
      <c r="O42" s="973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17720.22</v>
      </c>
      <c r="V42" s="676">
        <f t="shared" si="11"/>
        <v>651</v>
      </c>
      <c r="W42" s="677">
        <f t="shared" si="5"/>
        <v>0</v>
      </c>
    </row>
    <row r="43" spans="2:23" x14ac:dyDescent="0.25">
      <c r="B43" s="2">
        <v>27.22</v>
      </c>
      <c r="C43" s="973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1.0231815394945443E-12</v>
      </c>
      <c r="J43" s="676">
        <f t="shared" si="10"/>
        <v>0</v>
      </c>
      <c r="K43" s="677">
        <f t="shared" si="4"/>
        <v>0</v>
      </c>
      <c r="N43" s="2">
        <v>27.22</v>
      </c>
      <c r="O43" s="973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17720.22</v>
      </c>
      <c r="V43" s="676">
        <f t="shared" si="11"/>
        <v>651</v>
      </c>
      <c r="W43" s="677">
        <f t="shared" si="5"/>
        <v>0</v>
      </c>
    </row>
    <row r="44" spans="2:23" x14ac:dyDescent="0.25">
      <c r="B44" s="2">
        <v>27.22</v>
      </c>
      <c r="C44" s="973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1.0231815394945443E-12</v>
      </c>
      <c r="J44" s="676">
        <f t="shared" si="10"/>
        <v>0</v>
      </c>
      <c r="K44" s="677">
        <f t="shared" si="4"/>
        <v>0</v>
      </c>
      <c r="N44" s="2">
        <v>27.22</v>
      </c>
      <c r="O44" s="973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17720.22</v>
      </c>
      <c r="V44" s="676">
        <f t="shared" si="11"/>
        <v>651</v>
      </c>
      <c r="W44" s="677">
        <f t="shared" si="5"/>
        <v>0</v>
      </c>
    </row>
    <row r="45" spans="2:23" x14ac:dyDescent="0.25">
      <c r="B45" s="2">
        <v>27.22</v>
      </c>
      <c r="C45" s="973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1.0231815394945443E-12</v>
      </c>
      <c r="J45" s="676">
        <f t="shared" si="10"/>
        <v>0</v>
      </c>
      <c r="K45" s="677">
        <f t="shared" si="4"/>
        <v>0</v>
      </c>
      <c r="N45" s="2">
        <v>27.22</v>
      </c>
      <c r="O45" s="973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17720.22</v>
      </c>
      <c r="V45" s="676">
        <f t="shared" si="11"/>
        <v>651</v>
      </c>
      <c r="W45" s="677">
        <f t="shared" si="5"/>
        <v>0</v>
      </c>
    </row>
    <row r="46" spans="2:23" x14ac:dyDescent="0.25">
      <c r="B46" s="2">
        <v>27.22</v>
      </c>
      <c r="C46" s="973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1.0231815394945443E-12</v>
      </c>
      <c r="J46" s="676">
        <f t="shared" si="10"/>
        <v>0</v>
      </c>
      <c r="K46" s="677">
        <f t="shared" si="4"/>
        <v>0</v>
      </c>
      <c r="N46" s="2">
        <v>27.22</v>
      </c>
      <c r="O46" s="973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17720.22</v>
      </c>
      <c r="V46" s="676">
        <f t="shared" si="11"/>
        <v>651</v>
      </c>
      <c r="W46" s="677">
        <f t="shared" si="5"/>
        <v>0</v>
      </c>
    </row>
    <row r="47" spans="2:23" x14ac:dyDescent="0.25">
      <c r="B47" s="2">
        <v>27.22</v>
      </c>
      <c r="C47" s="973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1.0231815394945443E-12</v>
      </c>
      <c r="J47" s="676">
        <f t="shared" si="10"/>
        <v>0</v>
      </c>
      <c r="K47" s="677">
        <f t="shared" si="4"/>
        <v>0</v>
      </c>
      <c r="N47" s="2">
        <v>27.22</v>
      </c>
      <c r="O47" s="973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17720.22</v>
      </c>
      <c r="V47" s="676">
        <f t="shared" si="11"/>
        <v>651</v>
      </c>
      <c r="W47" s="677">
        <f t="shared" si="5"/>
        <v>0</v>
      </c>
    </row>
    <row r="48" spans="2:23" x14ac:dyDescent="0.25">
      <c r="B48" s="2">
        <v>27.22</v>
      </c>
      <c r="C48" s="973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1.0231815394945443E-12</v>
      </c>
      <c r="J48" s="676">
        <f t="shared" si="10"/>
        <v>0</v>
      </c>
      <c r="K48" s="677">
        <f t="shared" si="4"/>
        <v>0</v>
      </c>
      <c r="N48" s="2">
        <v>27.22</v>
      </c>
      <c r="O48" s="973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17720.22</v>
      </c>
      <c r="V48" s="676">
        <f t="shared" si="11"/>
        <v>651</v>
      </c>
      <c r="W48" s="677">
        <f t="shared" si="5"/>
        <v>0</v>
      </c>
    </row>
    <row r="49" spans="1:23" x14ac:dyDescent="0.25">
      <c r="B49" s="2">
        <v>27.22</v>
      </c>
      <c r="C49" s="973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1.0231815394945443E-12</v>
      </c>
      <c r="J49" s="676">
        <f t="shared" si="10"/>
        <v>0</v>
      </c>
      <c r="K49" s="677">
        <f t="shared" si="4"/>
        <v>0</v>
      </c>
      <c r="N49" s="2">
        <v>27.22</v>
      </c>
      <c r="O49" s="973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17720.22</v>
      </c>
      <c r="V49" s="676">
        <f t="shared" si="11"/>
        <v>651</v>
      </c>
      <c r="W49" s="677">
        <f t="shared" si="5"/>
        <v>0</v>
      </c>
    </row>
    <row r="50" spans="1:23" x14ac:dyDescent="0.25">
      <c r="B50" s="2">
        <v>27.22</v>
      </c>
      <c r="C50" s="973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1.0231815394945443E-12</v>
      </c>
      <c r="J50" s="676">
        <f t="shared" si="10"/>
        <v>0</v>
      </c>
      <c r="K50" s="677">
        <f t="shared" si="4"/>
        <v>0</v>
      </c>
      <c r="N50" s="2">
        <v>27.22</v>
      </c>
      <c r="O50" s="973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17720.22</v>
      </c>
      <c r="V50" s="676">
        <f t="shared" si="11"/>
        <v>651</v>
      </c>
      <c r="W50" s="677">
        <f t="shared" si="5"/>
        <v>0</v>
      </c>
    </row>
    <row r="51" spans="1:23" x14ac:dyDescent="0.25">
      <c r="B51" s="2">
        <v>27.22</v>
      </c>
      <c r="C51" s="973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1.0231815394945443E-12</v>
      </c>
      <c r="J51" s="676">
        <f t="shared" si="10"/>
        <v>0</v>
      </c>
      <c r="K51" s="677">
        <f t="shared" si="4"/>
        <v>0</v>
      </c>
      <c r="N51" s="2">
        <v>27.22</v>
      </c>
      <c r="O51" s="973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17720.22</v>
      </c>
      <c r="V51" s="676">
        <f t="shared" si="11"/>
        <v>651</v>
      </c>
      <c r="W51" s="677">
        <f t="shared" si="5"/>
        <v>0</v>
      </c>
    </row>
    <row r="52" spans="1:23" x14ac:dyDescent="0.25">
      <c r="B52" s="2">
        <v>27.22</v>
      </c>
      <c r="C52" s="973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1.0231815394945443E-12</v>
      </c>
      <c r="J52" s="676">
        <f t="shared" si="10"/>
        <v>0</v>
      </c>
      <c r="K52" s="677">
        <f t="shared" si="4"/>
        <v>0</v>
      </c>
      <c r="N52" s="2">
        <v>27.22</v>
      </c>
      <c r="O52" s="973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17720.22</v>
      </c>
      <c r="V52" s="676">
        <f t="shared" si="11"/>
        <v>651</v>
      </c>
      <c r="W52" s="677">
        <f t="shared" si="5"/>
        <v>0</v>
      </c>
    </row>
    <row r="53" spans="1:23" x14ac:dyDescent="0.25">
      <c r="B53" s="2">
        <v>27.22</v>
      </c>
      <c r="C53" s="973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1.0231815394945443E-12</v>
      </c>
      <c r="J53" s="676">
        <f t="shared" si="10"/>
        <v>0</v>
      </c>
      <c r="K53" s="677">
        <f t="shared" si="4"/>
        <v>0</v>
      </c>
      <c r="N53" s="2">
        <v>27.22</v>
      </c>
      <c r="O53" s="973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17720.22</v>
      </c>
      <c r="V53" s="676">
        <f t="shared" si="11"/>
        <v>651</v>
      </c>
      <c r="W53" s="677">
        <f t="shared" si="5"/>
        <v>0</v>
      </c>
    </row>
    <row r="54" spans="1:23" x14ac:dyDescent="0.25">
      <c r="B54" s="2">
        <v>27.22</v>
      </c>
      <c r="C54" s="973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1.0231815394945443E-12</v>
      </c>
      <c r="J54" s="676">
        <f t="shared" si="10"/>
        <v>0</v>
      </c>
      <c r="K54" s="677">
        <f t="shared" si="4"/>
        <v>0</v>
      </c>
      <c r="N54" s="2">
        <v>27.22</v>
      </c>
      <c r="O54" s="973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17720.22</v>
      </c>
      <c r="V54" s="676">
        <f t="shared" si="11"/>
        <v>651</v>
      </c>
      <c r="W54" s="677">
        <f t="shared" si="5"/>
        <v>0</v>
      </c>
    </row>
    <row r="55" spans="1:23" x14ac:dyDescent="0.25">
      <c r="B55" s="2">
        <v>27.22</v>
      </c>
      <c r="C55" s="973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1.0231815394945443E-12</v>
      </c>
      <c r="J55" s="676">
        <f t="shared" si="10"/>
        <v>0</v>
      </c>
      <c r="K55" s="677">
        <f t="shared" si="4"/>
        <v>0</v>
      </c>
      <c r="N55" s="2">
        <v>27.22</v>
      </c>
      <c r="O55" s="973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17720.22</v>
      </c>
      <c r="V55" s="676">
        <f t="shared" si="11"/>
        <v>651</v>
      </c>
      <c r="W55" s="677">
        <f t="shared" si="5"/>
        <v>0</v>
      </c>
    </row>
    <row r="56" spans="1:23" x14ac:dyDescent="0.25">
      <c r="B56" s="2">
        <v>27.22</v>
      </c>
      <c r="C56" s="973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1.0231815394945443E-12</v>
      </c>
      <c r="J56" s="676">
        <f t="shared" si="10"/>
        <v>0</v>
      </c>
      <c r="K56" s="677">
        <f t="shared" si="4"/>
        <v>0</v>
      </c>
      <c r="N56" s="2">
        <v>27.22</v>
      </c>
      <c r="O56" s="973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17720.22</v>
      </c>
      <c r="V56" s="676">
        <f t="shared" si="11"/>
        <v>651</v>
      </c>
      <c r="W56" s="677">
        <f t="shared" si="5"/>
        <v>0</v>
      </c>
    </row>
    <row r="57" spans="1:23" x14ac:dyDescent="0.25">
      <c r="B57" s="2">
        <v>27.22</v>
      </c>
      <c r="C57" s="973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1.0231815394945443E-12</v>
      </c>
      <c r="J57" s="676">
        <f t="shared" si="10"/>
        <v>0</v>
      </c>
      <c r="K57" s="677">
        <f t="shared" si="4"/>
        <v>0</v>
      </c>
      <c r="N57" s="2">
        <v>27.22</v>
      </c>
      <c r="O57" s="973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17720.22</v>
      </c>
      <c r="V57" s="676">
        <f t="shared" si="11"/>
        <v>651</v>
      </c>
      <c r="W57" s="677">
        <f t="shared" si="5"/>
        <v>0</v>
      </c>
    </row>
    <row r="58" spans="1:23" x14ac:dyDescent="0.25">
      <c r="B58" s="2">
        <v>27.22</v>
      </c>
      <c r="C58" s="973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1.0231815394945443E-12</v>
      </c>
      <c r="J58" s="676">
        <f t="shared" si="10"/>
        <v>0</v>
      </c>
      <c r="K58" s="677">
        <f t="shared" si="4"/>
        <v>0</v>
      </c>
      <c r="N58" s="2">
        <v>27.22</v>
      </c>
      <c r="O58" s="973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17720.22</v>
      </c>
      <c r="V58" s="676">
        <f t="shared" si="11"/>
        <v>651</v>
      </c>
      <c r="W58" s="677">
        <f t="shared" si="5"/>
        <v>0</v>
      </c>
    </row>
    <row r="59" spans="1:23" x14ac:dyDescent="0.25">
      <c r="B59" s="2">
        <v>27.22</v>
      </c>
      <c r="C59" s="973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1.0231815394945443E-12</v>
      </c>
      <c r="J59" s="676">
        <f t="shared" si="10"/>
        <v>0</v>
      </c>
      <c r="K59" s="677">
        <f t="shared" si="4"/>
        <v>0</v>
      </c>
      <c r="N59" s="2">
        <v>27.22</v>
      </c>
      <c r="O59" s="973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17720.22</v>
      </c>
      <c r="V59" s="676">
        <f t="shared" si="11"/>
        <v>651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3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1.0231815394945443E-12</v>
      </c>
      <c r="J60" s="676">
        <f t="shared" si="10"/>
        <v>0</v>
      </c>
      <c r="K60" s="677">
        <f t="shared" si="4"/>
        <v>0</v>
      </c>
      <c r="M60" s="121"/>
      <c r="N60" s="2">
        <v>27.22</v>
      </c>
      <c r="O60" s="973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17720.22</v>
      </c>
      <c r="V60" s="676">
        <f t="shared" si="11"/>
        <v>651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3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1.0231815394945443E-12</v>
      </c>
      <c r="J61" s="676">
        <f t="shared" si="10"/>
        <v>0</v>
      </c>
      <c r="K61" s="677">
        <f t="shared" si="4"/>
        <v>0</v>
      </c>
      <c r="M61" s="325"/>
      <c r="N61" s="2">
        <v>27.22</v>
      </c>
      <c r="O61" s="973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17720.22</v>
      </c>
      <c r="V61" s="676">
        <f t="shared" si="11"/>
        <v>651</v>
      </c>
      <c r="W61" s="677">
        <f t="shared" si="5"/>
        <v>0</v>
      </c>
    </row>
    <row r="62" spans="1:23" x14ac:dyDescent="0.25">
      <c r="A62" s="325"/>
      <c r="B62" s="2">
        <v>27.22</v>
      </c>
      <c r="C62" s="973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1.0231815394945443E-12</v>
      </c>
      <c r="J62" s="676">
        <f t="shared" si="10"/>
        <v>0</v>
      </c>
      <c r="K62" s="677">
        <f t="shared" si="4"/>
        <v>0</v>
      </c>
      <c r="M62" s="325"/>
      <c r="N62" s="2">
        <v>27.22</v>
      </c>
      <c r="O62" s="973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17720.22</v>
      </c>
      <c r="V62" s="676">
        <f t="shared" si="11"/>
        <v>651</v>
      </c>
      <c r="W62" s="677">
        <f t="shared" si="5"/>
        <v>0</v>
      </c>
    </row>
    <row r="63" spans="1:23" x14ac:dyDescent="0.25">
      <c r="A63" s="325"/>
      <c r="B63" s="2">
        <v>27.22</v>
      </c>
      <c r="C63" s="973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1.0231815394945443E-12</v>
      </c>
      <c r="J63" s="676">
        <f t="shared" si="10"/>
        <v>0</v>
      </c>
      <c r="K63" s="677">
        <f t="shared" si="4"/>
        <v>0</v>
      </c>
      <c r="M63" s="325"/>
      <c r="N63" s="2">
        <v>27.22</v>
      </c>
      <c r="O63" s="973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17720.22</v>
      </c>
      <c r="V63" s="676">
        <f t="shared" si="11"/>
        <v>651</v>
      </c>
      <c r="W63" s="677">
        <f t="shared" si="5"/>
        <v>0</v>
      </c>
    </row>
    <row r="64" spans="1:23" x14ac:dyDescent="0.25">
      <c r="A64" s="325"/>
      <c r="B64" s="2">
        <v>27.22</v>
      </c>
      <c r="C64" s="973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1.0231815394945443E-12</v>
      </c>
      <c r="J64" s="676">
        <f t="shared" si="10"/>
        <v>0</v>
      </c>
      <c r="K64" s="677">
        <f t="shared" si="4"/>
        <v>0</v>
      </c>
      <c r="M64" s="325"/>
      <c r="N64" s="2">
        <v>27.22</v>
      </c>
      <c r="O64" s="973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17720.22</v>
      </c>
      <c r="V64" s="676">
        <f t="shared" si="11"/>
        <v>651</v>
      </c>
      <c r="W64" s="677">
        <f t="shared" si="5"/>
        <v>0</v>
      </c>
    </row>
    <row r="65" spans="1:23" x14ac:dyDescent="0.25">
      <c r="A65" s="325"/>
      <c r="B65" s="2">
        <v>27.22</v>
      </c>
      <c r="C65" s="973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1.0231815394945443E-12</v>
      </c>
      <c r="J65" s="676">
        <f t="shared" si="10"/>
        <v>0</v>
      </c>
      <c r="K65" s="677">
        <f t="shared" si="4"/>
        <v>0</v>
      </c>
      <c r="M65" s="325"/>
      <c r="N65" s="2">
        <v>27.22</v>
      </c>
      <c r="O65" s="973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17720.22</v>
      </c>
      <c r="V65" s="676">
        <f t="shared" si="11"/>
        <v>651</v>
      </c>
      <c r="W65" s="677">
        <f t="shared" si="5"/>
        <v>0</v>
      </c>
    </row>
    <row r="66" spans="1:23" x14ac:dyDescent="0.25">
      <c r="A66" s="325"/>
      <c r="B66" s="2">
        <v>27.22</v>
      </c>
      <c r="C66" s="973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1.0231815394945443E-12</v>
      </c>
      <c r="J66" s="676">
        <f t="shared" si="10"/>
        <v>0</v>
      </c>
      <c r="K66" s="677">
        <f t="shared" si="4"/>
        <v>0</v>
      </c>
      <c r="M66" s="325"/>
      <c r="N66" s="2">
        <v>27.22</v>
      </c>
      <c r="O66" s="973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17720.22</v>
      </c>
      <c r="V66" s="676">
        <f t="shared" si="11"/>
        <v>651</v>
      </c>
      <c r="W66" s="677">
        <f t="shared" si="5"/>
        <v>0</v>
      </c>
    </row>
    <row r="67" spans="1:23" x14ac:dyDescent="0.25">
      <c r="A67" s="325"/>
      <c r="B67" s="2">
        <v>27.22</v>
      </c>
      <c r="C67" s="973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1.0231815394945443E-12</v>
      </c>
      <c r="J67" s="676">
        <f t="shared" si="10"/>
        <v>0</v>
      </c>
      <c r="K67" s="677">
        <f t="shared" si="4"/>
        <v>0</v>
      </c>
      <c r="M67" s="325"/>
      <c r="N67" s="2">
        <v>27.22</v>
      </c>
      <c r="O67" s="973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17720.22</v>
      </c>
      <c r="V67" s="676">
        <f t="shared" si="11"/>
        <v>651</v>
      </c>
      <c r="W67" s="677">
        <f t="shared" si="5"/>
        <v>0</v>
      </c>
    </row>
    <row r="68" spans="1:23" x14ac:dyDescent="0.25">
      <c r="A68" s="325"/>
      <c r="B68" s="2">
        <v>27.22</v>
      </c>
      <c r="C68" s="973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1.0231815394945443E-12</v>
      </c>
      <c r="J68" s="676">
        <f t="shared" si="10"/>
        <v>0</v>
      </c>
      <c r="K68" s="677">
        <f t="shared" si="4"/>
        <v>0</v>
      </c>
      <c r="M68" s="325"/>
      <c r="N68" s="2">
        <v>27.22</v>
      </c>
      <c r="O68" s="973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17720.22</v>
      </c>
      <c r="V68" s="676">
        <f t="shared" si="11"/>
        <v>651</v>
      </c>
      <c r="W68" s="677">
        <f t="shared" si="5"/>
        <v>0</v>
      </c>
    </row>
    <row r="69" spans="1:23" x14ac:dyDescent="0.25">
      <c r="A69" s="325"/>
      <c r="B69" s="2">
        <v>27.22</v>
      </c>
      <c r="C69" s="973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1.0231815394945443E-12</v>
      </c>
      <c r="J69" s="676">
        <f t="shared" si="10"/>
        <v>0</v>
      </c>
      <c r="K69" s="677">
        <f t="shared" si="4"/>
        <v>0</v>
      </c>
      <c r="M69" s="325"/>
      <c r="N69" s="2">
        <v>27.22</v>
      </c>
      <c r="O69" s="973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17720.22</v>
      </c>
      <c r="V69" s="676">
        <f t="shared" si="11"/>
        <v>651</v>
      </c>
      <c r="W69" s="677">
        <f t="shared" si="5"/>
        <v>0</v>
      </c>
    </row>
    <row r="70" spans="1:23" x14ac:dyDescent="0.25">
      <c r="A70" s="325"/>
      <c r="B70" s="2">
        <v>27.22</v>
      </c>
      <c r="C70" s="973"/>
      <c r="D70" s="234">
        <f t="shared" si="0"/>
        <v>0</v>
      </c>
      <c r="E70" s="337"/>
      <c r="F70" s="1013">
        <f t="shared" si="1"/>
        <v>0</v>
      </c>
      <c r="G70" s="437"/>
      <c r="H70" s="438"/>
      <c r="I70" s="675">
        <f t="shared" si="6"/>
        <v>1.0231815394945443E-12</v>
      </c>
      <c r="J70" s="678">
        <f t="shared" si="10"/>
        <v>0</v>
      </c>
      <c r="K70" s="677">
        <f t="shared" si="4"/>
        <v>0</v>
      </c>
      <c r="M70" s="325"/>
      <c r="N70" s="2">
        <v>27.22</v>
      </c>
      <c r="O70" s="973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17720.22</v>
      </c>
      <c r="V70" s="678">
        <f t="shared" si="11"/>
        <v>651</v>
      </c>
      <c r="W70" s="677">
        <f t="shared" si="5"/>
        <v>0</v>
      </c>
    </row>
    <row r="71" spans="1:23" x14ac:dyDescent="0.25">
      <c r="A71" s="325"/>
      <c r="B71" s="2">
        <v>27.22</v>
      </c>
      <c r="C71" s="973"/>
      <c r="D71" s="234">
        <f t="shared" si="0"/>
        <v>0</v>
      </c>
      <c r="E71" s="337"/>
      <c r="F71" s="1013">
        <f t="shared" si="1"/>
        <v>0</v>
      </c>
      <c r="G71" s="437"/>
      <c r="H71" s="438"/>
      <c r="I71" s="675">
        <f t="shared" si="6"/>
        <v>1.0231815394945443E-12</v>
      </c>
      <c r="J71" s="678">
        <f t="shared" si="10"/>
        <v>0</v>
      </c>
      <c r="K71" s="677">
        <f t="shared" si="4"/>
        <v>0</v>
      </c>
      <c r="M71" s="325"/>
      <c r="N71" s="2">
        <v>27.22</v>
      </c>
      <c r="O71" s="973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17720.22</v>
      </c>
      <c r="V71" s="678">
        <f t="shared" si="11"/>
        <v>651</v>
      </c>
      <c r="W71" s="677">
        <f t="shared" si="5"/>
        <v>0</v>
      </c>
    </row>
    <row r="72" spans="1:23" x14ac:dyDescent="0.25">
      <c r="A72" s="325"/>
      <c r="B72" s="2">
        <v>27.22</v>
      </c>
      <c r="C72" s="973"/>
      <c r="D72" s="234">
        <f t="shared" si="0"/>
        <v>0</v>
      </c>
      <c r="E72" s="337"/>
      <c r="F72" s="1013">
        <f t="shared" si="1"/>
        <v>0</v>
      </c>
      <c r="G72" s="437"/>
      <c r="H72" s="438"/>
      <c r="I72" s="675">
        <f t="shared" si="6"/>
        <v>1.0231815394945443E-12</v>
      </c>
      <c r="J72" s="678">
        <f t="shared" si="10"/>
        <v>0</v>
      </c>
      <c r="K72" s="677">
        <f t="shared" si="4"/>
        <v>0</v>
      </c>
      <c r="M72" s="325"/>
      <c r="N72" s="2">
        <v>27.22</v>
      </c>
      <c r="O72" s="973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17720.22</v>
      </c>
      <c r="V72" s="678">
        <f t="shared" si="11"/>
        <v>651</v>
      </c>
      <c r="W72" s="677">
        <f t="shared" si="5"/>
        <v>0</v>
      </c>
    </row>
    <row r="73" spans="1:23" x14ac:dyDescent="0.25">
      <c r="A73" s="325"/>
      <c r="B73" s="2">
        <v>27.22</v>
      </c>
      <c r="C73" s="973"/>
      <c r="D73" s="234">
        <f t="shared" ref="D73:D114" si="14">C73*B73</f>
        <v>0</v>
      </c>
      <c r="E73" s="337"/>
      <c r="F73" s="1013">
        <f t="shared" ref="F73:F114" si="15">D73</f>
        <v>0</v>
      </c>
      <c r="G73" s="437"/>
      <c r="H73" s="438"/>
      <c r="I73" s="675">
        <f t="shared" si="6"/>
        <v>1.0231815394945443E-12</v>
      </c>
      <c r="J73" s="678">
        <f t="shared" si="10"/>
        <v>0</v>
      </c>
      <c r="K73" s="677">
        <f t="shared" si="4"/>
        <v>0</v>
      </c>
      <c r="M73" s="325"/>
      <c r="N73" s="2">
        <v>27.22</v>
      </c>
      <c r="O73" s="973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17720.22</v>
      </c>
      <c r="V73" s="678">
        <f t="shared" si="11"/>
        <v>651</v>
      </c>
      <c r="W73" s="677">
        <f t="shared" si="5"/>
        <v>0</v>
      </c>
    </row>
    <row r="74" spans="1:23" x14ac:dyDescent="0.25">
      <c r="A74" s="325"/>
      <c r="B74" s="2">
        <v>27.22</v>
      </c>
      <c r="C74" s="973"/>
      <c r="D74" s="234">
        <f t="shared" si="14"/>
        <v>0</v>
      </c>
      <c r="E74" s="337"/>
      <c r="F74" s="1013">
        <f t="shared" si="15"/>
        <v>0</v>
      </c>
      <c r="G74" s="437"/>
      <c r="H74" s="438"/>
      <c r="I74" s="675">
        <f t="shared" si="6"/>
        <v>1.0231815394945443E-12</v>
      </c>
      <c r="J74" s="678">
        <f t="shared" si="10"/>
        <v>0</v>
      </c>
      <c r="K74" s="677">
        <f t="shared" ref="K74:K114" si="18">F74*H74</f>
        <v>0</v>
      </c>
      <c r="M74" s="325"/>
      <c r="N74" s="2">
        <v>27.22</v>
      </c>
      <c r="O74" s="973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17720.22</v>
      </c>
      <c r="V74" s="678">
        <f t="shared" si="11"/>
        <v>651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3"/>
      <c r="D75" s="234">
        <f t="shared" si="14"/>
        <v>0</v>
      </c>
      <c r="E75" s="337"/>
      <c r="F75" s="1013">
        <f t="shared" si="15"/>
        <v>0</v>
      </c>
      <c r="G75" s="437"/>
      <c r="H75" s="438"/>
      <c r="I75" s="675">
        <f t="shared" ref="I75:I113" si="20">I74-F75</f>
        <v>1.0231815394945443E-12</v>
      </c>
      <c r="J75" s="678">
        <f t="shared" si="10"/>
        <v>0</v>
      </c>
      <c r="K75" s="677">
        <f t="shared" si="18"/>
        <v>0</v>
      </c>
      <c r="M75" s="325"/>
      <c r="N75" s="2">
        <v>27.22</v>
      </c>
      <c r="O75" s="973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17720.22</v>
      </c>
      <c r="V75" s="678">
        <f t="shared" si="11"/>
        <v>651</v>
      </c>
      <c r="W75" s="677">
        <f t="shared" si="19"/>
        <v>0</v>
      </c>
    </row>
    <row r="76" spans="1:23" x14ac:dyDescent="0.25">
      <c r="A76" s="325"/>
      <c r="B76" s="2">
        <v>27.22</v>
      </c>
      <c r="C76" s="973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1.0231815394945443E-12</v>
      </c>
      <c r="J76" s="676">
        <f t="shared" si="10"/>
        <v>0</v>
      </c>
      <c r="K76" s="677">
        <f t="shared" si="18"/>
        <v>0</v>
      </c>
      <c r="M76" s="325"/>
      <c r="N76" s="2">
        <v>27.22</v>
      </c>
      <c r="O76" s="973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17720.22</v>
      </c>
      <c r="V76" s="676">
        <f t="shared" si="11"/>
        <v>651</v>
      </c>
      <c r="W76" s="677">
        <f t="shared" si="19"/>
        <v>0</v>
      </c>
    </row>
    <row r="77" spans="1:23" x14ac:dyDescent="0.25">
      <c r="A77" s="325"/>
      <c r="B77" s="2">
        <v>27.22</v>
      </c>
      <c r="C77" s="973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1.0231815394945443E-12</v>
      </c>
      <c r="J77" s="676">
        <f t="shared" ref="J77:J113" si="22">J76-C77</f>
        <v>0</v>
      </c>
      <c r="K77" s="677">
        <f t="shared" si="18"/>
        <v>0</v>
      </c>
      <c r="M77" s="325"/>
      <c r="N77" s="2">
        <v>27.22</v>
      </c>
      <c r="O77" s="973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17720.22</v>
      </c>
      <c r="V77" s="676">
        <f t="shared" ref="V77:V113" si="23">V76-O77</f>
        <v>651</v>
      </c>
      <c r="W77" s="677">
        <f t="shared" si="19"/>
        <v>0</v>
      </c>
    </row>
    <row r="78" spans="1:23" x14ac:dyDescent="0.25">
      <c r="A78" s="325"/>
      <c r="B78" s="2">
        <v>27.22</v>
      </c>
      <c r="C78" s="973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1.0231815394945443E-12</v>
      </c>
      <c r="J78" s="676">
        <f t="shared" si="22"/>
        <v>0</v>
      </c>
      <c r="K78" s="677">
        <f t="shared" si="18"/>
        <v>0</v>
      </c>
      <c r="M78" s="325"/>
      <c r="N78" s="2">
        <v>27.22</v>
      </c>
      <c r="O78" s="973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17720.22</v>
      </c>
      <c r="V78" s="676">
        <f t="shared" si="23"/>
        <v>651</v>
      </c>
      <c r="W78" s="677">
        <f t="shared" si="19"/>
        <v>0</v>
      </c>
    </row>
    <row r="79" spans="1:23" x14ac:dyDescent="0.25">
      <c r="A79" s="325"/>
      <c r="B79" s="2">
        <v>27.22</v>
      </c>
      <c r="C79" s="973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1.0231815394945443E-12</v>
      </c>
      <c r="J79" s="676">
        <f t="shared" si="22"/>
        <v>0</v>
      </c>
      <c r="K79" s="677">
        <f t="shared" si="18"/>
        <v>0</v>
      </c>
      <c r="M79" s="325"/>
      <c r="N79" s="2">
        <v>27.22</v>
      </c>
      <c r="O79" s="973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17720.22</v>
      </c>
      <c r="V79" s="676">
        <f t="shared" si="23"/>
        <v>651</v>
      </c>
      <c r="W79" s="677">
        <f t="shared" si="19"/>
        <v>0</v>
      </c>
    </row>
    <row r="80" spans="1:23" x14ac:dyDescent="0.25">
      <c r="A80" s="325"/>
      <c r="B80" s="2">
        <v>27.22</v>
      </c>
      <c r="C80" s="973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1.0231815394945443E-12</v>
      </c>
      <c r="J80" s="676">
        <f t="shared" si="22"/>
        <v>0</v>
      </c>
      <c r="K80" s="677">
        <f t="shared" si="18"/>
        <v>0</v>
      </c>
      <c r="M80" s="325"/>
      <c r="N80" s="2">
        <v>27.22</v>
      </c>
      <c r="O80" s="973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17720.22</v>
      </c>
      <c r="V80" s="676">
        <f t="shared" si="23"/>
        <v>651</v>
      </c>
      <c r="W80" s="677">
        <f t="shared" si="19"/>
        <v>0</v>
      </c>
    </row>
    <row r="81" spans="1:23" x14ac:dyDescent="0.25">
      <c r="A81" s="325"/>
      <c r="B81" s="2">
        <v>27.22</v>
      </c>
      <c r="C81" s="973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1.0231815394945443E-12</v>
      </c>
      <c r="J81" s="676">
        <f t="shared" si="22"/>
        <v>0</v>
      </c>
      <c r="K81" s="677">
        <f t="shared" si="18"/>
        <v>0</v>
      </c>
      <c r="M81" s="325"/>
      <c r="N81" s="2">
        <v>27.22</v>
      </c>
      <c r="O81" s="973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17720.22</v>
      </c>
      <c r="V81" s="676">
        <f t="shared" si="23"/>
        <v>651</v>
      </c>
      <c r="W81" s="677">
        <f t="shared" si="19"/>
        <v>0</v>
      </c>
    </row>
    <row r="82" spans="1:23" x14ac:dyDescent="0.25">
      <c r="A82" s="325"/>
      <c r="B82" s="2">
        <v>27.22</v>
      </c>
      <c r="C82" s="973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1.0231815394945443E-12</v>
      </c>
      <c r="J82" s="676">
        <f t="shared" si="22"/>
        <v>0</v>
      </c>
      <c r="K82" s="677">
        <f t="shared" si="18"/>
        <v>0</v>
      </c>
      <c r="M82" s="325"/>
      <c r="N82" s="2">
        <v>27.22</v>
      </c>
      <c r="O82" s="973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17720.22</v>
      </c>
      <c r="V82" s="676">
        <f t="shared" si="23"/>
        <v>651</v>
      </c>
      <c r="W82" s="677">
        <f t="shared" si="19"/>
        <v>0</v>
      </c>
    </row>
    <row r="83" spans="1:23" x14ac:dyDescent="0.25">
      <c r="A83" s="325"/>
      <c r="B83" s="2">
        <v>27.22</v>
      </c>
      <c r="C83" s="973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1.0231815394945443E-12</v>
      </c>
      <c r="J83" s="676">
        <f t="shared" si="22"/>
        <v>0</v>
      </c>
      <c r="K83" s="677">
        <f t="shared" si="18"/>
        <v>0</v>
      </c>
      <c r="M83" s="325"/>
      <c r="N83" s="2">
        <v>27.22</v>
      </c>
      <c r="O83" s="973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17720.22</v>
      </c>
      <c r="V83" s="676">
        <f t="shared" si="23"/>
        <v>651</v>
      </c>
      <c r="W83" s="677">
        <f t="shared" si="19"/>
        <v>0</v>
      </c>
    </row>
    <row r="84" spans="1:23" x14ac:dyDescent="0.25">
      <c r="A84" s="325"/>
      <c r="B84" s="2">
        <v>27.22</v>
      </c>
      <c r="C84" s="973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1.0231815394945443E-12</v>
      </c>
      <c r="J84" s="676">
        <f t="shared" si="22"/>
        <v>0</v>
      </c>
      <c r="K84" s="677">
        <f t="shared" si="18"/>
        <v>0</v>
      </c>
      <c r="M84" s="325"/>
      <c r="N84" s="2">
        <v>27.22</v>
      </c>
      <c r="O84" s="973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17720.22</v>
      </c>
      <c r="V84" s="676">
        <f t="shared" si="23"/>
        <v>651</v>
      </c>
      <c r="W84" s="677">
        <f t="shared" si="19"/>
        <v>0</v>
      </c>
    </row>
    <row r="85" spans="1:23" x14ac:dyDescent="0.25">
      <c r="A85" s="325"/>
      <c r="B85" s="2">
        <v>27.22</v>
      </c>
      <c r="C85" s="973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1.0231815394945443E-12</v>
      </c>
      <c r="J85" s="676">
        <f t="shared" si="22"/>
        <v>0</v>
      </c>
      <c r="K85" s="677">
        <f t="shared" si="18"/>
        <v>0</v>
      </c>
      <c r="M85" s="325"/>
      <c r="N85" s="2">
        <v>27.22</v>
      </c>
      <c r="O85" s="973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17720.22</v>
      </c>
      <c r="V85" s="676">
        <f t="shared" si="23"/>
        <v>651</v>
      </c>
      <c r="W85" s="677">
        <f t="shared" si="19"/>
        <v>0</v>
      </c>
    </row>
    <row r="86" spans="1:23" x14ac:dyDescent="0.25">
      <c r="A86" s="325"/>
      <c r="B86" s="2">
        <v>27.22</v>
      </c>
      <c r="C86" s="973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1.0231815394945443E-12</v>
      </c>
      <c r="J86" s="676">
        <f t="shared" si="22"/>
        <v>0</v>
      </c>
      <c r="K86" s="677">
        <f t="shared" si="18"/>
        <v>0</v>
      </c>
      <c r="M86" s="325"/>
      <c r="N86" s="2">
        <v>27.22</v>
      </c>
      <c r="O86" s="973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17720.22</v>
      </c>
      <c r="V86" s="676">
        <f t="shared" si="23"/>
        <v>651</v>
      </c>
      <c r="W86" s="677">
        <f t="shared" si="19"/>
        <v>0</v>
      </c>
    </row>
    <row r="87" spans="1:23" x14ac:dyDescent="0.25">
      <c r="A87" s="325"/>
      <c r="B87" s="2">
        <v>27.22</v>
      </c>
      <c r="C87" s="973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1.0231815394945443E-12</v>
      </c>
      <c r="J87" s="676">
        <f t="shared" si="22"/>
        <v>0</v>
      </c>
      <c r="K87" s="677">
        <f t="shared" si="18"/>
        <v>0</v>
      </c>
      <c r="M87" s="325"/>
      <c r="N87" s="2">
        <v>27.22</v>
      </c>
      <c r="O87" s="973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17720.22</v>
      </c>
      <c r="V87" s="676">
        <f t="shared" si="23"/>
        <v>651</v>
      </c>
      <c r="W87" s="677">
        <f t="shared" si="19"/>
        <v>0</v>
      </c>
    </row>
    <row r="88" spans="1:23" x14ac:dyDescent="0.25">
      <c r="A88" s="325"/>
      <c r="B88" s="2">
        <v>27.22</v>
      </c>
      <c r="C88" s="973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1.0231815394945443E-12</v>
      </c>
      <c r="J88" s="676">
        <f t="shared" si="22"/>
        <v>0</v>
      </c>
      <c r="K88" s="677">
        <f t="shared" si="18"/>
        <v>0</v>
      </c>
      <c r="M88" s="325"/>
      <c r="N88" s="2">
        <v>27.22</v>
      </c>
      <c r="O88" s="973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17720.22</v>
      </c>
      <c r="V88" s="676">
        <f t="shared" si="23"/>
        <v>651</v>
      </c>
      <c r="W88" s="677">
        <f t="shared" si="19"/>
        <v>0</v>
      </c>
    </row>
    <row r="89" spans="1:23" x14ac:dyDescent="0.25">
      <c r="A89" s="325"/>
      <c r="B89" s="2">
        <v>27.22</v>
      </c>
      <c r="C89" s="973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1.0231815394945443E-12</v>
      </c>
      <c r="J89" s="676">
        <f t="shared" si="22"/>
        <v>0</v>
      </c>
      <c r="K89" s="677">
        <f t="shared" si="18"/>
        <v>0</v>
      </c>
      <c r="M89" s="325"/>
      <c r="N89" s="2">
        <v>27.22</v>
      </c>
      <c r="O89" s="973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17720.22</v>
      </c>
      <c r="V89" s="676">
        <f t="shared" si="23"/>
        <v>651</v>
      </c>
      <c r="W89" s="677">
        <f t="shared" si="19"/>
        <v>0</v>
      </c>
    </row>
    <row r="90" spans="1:23" x14ac:dyDescent="0.25">
      <c r="A90" s="325"/>
      <c r="B90" s="2">
        <v>27.22</v>
      </c>
      <c r="C90" s="973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1.0231815394945443E-12</v>
      </c>
      <c r="J90" s="676">
        <f t="shared" si="22"/>
        <v>0</v>
      </c>
      <c r="K90" s="677">
        <f t="shared" si="18"/>
        <v>0</v>
      </c>
      <c r="M90" s="325"/>
      <c r="N90" s="2">
        <v>27.22</v>
      </c>
      <c r="O90" s="973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17720.22</v>
      </c>
      <c r="V90" s="676">
        <f t="shared" si="23"/>
        <v>651</v>
      </c>
      <c r="W90" s="677">
        <f t="shared" si="19"/>
        <v>0</v>
      </c>
    </row>
    <row r="91" spans="1:23" x14ac:dyDescent="0.25">
      <c r="A91" s="325"/>
      <c r="B91" s="2">
        <v>27.22</v>
      </c>
      <c r="C91" s="973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1.0231815394945443E-12</v>
      </c>
      <c r="J91" s="676">
        <f t="shared" si="22"/>
        <v>0</v>
      </c>
      <c r="K91" s="677">
        <f t="shared" si="18"/>
        <v>0</v>
      </c>
      <c r="M91" s="325"/>
      <c r="N91" s="2">
        <v>27.22</v>
      </c>
      <c r="O91" s="973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17720.22</v>
      </c>
      <c r="V91" s="676">
        <f t="shared" si="23"/>
        <v>651</v>
      </c>
      <c r="W91" s="677">
        <f t="shared" si="19"/>
        <v>0</v>
      </c>
    </row>
    <row r="92" spans="1:23" x14ac:dyDescent="0.25">
      <c r="A92" s="325"/>
      <c r="B92" s="2">
        <v>27.22</v>
      </c>
      <c r="C92" s="973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1.0231815394945443E-12</v>
      </c>
      <c r="J92" s="676">
        <f t="shared" si="22"/>
        <v>0</v>
      </c>
      <c r="K92" s="677">
        <f t="shared" si="18"/>
        <v>0</v>
      </c>
      <c r="M92" s="325"/>
      <c r="N92" s="2">
        <v>27.22</v>
      </c>
      <c r="O92" s="973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17720.22</v>
      </c>
      <c r="V92" s="676">
        <f t="shared" si="23"/>
        <v>651</v>
      </c>
      <c r="W92" s="677">
        <f t="shared" si="19"/>
        <v>0</v>
      </c>
    </row>
    <row r="93" spans="1:23" x14ac:dyDescent="0.25">
      <c r="A93" s="325"/>
      <c r="B93" s="2">
        <v>27.22</v>
      </c>
      <c r="C93" s="973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1.0231815394945443E-12</v>
      </c>
      <c r="J93" s="676">
        <f t="shared" si="22"/>
        <v>0</v>
      </c>
      <c r="K93" s="677">
        <f t="shared" si="18"/>
        <v>0</v>
      </c>
      <c r="M93" s="325"/>
      <c r="N93" s="2">
        <v>27.22</v>
      </c>
      <c r="O93" s="973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17720.22</v>
      </c>
      <c r="V93" s="676">
        <f t="shared" si="23"/>
        <v>651</v>
      </c>
      <c r="W93" s="677">
        <f t="shared" si="19"/>
        <v>0</v>
      </c>
    </row>
    <row r="94" spans="1:23" x14ac:dyDescent="0.25">
      <c r="A94" s="325"/>
      <c r="B94" s="2">
        <v>27.22</v>
      </c>
      <c r="C94" s="973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1.0231815394945443E-12</v>
      </c>
      <c r="J94" s="676">
        <f t="shared" si="22"/>
        <v>0</v>
      </c>
      <c r="K94" s="677">
        <f t="shared" si="18"/>
        <v>0</v>
      </c>
      <c r="M94" s="325"/>
      <c r="N94" s="2">
        <v>27.22</v>
      </c>
      <c r="O94" s="973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17720.22</v>
      </c>
      <c r="V94" s="676">
        <f t="shared" si="23"/>
        <v>651</v>
      </c>
      <c r="W94" s="677">
        <f t="shared" si="19"/>
        <v>0</v>
      </c>
    </row>
    <row r="95" spans="1:23" x14ac:dyDescent="0.25">
      <c r="A95" s="325"/>
      <c r="B95" s="2">
        <v>27.22</v>
      </c>
      <c r="C95" s="973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1.0231815394945443E-12</v>
      </c>
      <c r="J95" s="676">
        <f t="shared" si="22"/>
        <v>0</v>
      </c>
      <c r="K95" s="677">
        <f t="shared" si="18"/>
        <v>0</v>
      </c>
      <c r="M95" s="325"/>
      <c r="N95" s="2">
        <v>27.22</v>
      </c>
      <c r="O95" s="973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17720.22</v>
      </c>
      <c r="V95" s="676">
        <f t="shared" si="23"/>
        <v>651</v>
      </c>
      <c r="W95" s="677">
        <f t="shared" si="19"/>
        <v>0</v>
      </c>
    </row>
    <row r="96" spans="1:23" x14ac:dyDescent="0.25">
      <c r="A96" s="325"/>
      <c r="B96" s="2">
        <v>27.22</v>
      </c>
      <c r="C96" s="973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1.0231815394945443E-12</v>
      </c>
      <c r="J96" s="676">
        <f t="shared" si="22"/>
        <v>0</v>
      </c>
      <c r="K96" s="677">
        <f t="shared" si="18"/>
        <v>0</v>
      </c>
      <c r="M96" s="325"/>
      <c r="N96" s="2">
        <v>27.22</v>
      </c>
      <c r="O96" s="973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17720.22</v>
      </c>
      <c r="V96" s="676">
        <f t="shared" si="23"/>
        <v>651</v>
      </c>
      <c r="W96" s="677">
        <f t="shared" si="19"/>
        <v>0</v>
      </c>
    </row>
    <row r="97" spans="1:23" x14ac:dyDescent="0.25">
      <c r="A97" s="325"/>
      <c r="B97" s="2">
        <v>27.22</v>
      </c>
      <c r="C97" s="973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1.0231815394945443E-12</v>
      </c>
      <c r="J97" s="676">
        <f t="shared" si="22"/>
        <v>0</v>
      </c>
      <c r="K97" s="677">
        <f t="shared" si="18"/>
        <v>0</v>
      </c>
      <c r="M97" s="325"/>
      <c r="N97" s="2">
        <v>27.22</v>
      </c>
      <c r="O97" s="973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17720.22</v>
      </c>
      <c r="V97" s="676">
        <f t="shared" si="23"/>
        <v>651</v>
      </c>
      <c r="W97" s="677">
        <f t="shared" si="19"/>
        <v>0</v>
      </c>
    </row>
    <row r="98" spans="1:23" x14ac:dyDescent="0.25">
      <c r="A98" s="325"/>
      <c r="B98" s="2">
        <v>27.22</v>
      </c>
      <c r="C98" s="973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1.0231815394945443E-12</v>
      </c>
      <c r="J98" s="676">
        <f t="shared" si="22"/>
        <v>0</v>
      </c>
      <c r="K98" s="677">
        <f t="shared" si="18"/>
        <v>0</v>
      </c>
      <c r="M98" s="325"/>
      <c r="N98" s="2">
        <v>27.22</v>
      </c>
      <c r="O98" s="973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17720.22</v>
      </c>
      <c r="V98" s="676">
        <f t="shared" si="23"/>
        <v>651</v>
      </c>
      <c r="W98" s="677">
        <f t="shared" si="19"/>
        <v>0</v>
      </c>
    </row>
    <row r="99" spans="1:23" x14ac:dyDescent="0.25">
      <c r="A99" s="325"/>
      <c r="B99" s="2">
        <v>27.22</v>
      </c>
      <c r="C99" s="973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1.0231815394945443E-12</v>
      </c>
      <c r="J99" s="676">
        <f t="shared" si="22"/>
        <v>0</v>
      </c>
      <c r="K99" s="677">
        <f t="shared" si="18"/>
        <v>0</v>
      </c>
      <c r="M99" s="325"/>
      <c r="N99" s="2">
        <v>27.22</v>
      </c>
      <c r="O99" s="973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17720.22</v>
      </c>
      <c r="V99" s="676">
        <f t="shared" si="23"/>
        <v>651</v>
      </c>
      <c r="W99" s="677">
        <f t="shared" si="19"/>
        <v>0</v>
      </c>
    </row>
    <row r="100" spans="1:23" x14ac:dyDescent="0.25">
      <c r="A100" s="325"/>
      <c r="B100" s="2">
        <v>27.22</v>
      </c>
      <c r="C100" s="973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1.0231815394945443E-12</v>
      </c>
      <c r="J100" s="676">
        <f t="shared" si="22"/>
        <v>0</v>
      </c>
      <c r="K100" s="677">
        <f t="shared" si="18"/>
        <v>0</v>
      </c>
      <c r="M100" s="325"/>
      <c r="N100" s="2">
        <v>27.22</v>
      </c>
      <c r="O100" s="973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17720.22</v>
      </c>
      <c r="V100" s="676">
        <f t="shared" si="23"/>
        <v>651</v>
      </c>
      <c r="W100" s="677">
        <f t="shared" si="19"/>
        <v>0</v>
      </c>
    </row>
    <row r="101" spans="1:23" x14ac:dyDescent="0.25">
      <c r="A101" s="325"/>
      <c r="B101" s="2">
        <v>27.22</v>
      </c>
      <c r="C101" s="973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1.0231815394945443E-12</v>
      </c>
      <c r="J101" s="676">
        <f t="shared" si="22"/>
        <v>0</v>
      </c>
      <c r="K101" s="677">
        <f t="shared" si="18"/>
        <v>0</v>
      </c>
      <c r="M101" s="325"/>
      <c r="N101" s="2">
        <v>27.22</v>
      </c>
      <c r="O101" s="973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17720.22</v>
      </c>
      <c r="V101" s="676">
        <f t="shared" si="23"/>
        <v>651</v>
      </c>
      <c r="W101" s="677">
        <f t="shared" si="19"/>
        <v>0</v>
      </c>
    </row>
    <row r="102" spans="1:23" x14ac:dyDescent="0.25">
      <c r="A102" s="325"/>
      <c r="B102" s="2">
        <v>27.22</v>
      </c>
      <c r="C102" s="973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1.0231815394945443E-12</v>
      </c>
      <c r="J102" s="676">
        <f t="shared" si="22"/>
        <v>0</v>
      </c>
      <c r="K102" s="677">
        <f t="shared" si="18"/>
        <v>0</v>
      </c>
      <c r="M102" s="325"/>
      <c r="N102" s="2">
        <v>27.22</v>
      </c>
      <c r="O102" s="973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17720.22</v>
      </c>
      <c r="V102" s="676">
        <f t="shared" si="23"/>
        <v>651</v>
      </c>
      <c r="W102" s="677">
        <f t="shared" si="19"/>
        <v>0</v>
      </c>
    </row>
    <row r="103" spans="1:23" x14ac:dyDescent="0.25">
      <c r="A103" s="325"/>
      <c r="B103" s="2">
        <v>27.22</v>
      </c>
      <c r="C103" s="973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1.0231815394945443E-12</v>
      </c>
      <c r="J103" s="676">
        <f t="shared" si="22"/>
        <v>0</v>
      </c>
      <c r="K103" s="677">
        <f t="shared" si="18"/>
        <v>0</v>
      </c>
      <c r="M103" s="325"/>
      <c r="N103" s="2">
        <v>27.22</v>
      </c>
      <c r="O103" s="973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17720.22</v>
      </c>
      <c r="V103" s="676">
        <f t="shared" si="23"/>
        <v>651</v>
      </c>
      <c r="W103" s="677">
        <f t="shared" si="19"/>
        <v>0</v>
      </c>
    </row>
    <row r="104" spans="1:23" x14ac:dyDescent="0.25">
      <c r="A104" s="325"/>
      <c r="B104" s="2">
        <v>27.22</v>
      </c>
      <c r="C104" s="973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1.0231815394945443E-12</v>
      </c>
      <c r="J104" s="676">
        <f t="shared" si="22"/>
        <v>0</v>
      </c>
      <c r="K104" s="677">
        <f t="shared" si="18"/>
        <v>0</v>
      </c>
      <c r="M104" s="325"/>
      <c r="N104" s="2">
        <v>27.22</v>
      </c>
      <c r="O104" s="973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17720.22</v>
      </c>
      <c r="V104" s="676">
        <f t="shared" si="23"/>
        <v>651</v>
      </c>
      <c r="W104" s="677">
        <f t="shared" si="19"/>
        <v>0</v>
      </c>
    </row>
    <row r="105" spans="1:23" x14ac:dyDescent="0.25">
      <c r="A105" s="325"/>
      <c r="B105" s="2">
        <v>27.22</v>
      </c>
      <c r="C105" s="973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1.0231815394945443E-12</v>
      </c>
      <c r="J105" s="676">
        <f t="shared" si="22"/>
        <v>0</v>
      </c>
      <c r="K105" s="677">
        <f t="shared" si="18"/>
        <v>0</v>
      </c>
      <c r="M105" s="325"/>
      <c r="N105" s="2">
        <v>27.22</v>
      </c>
      <c r="O105" s="973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17720.22</v>
      </c>
      <c r="V105" s="676">
        <f t="shared" si="23"/>
        <v>651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1.0231815394945443E-12</v>
      </c>
      <c r="J106" s="676">
        <f t="shared" si="22"/>
        <v>0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17720.22</v>
      </c>
      <c r="V106" s="676">
        <f t="shared" si="23"/>
        <v>651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1.0231815394945443E-12</v>
      </c>
      <c r="J107" s="676">
        <f t="shared" si="22"/>
        <v>0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17720.22</v>
      </c>
      <c r="V107" s="676">
        <f t="shared" si="23"/>
        <v>651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1.0231815394945443E-12</v>
      </c>
      <c r="J108" s="676">
        <f t="shared" si="22"/>
        <v>0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17720.22</v>
      </c>
      <c r="V108" s="676">
        <f t="shared" si="23"/>
        <v>651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1.0231815394945443E-12</v>
      </c>
      <c r="J109" s="676">
        <f t="shared" si="22"/>
        <v>0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17720.22</v>
      </c>
      <c r="V109" s="676">
        <f t="shared" si="23"/>
        <v>651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1.0231815394945443E-12</v>
      </c>
      <c r="J110" s="676">
        <f t="shared" si="22"/>
        <v>0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17720.22</v>
      </c>
      <c r="V110" s="676">
        <f t="shared" si="23"/>
        <v>651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1.0231815394945443E-12</v>
      </c>
      <c r="J111" s="676">
        <f t="shared" si="22"/>
        <v>0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17720.22</v>
      </c>
      <c r="V111" s="676">
        <f t="shared" si="23"/>
        <v>651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1.0231815394945443E-12</v>
      </c>
      <c r="J112" s="676">
        <f t="shared" si="22"/>
        <v>0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17720.22</v>
      </c>
      <c r="V112" s="676">
        <f t="shared" si="23"/>
        <v>651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1.0231815394945443E-12</v>
      </c>
      <c r="J113" s="676">
        <f t="shared" si="22"/>
        <v>0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17720.22</v>
      </c>
      <c r="V113" s="676">
        <f t="shared" si="23"/>
        <v>651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699</v>
      </c>
      <c r="D115" s="6">
        <f>SUM(D9:D114)</f>
        <v>19026.78</v>
      </c>
      <c r="F115" s="6">
        <f>SUM(F9:F114)</f>
        <v>19026.78</v>
      </c>
      <c r="O115" s="53">
        <f>SUM(O9:O114)</f>
        <v>72</v>
      </c>
      <c r="P115" s="6">
        <f>SUM(P9:P114)</f>
        <v>1959.84</v>
      </c>
      <c r="R115" s="6">
        <f>SUM(R9:R114)</f>
        <v>1959.84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651</v>
      </c>
    </row>
    <row r="119" spans="1:23" ht="15.75" thickBot="1" x14ac:dyDescent="0.3"/>
    <row r="120" spans="1:23" ht="15.75" thickBot="1" x14ac:dyDescent="0.3">
      <c r="C120" s="1200" t="s">
        <v>11</v>
      </c>
      <c r="D120" s="1201"/>
      <c r="E120" s="57">
        <f>E4+E5+E6-F115</f>
        <v>0</v>
      </c>
      <c r="G120" s="47"/>
      <c r="H120" s="91"/>
      <c r="O120" s="1200" t="s">
        <v>11</v>
      </c>
      <c r="P120" s="1201"/>
      <c r="Q120" s="57">
        <f>Q4+Q5+Q6-R115</f>
        <v>17720.22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6" t="s">
        <v>278</v>
      </c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97" t="s">
        <v>399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0</v>
      </c>
      <c r="H5" s="7">
        <f>E5-G5+E4+E6+E7</f>
        <v>866.23</v>
      </c>
    </row>
    <row r="6" spans="1:10" ht="15" customHeight="1" x14ac:dyDescent="0.25">
      <c r="A6" s="1197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40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866.23</v>
      </c>
    </row>
    <row r="10" spans="1:10" x14ac:dyDescent="0.25">
      <c r="A10" s="77"/>
      <c r="B10" s="200">
        <f t="shared" ref="B10:B53" si="1">B9-C10</f>
        <v>40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866.23</v>
      </c>
    </row>
    <row r="11" spans="1:10" x14ac:dyDescent="0.25">
      <c r="A11" s="12"/>
      <c r="B11" s="200">
        <f t="shared" si="1"/>
        <v>40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866.23</v>
      </c>
    </row>
    <row r="12" spans="1:10" x14ac:dyDescent="0.25">
      <c r="A12" s="55" t="s">
        <v>33</v>
      </c>
      <c r="B12" s="200">
        <f t="shared" si="1"/>
        <v>40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866.23</v>
      </c>
    </row>
    <row r="13" spans="1:10" x14ac:dyDescent="0.25">
      <c r="A13" s="77"/>
      <c r="B13" s="200">
        <f t="shared" si="1"/>
        <v>40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866.23</v>
      </c>
    </row>
    <row r="14" spans="1:10" x14ac:dyDescent="0.25">
      <c r="A14" s="12"/>
      <c r="B14" s="200">
        <f t="shared" si="1"/>
        <v>40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866.23</v>
      </c>
      <c r="J14" s="247"/>
    </row>
    <row r="15" spans="1:10" x14ac:dyDescent="0.25">
      <c r="B15" s="200">
        <f t="shared" si="1"/>
        <v>40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866.23</v>
      </c>
      <c r="J15" s="247"/>
    </row>
    <row r="16" spans="1:10" x14ac:dyDescent="0.25">
      <c r="B16" s="200">
        <f t="shared" si="1"/>
        <v>40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866.23</v>
      </c>
      <c r="J16" s="247"/>
    </row>
    <row r="17" spans="2:10" x14ac:dyDescent="0.25">
      <c r="B17" s="200">
        <f t="shared" si="1"/>
        <v>40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866.23</v>
      </c>
      <c r="J17" s="247"/>
    </row>
    <row r="18" spans="2:10" x14ac:dyDescent="0.25">
      <c r="B18" s="200">
        <f t="shared" si="1"/>
        <v>40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866.23</v>
      </c>
      <c r="J18" s="247"/>
    </row>
    <row r="19" spans="2:10" x14ac:dyDescent="0.25">
      <c r="B19" s="200">
        <f t="shared" si="1"/>
        <v>40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866.23</v>
      </c>
      <c r="J19" s="247"/>
    </row>
    <row r="20" spans="2:10" x14ac:dyDescent="0.25">
      <c r="B20" s="200">
        <f t="shared" si="1"/>
        <v>40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866.23</v>
      </c>
      <c r="J20" s="247"/>
    </row>
    <row r="21" spans="2:10" x14ac:dyDescent="0.25">
      <c r="B21" s="200">
        <f t="shared" si="1"/>
        <v>40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866.23</v>
      </c>
      <c r="J21" s="247"/>
    </row>
    <row r="22" spans="2:10" x14ac:dyDescent="0.25">
      <c r="B22" s="200">
        <f t="shared" si="1"/>
        <v>40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866.23</v>
      </c>
      <c r="J22" s="247"/>
    </row>
    <row r="23" spans="2:10" x14ac:dyDescent="0.25">
      <c r="B23" s="200">
        <f t="shared" si="1"/>
        <v>40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866.23</v>
      </c>
      <c r="J23" s="247"/>
    </row>
    <row r="24" spans="2:10" x14ac:dyDescent="0.25">
      <c r="B24" s="200">
        <f t="shared" si="1"/>
        <v>40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866.23</v>
      </c>
    </row>
    <row r="25" spans="2:10" x14ac:dyDescent="0.25">
      <c r="B25" s="200">
        <f t="shared" si="1"/>
        <v>40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866.23</v>
      </c>
    </row>
    <row r="26" spans="2:10" x14ac:dyDescent="0.25">
      <c r="B26" s="200">
        <f t="shared" si="1"/>
        <v>40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866.23</v>
      </c>
    </row>
    <row r="27" spans="2:10" x14ac:dyDescent="0.25">
      <c r="B27" s="200">
        <f t="shared" si="1"/>
        <v>40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866.23</v>
      </c>
    </row>
    <row r="28" spans="2:10" x14ac:dyDescent="0.25">
      <c r="B28" s="200">
        <f t="shared" si="1"/>
        <v>40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866.23</v>
      </c>
    </row>
    <row r="29" spans="2:10" x14ac:dyDescent="0.25">
      <c r="B29" s="200">
        <f t="shared" si="1"/>
        <v>40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866.23</v>
      </c>
    </row>
    <row r="30" spans="2:10" x14ac:dyDescent="0.25">
      <c r="B30" s="200">
        <f t="shared" si="1"/>
        <v>40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866.23</v>
      </c>
    </row>
    <row r="31" spans="2:10" x14ac:dyDescent="0.25">
      <c r="B31" s="200">
        <f t="shared" si="1"/>
        <v>40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866.23</v>
      </c>
    </row>
    <row r="32" spans="2:10" x14ac:dyDescent="0.25">
      <c r="B32" s="200">
        <f t="shared" si="1"/>
        <v>40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866.23</v>
      </c>
    </row>
    <row r="33" spans="2:9" x14ac:dyDescent="0.25">
      <c r="B33" s="200">
        <f t="shared" si="1"/>
        <v>40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866.23</v>
      </c>
    </row>
    <row r="34" spans="2:9" x14ac:dyDescent="0.25">
      <c r="B34" s="200">
        <f t="shared" si="1"/>
        <v>40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866.23</v>
      </c>
    </row>
    <row r="35" spans="2:9" x14ac:dyDescent="0.25">
      <c r="B35" s="200">
        <f t="shared" si="1"/>
        <v>40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866.23</v>
      </c>
    </row>
    <row r="36" spans="2:9" x14ac:dyDescent="0.25">
      <c r="B36" s="200">
        <f t="shared" si="1"/>
        <v>40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866.23</v>
      </c>
    </row>
    <row r="37" spans="2:9" x14ac:dyDescent="0.25">
      <c r="B37" s="200">
        <f t="shared" si="1"/>
        <v>40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866.23</v>
      </c>
    </row>
    <row r="38" spans="2:9" x14ac:dyDescent="0.25">
      <c r="B38" s="200">
        <f t="shared" si="1"/>
        <v>40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866.23</v>
      </c>
    </row>
    <row r="39" spans="2:9" x14ac:dyDescent="0.25">
      <c r="B39" s="200">
        <f t="shared" si="1"/>
        <v>40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866.23</v>
      </c>
    </row>
    <row r="40" spans="2:9" x14ac:dyDescent="0.25">
      <c r="B40" s="200">
        <f t="shared" si="1"/>
        <v>40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866.23</v>
      </c>
    </row>
    <row r="41" spans="2:9" x14ac:dyDescent="0.25">
      <c r="B41" s="200">
        <f t="shared" si="1"/>
        <v>40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866.23</v>
      </c>
    </row>
    <row r="42" spans="2:9" x14ac:dyDescent="0.25">
      <c r="B42" s="200">
        <f t="shared" si="1"/>
        <v>40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866.23</v>
      </c>
    </row>
    <row r="43" spans="2:9" x14ac:dyDescent="0.25">
      <c r="B43" s="200">
        <f t="shared" si="1"/>
        <v>40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866.23</v>
      </c>
    </row>
    <row r="44" spans="2:9" x14ac:dyDescent="0.25">
      <c r="B44" s="200">
        <f t="shared" si="1"/>
        <v>40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866.23</v>
      </c>
    </row>
    <row r="45" spans="2:9" x14ac:dyDescent="0.25">
      <c r="B45" s="200">
        <f t="shared" si="1"/>
        <v>40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866.23</v>
      </c>
    </row>
    <row r="46" spans="2:9" x14ac:dyDescent="0.25">
      <c r="B46" s="200">
        <f t="shared" si="1"/>
        <v>40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866.23</v>
      </c>
    </row>
    <row r="47" spans="2:9" x14ac:dyDescent="0.25">
      <c r="B47" s="200">
        <f t="shared" si="1"/>
        <v>40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866.23</v>
      </c>
    </row>
    <row r="48" spans="2:9" x14ac:dyDescent="0.25">
      <c r="B48" s="200">
        <f t="shared" si="1"/>
        <v>40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866.23</v>
      </c>
    </row>
    <row r="49" spans="2:9" x14ac:dyDescent="0.25">
      <c r="B49" s="200">
        <f t="shared" si="1"/>
        <v>40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866.23</v>
      </c>
    </row>
    <row r="50" spans="2:9" x14ac:dyDescent="0.25">
      <c r="B50" s="200">
        <f t="shared" si="1"/>
        <v>40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866.23</v>
      </c>
    </row>
    <row r="51" spans="2:9" x14ac:dyDescent="0.25">
      <c r="B51" s="200">
        <f t="shared" si="1"/>
        <v>40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866.23</v>
      </c>
    </row>
    <row r="52" spans="2:9" x14ac:dyDescent="0.25">
      <c r="B52" s="200">
        <f t="shared" si="1"/>
        <v>40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866.23</v>
      </c>
    </row>
    <row r="53" spans="2:9" x14ac:dyDescent="0.25">
      <c r="B53" s="200">
        <f t="shared" si="1"/>
        <v>40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866.23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866.23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40</v>
      </c>
    </row>
    <row r="59" spans="2:9" ht="15.75" thickBot="1" x14ac:dyDescent="0.3">
      <c r="B59" s="126"/>
    </row>
    <row r="60" spans="2:9" ht="15.75" thickBot="1" x14ac:dyDescent="0.3">
      <c r="B60" s="91"/>
      <c r="C60" s="1200" t="s">
        <v>11</v>
      </c>
      <c r="D60" s="1201"/>
      <c r="E60" s="57">
        <f>E5-F55+E4+E6+E7</f>
        <v>866.23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13" sqref="H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6" t="s">
        <v>261</v>
      </c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97" t="s">
        <v>286</v>
      </c>
      <c r="B5" s="1223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299.16999999999996</v>
      </c>
      <c r="H5" s="7">
        <f>E5-G5+E4+E6+E7</f>
        <v>977.13000000000011</v>
      </c>
    </row>
    <row r="6" spans="1:10" ht="15" customHeight="1" x14ac:dyDescent="0.25">
      <c r="A6" s="1197"/>
      <c r="B6" s="1223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51</v>
      </c>
      <c r="C9" s="53">
        <v>8</v>
      </c>
      <c r="D9" s="271">
        <v>178.52</v>
      </c>
      <c r="E9" s="792">
        <v>44595</v>
      </c>
      <c r="F9" s="271">
        <f t="shared" ref="F9:F54" si="0">D9</f>
        <v>178.52</v>
      </c>
      <c r="G9" s="272" t="s">
        <v>471</v>
      </c>
      <c r="H9" s="273">
        <v>110</v>
      </c>
      <c r="I9" s="266">
        <f>E6+E5+E4-F9+E7</f>
        <v>1097.78</v>
      </c>
    </row>
    <row r="10" spans="1:10" x14ac:dyDescent="0.25">
      <c r="A10" s="77"/>
      <c r="B10" s="200">
        <f t="shared" ref="B10:B53" si="1">B9-C10</f>
        <v>49</v>
      </c>
      <c r="C10" s="53">
        <v>2</v>
      </c>
      <c r="D10" s="271">
        <v>46.01</v>
      </c>
      <c r="E10" s="792">
        <v>44596</v>
      </c>
      <c r="F10" s="271">
        <f t="shared" si="0"/>
        <v>46.01</v>
      </c>
      <c r="G10" s="272" t="s">
        <v>473</v>
      </c>
      <c r="H10" s="273">
        <v>110</v>
      </c>
      <c r="I10" s="266">
        <f t="shared" ref="I10:I54" si="2">I9-F10</f>
        <v>1051.77</v>
      </c>
    </row>
    <row r="11" spans="1:10" x14ac:dyDescent="0.25">
      <c r="A11" s="12"/>
      <c r="B11" s="200">
        <f t="shared" si="1"/>
        <v>47</v>
      </c>
      <c r="C11" s="53">
        <v>2</v>
      </c>
      <c r="D11" s="271">
        <v>47.92</v>
      </c>
      <c r="E11" s="792">
        <v>44597</v>
      </c>
      <c r="F11" s="271">
        <f t="shared" si="0"/>
        <v>47.92</v>
      </c>
      <c r="G11" s="272" t="s">
        <v>479</v>
      </c>
      <c r="H11" s="273">
        <v>110</v>
      </c>
      <c r="I11" s="266">
        <f t="shared" si="2"/>
        <v>1003.85</v>
      </c>
    </row>
    <row r="12" spans="1:10" x14ac:dyDescent="0.25">
      <c r="A12" s="55" t="s">
        <v>33</v>
      </c>
      <c r="B12" s="200">
        <f t="shared" si="1"/>
        <v>46</v>
      </c>
      <c r="C12" s="53">
        <v>1</v>
      </c>
      <c r="D12" s="271">
        <v>26.72</v>
      </c>
      <c r="E12" s="792">
        <v>44597</v>
      </c>
      <c r="F12" s="271">
        <f t="shared" si="0"/>
        <v>26.72</v>
      </c>
      <c r="G12" s="272" t="s">
        <v>482</v>
      </c>
      <c r="H12" s="273">
        <v>110</v>
      </c>
      <c r="I12" s="266">
        <f t="shared" si="2"/>
        <v>977.13</v>
      </c>
    </row>
    <row r="13" spans="1:10" x14ac:dyDescent="0.25">
      <c r="A13" s="77"/>
      <c r="B13" s="200">
        <f t="shared" si="1"/>
        <v>46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977.13</v>
      </c>
    </row>
    <row r="14" spans="1:10" x14ac:dyDescent="0.25">
      <c r="A14" s="12"/>
      <c r="B14" s="200">
        <f t="shared" si="1"/>
        <v>46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977.13</v>
      </c>
      <c r="J14" s="247"/>
    </row>
    <row r="15" spans="1:10" x14ac:dyDescent="0.25">
      <c r="B15" s="200">
        <f t="shared" si="1"/>
        <v>46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977.13</v>
      </c>
      <c r="J15" s="247"/>
    </row>
    <row r="16" spans="1:10" x14ac:dyDescent="0.25">
      <c r="B16" s="200">
        <f t="shared" si="1"/>
        <v>46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977.13</v>
      </c>
      <c r="J16" s="247"/>
    </row>
    <row r="17" spans="2:10" x14ac:dyDescent="0.25">
      <c r="B17" s="200">
        <f t="shared" si="1"/>
        <v>46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977.13</v>
      </c>
      <c r="J17" s="247"/>
    </row>
    <row r="18" spans="2:10" x14ac:dyDescent="0.25">
      <c r="B18" s="200">
        <f t="shared" si="1"/>
        <v>46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977.13</v>
      </c>
      <c r="J18" s="247"/>
    </row>
    <row r="19" spans="2:10" x14ac:dyDescent="0.25">
      <c r="B19" s="200">
        <f t="shared" si="1"/>
        <v>46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977.13</v>
      </c>
      <c r="J19" s="247"/>
    </row>
    <row r="20" spans="2:10" x14ac:dyDescent="0.25">
      <c r="B20" s="200">
        <f t="shared" si="1"/>
        <v>46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977.13</v>
      </c>
      <c r="J20" s="247"/>
    </row>
    <row r="21" spans="2:10" x14ac:dyDescent="0.25">
      <c r="B21" s="200">
        <f t="shared" si="1"/>
        <v>46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977.13</v>
      </c>
      <c r="J21" s="247"/>
    </row>
    <row r="22" spans="2:10" x14ac:dyDescent="0.25">
      <c r="B22" s="200">
        <f t="shared" si="1"/>
        <v>46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977.13</v>
      </c>
      <c r="J22" s="247"/>
    </row>
    <row r="23" spans="2:10" x14ac:dyDescent="0.25">
      <c r="B23" s="200">
        <f t="shared" si="1"/>
        <v>46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977.13</v>
      </c>
      <c r="J23" s="247"/>
    </row>
    <row r="24" spans="2:10" x14ac:dyDescent="0.25">
      <c r="B24" s="200">
        <f t="shared" si="1"/>
        <v>46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977.13</v>
      </c>
    </row>
    <row r="25" spans="2:10" x14ac:dyDescent="0.25">
      <c r="B25" s="200">
        <f t="shared" si="1"/>
        <v>46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977.13</v>
      </c>
    </row>
    <row r="26" spans="2:10" x14ac:dyDescent="0.25">
      <c r="B26" s="200">
        <f t="shared" si="1"/>
        <v>46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977.13</v>
      </c>
    </row>
    <row r="27" spans="2:10" x14ac:dyDescent="0.25">
      <c r="B27" s="200">
        <f t="shared" si="1"/>
        <v>46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977.13</v>
      </c>
    </row>
    <row r="28" spans="2:10" x14ac:dyDescent="0.25">
      <c r="B28" s="200">
        <f t="shared" si="1"/>
        <v>46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977.13</v>
      </c>
    </row>
    <row r="29" spans="2:10" x14ac:dyDescent="0.25">
      <c r="B29" s="200">
        <f t="shared" si="1"/>
        <v>46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977.13</v>
      </c>
    </row>
    <row r="30" spans="2:10" x14ac:dyDescent="0.25">
      <c r="B30" s="200">
        <f t="shared" si="1"/>
        <v>46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977.13</v>
      </c>
    </row>
    <row r="31" spans="2:10" x14ac:dyDescent="0.25">
      <c r="B31" s="200">
        <f t="shared" si="1"/>
        <v>46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977.13</v>
      </c>
    </row>
    <row r="32" spans="2:10" x14ac:dyDescent="0.25">
      <c r="B32" s="200">
        <f t="shared" si="1"/>
        <v>46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977.13</v>
      </c>
    </row>
    <row r="33" spans="2:9" x14ac:dyDescent="0.25">
      <c r="B33" s="200">
        <f t="shared" si="1"/>
        <v>46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977.13</v>
      </c>
    </row>
    <row r="34" spans="2:9" x14ac:dyDescent="0.25">
      <c r="B34" s="200">
        <f t="shared" si="1"/>
        <v>46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977.13</v>
      </c>
    </row>
    <row r="35" spans="2:9" x14ac:dyDescent="0.25">
      <c r="B35" s="200">
        <f t="shared" si="1"/>
        <v>46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977.13</v>
      </c>
    </row>
    <row r="36" spans="2:9" x14ac:dyDescent="0.25">
      <c r="B36" s="200">
        <f t="shared" si="1"/>
        <v>46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977.13</v>
      </c>
    </row>
    <row r="37" spans="2:9" x14ac:dyDescent="0.25">
      <c r="B37" s="200">
        <f t="shared" si="1"/>
        <v>46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977.13</v>
      </c>
    </row>
    <row r="38" spans="2:9" x14ac:dyDescent="0.25">
      <c r="B38" s="200">
        <f t="shared" si="1"/>
        <v>46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977.13</v>
      </c>
    </row>
    <row r="39" spans="2:9" x14ac:dyDescent="0.25">
      <c r="B39" s="200">
        <f t="shared" si="1"/>
        <v>46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977.13</v>
      </c>
    </row>
    <row r="40" spans="2:9" x14ac:dyDescent="0.25">
      <c r="B40" s="200">
        <f t="shared" si="1"/>
        <v>46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977.13</v>
      </c>
    </row>
    <row r="41" spans="2:9" x14ac:dyDescent="0.25">
      <c r="B41" s="200">
        <f t="shared" si="1"/>
        <v>46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977.13</v>
      </c>
    </row>
    <row r="42" spans="2:9" x14ac:dyDescent="0.25">
      <c r="B42" s="200">
        <f t="shared" si="1"/>
        <v>46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977.13</v>
      </c>
    </row>
    <row r="43" spans="2:9" x14ac:dyDescent="0.25">
      <c r="B43" s="200">
        <f t="shared" si="1"/>
        <v>46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977.13</v>
      </c>
    </row>
    <row r="44" spans="2:9" x14ac:dyDescent="0.25">
      <c r="B44" s="200">
        <f t="shared" si="1"/>
        <v>46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977.13</v>
      </c>
    </row>
    <row r="45" spans="2:9" x14ac:dyDescent="0.25">
      <c r="B45" s="200">
        <f t="shared" si="1"/>
        <v>46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977.13</v>
      </c>
    </row>
    <row r="46" spans="2:9" x14ac:dyDescent="0.25">
      <c r="B46" s="200">
        <f t="shared" si="1"/>
        <v>46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977.13</v>
      </c>
    </row>
    <row r="47" spans="2:9" x14ac:dyDescent="0.25">
      <c r="B47" s="200">
        <f t="shared" si="1"/>
        <v>46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977.13</v>
      </c>
    </row>
    <row r="48" spans="2:9" x14ac:dyDescent="0.25">
      <c r="B48" s="200">
        <f t="shared" si="1"/>
        <v>46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977.13</v>
      </c>
    </row>
    <row r="49" spans="2:9" x14ac:dyDescent="0.25">
      <c r="B49" s="200">
        <f t="shared" si="1"/>
        <v>46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977.13</v>
      </c>
    </row>
    <row r="50" spans="2:9" x14ac:dyDescent="0.25">
      <c r="B50" s="200">
        <f t="shared" si="1"/>
        <v>46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977.13</v>
      </c>
    </row>
    <row r="51" spans="2:9" x14ac:dyDescent="0.25">
      <c r="B51" s="200">
        <f t="shared" si="1"/>
        <v>46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977.13</v>
      </c>
    </row>
    <row r="52" spans="2:9" x14ac:dyDescent="0.25">
      <c r="B52" s="200">
        <f t="shared" si="1"/>
        <v>46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977.13</v>
      </c>
    </row>
    <row r="53" spans="2:9" x14ac:dyDescent="0.25">
      <c r="B53" s="200">
        <f t="shared" si="1"/>
        <v>46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977.13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977.13</v>
      </c>
    </row>
    <row r="55" spans="2:9" x14ac:dyDescent="0.25">
      <c r="C55" s="53">
        <f>SUM(C9:C54)</f>
        <v>13</v>
      </c>
      <c r="D55" s="125">
        <f>SUM(D9:D54)</f>
        <v>299.16999999999996</v>
      </c>
      <c r="E55" s="175"/>
      <c r="F55" s="125">
        <f>SUM(F9:F54)</f>
        <v>299.16999999999996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46</v>
      </c>
    </row>
    <row r="59" spans="2:9" ht="15.75" thickBot="1" x14ac:dyDescent="0.3">
      <c r="B59" s="126"/>
    </row>
    <row r="60" spans="2:9" ht="15.75" thickBot="1" x14ac:dyDescent="0.3">
      <c r="B60" s="91"/>
      <c r="C60" s="1200" t="s">
        <v>11</v>
      </c>
      <c r="D60" s="1201"/>
      <c r="E60" s="57">
        <f>E5-F55+E4+E6+E7</f>
        <v>977.13000000000011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GJ5" zoomScaleNormal="100" workbookViewId="0">
      <selection activeCell="GS22" sqref="GS22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98" t="s">
        <v>260</v>
      </c>
      <c r="L1" s="1198"/>
      <c r="M1" s="1198"/>
      <c r="N1" s="1198"/>
      <c r="O1" s="1198"/>
      <c r="P1" s="1198"/>
      <c r="Q1" s="1198"/>
      <c r="R1" s="369">
        <f>I1+1</f>
        <v>1</v>
      </c>
      <c r="S1" s="369"/>
      <c r="U1" s="1193" t="s">
        <v>261</v>
      </c>
      <c r="V1" s="1193"/>
      <c r="W1" s="1193"/>
      <c r="X1" s="1193"/>
      <c r="Y1" s="1193"/>
      <c r="Z1" s="1193"/>
      <c r="AA1" s="1193"/>
      <c r="AB1" s="369">
        <f>R1+1</f>
        <v>2</v>
      </c>
      <c r="AC1" s="595"/>
      <c r="AE1" s="1193" t="str">
        <f>U1</f>
        <v>ENTRADA DEL MES DE FEBRERO  2022</v>
      </c>
      <c r="AF1" s="1193"/>
      <c r="AG1" s="1193"/>
      <c r="AH1" s="1193"/>
      <c r="AI1" s="1193"/>
      <c r="AJ1" s="1193"/>
      <c r="AK1" s="1193"/>
      <c r="AL1" s="369">
        <f>AB1+1</f>
        <v>3</v>
      </c>
      <c r="AM1" s="369"/>
      <c r="AO1" s="1193" t="str">
        <f>AE1</f>
        <v>ENTRADA DEL MES DE FEBRERO  2022</v>
      </c>
      <c r="AP1" s="1193"/>
      <c r="AQ1" s="1193"/>
      <c r="AR1" s="1193"/>
      <c r="AS1" s="1193"/>
      <c r="AT1" s="1193"/>
      <c r="AU1" s="1193"/>
      <c r="AV1" s="369">
        <f>AL1+1</f>
        <v>4</v>
      </c>
      <c r="AW1" s="595"/>
      <c r="AY1" s="1193" t="str">
        <f>AO1</f>
        <v>ENTRADA DEL MES DE FEBRERO  2022</v>
      </c>
      <c r="AZ1" s="1193"/>
      <c r="BA1" s="1193"/>
      <c r="BB1" s="1193"/>
      <c r="BC1" s="1193"/>
      <c r="BD1" s="1193"/>
      <c r="BE1" s="1193"/>
      <c r="BF1" s="369">
        <f>AV1+1</f>
        <v>5</v>
      </c>
      <c r="BG1" s="634"/>
      <c r="BI1" s="1193" t="str">
        <f>AY1</f>
        <v>ENTRADA DEL MES DE FEBRERO  2022</v>
      </c>
      <c r="BJ1" s="1193"/>
      <c r="BK1" s="1193"/>
      <c r="BL1" s="1193"/>
      <c r="BM1" s="1193"/>
      <c r="BN1" s="1193"/>
      <c r="BO1" s="1193"/>
      <c r="BP1" s="369">
        <f>BF1+1</f>
        <v>6</v>
      </c>
      <c r="BQ1" s="595"/>
      <c r="BS1" s="1193" t="str">
        <f>BI1</f>
        <v>ENTRADA DEL MES DE FEBRERO  2022</v>
      </c>
      <c r="BT1" s="1193"/>
      <c r="BU1" s="1193"/>
      <c r="BV1" s="1193"/>
      <c r="BW1" s="1193"/>
      <c r="BX1" s="1193"/>
      <c r="BY1" s="1193"/>
      <c r="BZ1" s="369">
        <f>BP1+1</f>
        <v>7</v>
      </c>
      <c r="CC1" s="1193" t="str">
        <f>BS1</f>
        <v>ENTRADA DEL MES DE FEBRERO  2022</v>
      </c>
      <c r="CD1" s="1193"/>
      <c r="CE1" s="1193"/>
      <c r="CF1" s="1193"/>
      <c r="CG1" s="1193"/>
      <c r="CH1" s="1193"/>
      <c r="CI1" s="1193"/>
      <c r="CJ1" s="369">
        <f>BZ1+1</f>
        <v>8</v>
      </c>
      <c r="CM1" s="1193" t="str">
        <f>CC1</f>
        <v>ENTRADA DEL MES DE FEBRERO  2022</v>
      </c>
      <c r="CN1" s="1193"/>
      <c r="CO1" s="1193"/>
      <c r="CP1" s="1193"/>
      <c r="CQ1" s="1193"/>
      <c r="CR1" s="1193"/>
      <c r="CS1" s="1193"/>
      <c r="CT1" s="369">
        <f>CJ1+1</f>
        <v>9</v>
      </c>
      <c r="CU1" s="595"/>
      <c r="CW1" s="1193" t="str">
        <f>CM1</f>
        <v>ENTRADA DEL MES DE FEBRERO  2022</v>
      </c>
      <c r="CX1" s="1193"/>
      <c r="CY1" s="1193"/>
      <c r="CZ1" s="1193"/>
      <c r="DA1" s="1193"/>
      <c r="DB1" s="1193"/>
      <c r="DC1" s="1193"/>
      <c r="DD1" s="369">
        <f>CT1+1</f>
        <v>10</v>
      </c>
      <c r="DE1" s="595"/>
      <c r="DG1" s="1193" t="str">
        <f>CW1</f>
        <v>ENTRADA DEL MES DE FEBRERO  2022</v>
      </c>
      <c r="DH1" s="1193"/>
      <c r="DI1" s="1193"/>
      <c r="DJ1" s="1193"/>
      <c r="DK1" s="1193"/>
      <c r="DL1" s="1193"/>
      <c r="DM1" s="1193"/>
      <c r="DN1" s="369">
        <f>DD1+1</f>
        <v>11</v>
      </c>
      <c r="DO1" s="595"/>
      <c r="DQ1" s="1193" t="str">
        <f>DG1</f>
        <v>ENTRADA DEL MES DE FEBRERO  2022</v>
      </c>
      <c r="DR1" s="1193"/>
      <c r="DS1" s="1193"/>
      <c r="DT1" s="1193"/>
      <c r="DU1" s="1193"/>
      <c r="DV1" s="1193"/>
      <c r="DW1" s="1193"/>
      <c r="DX1" s="369">
        <f>DN1+1</f>
        <v>12</v>
      </c>
      <c r="EA1" s="1193" t="str">
        <f>DQ1</f>
        <v>ENTRADA DEL MES DE FEBRERO  2022</v>
      </c>
      <c r="EB1" s="1193"/>
      <c r="EC1" s="1193"/>
      <c r="ED1" s="1193"/>
      <c r="EE1" s="1193"/>
      <c r="EF1" s="1193"/>
      <c r="EG1" s="1193"/>
      <c r="EH1" s="369">
        <f>DX1+1</f>
        <v>13</v>
      </c>
      <c r="EI1" s="595"/>
      <c r="EK1" s="1193" t="str">
        <f>EA1</f>
        <v>ENTRADA DEL MES DE FEBRERO  2022</v>
      </c>
      <c r="EL1" s="1193"/>
      <c r="EM1" s="1193"/>
      <c r="EN1" s="1193"/>
      <c r="EO1" s="1193"/>
      <c r="EP1" s="1193"/>
      <c r="EQ1" s="1193"/>
      <c r="ER1" s="369">
        <f>EH1+1</f>
        <v>14</v>
      </c>
      <c r="ES1" s="595"/>
      <c r="EU1" s="1193" t="str">
        <f>EK1</f>
        <v>ENTRADA DEL MES DE FEBRERO  2022</v>
      </c>
      <c r="EV1" s="1193"/>
      <c r="EW1" s="1193"/>
      <c r="EX1" s="1193"/>
      <c r="EY1" s="1193"/>
      <c r="EZ1" s="1193"/>
      <c r="FA1" s="1193"/>
      <c r="FB1" s="369">
        <f>ER1+1</f>
        <v>15</v>
      </c>
      <c r="FC1" s="595"/>
      <c r="FE1" s="1193" t="str">
        <f>EU1</f>
        <v>ENTRADA DEL MES DE FEBRERO  2022</v>
      </c>
      <c r="FF1" s="1193"/>
      <c r="FG1" s="1193"/>
      <c r="FH1" s="1193"/>
      <c r="FI1" s="1193"/>
      <c r="FJ1" s="1193"/>
      <c r="FK1" s="1193"/>
      <c r="FL1" s="369">
        <f>FB1+1</f>
        <v>16</v>
      </c>
      <c r="FM1" s="595"/>
      <c r="FO1" s="1193" t="str">
        <f>FE1</f>
        <v>ENTRADA DEL MES DE FEBRERO  2022</v>
      </c>
      <c r="FP1" s="1193"/>
      <c r="FQ1" s="1193"/>
      <c r="FR1" s="1193"/>
      <c r="FS1" s="1193"/>
      <c r="FT1" s="1193"/>
      <c r="FU1" s="1193"/>
      <c r="FV1" s="369">
        <f>FL1+1</f>
        <v>17</v>
      </c>
      <c r="FW1" s="595"/>
      <c r="FY1" s="1193" t="str">
        <f>FO1</f>
        <v>ENTRADA DEL MES DE FEBRERO  2022</v>
      </c>
      <c r="FZ1" s="1193"/>
      <c r="GA1" s="1193"/>
      <c r="GB1" s="1193"/>
      <c r="GC1" s="1193"/>
      <c r="GD1" s="1193"/>
      <c r="GE1" s="1193"/>
      <c r="GF1" s="369">
        <f>FV1+1</f>
        <v>18</v>
      </c>
      <c r="GG1" s="595"/>
      <c r="GH1" s="75" t="s">
        <v>37</v>
      </c>
      <c r="GI1" s="1193" t="str">
        <f>FY1</f>
        <v>ENTRADA DEL MES DE FEBRERO  2022</v>
      </c>
      <c r="GJ1" s="1193"/>
      <c r="GK1" s="1193"/>
      <c r="GL1" s="1193"/>
      <c r="GM1" s="1193"/>
      <c r="GN1" s="1193"/>
      <c r="GO1" s="1193"/>
      <c r="GP1" s="369">
        <f>GF1+1</f>
        <v>19</v>
      </c>
      <c r="GQ1" s="595"/>
      <c r="GS1" s="1193" t="str">
        <f>GI1</f>
        <v>ENTRADA DEL MES DE FEBRERO  2022</v>
      </c>
      <c r="GT1" s="1193"/>
      <c r="GU1" s="1193"/>
      <c r="GV1" s="1193"/>
      <c r="GW1" s="1193"/>
      <c r="GX1" s="1193"/>
      <c r="GY1" s="1193"/>
      <c r="GZ1" s="369">
        <f>GP1+1</f>
        <v>20</v>
      </c>
      <c r="HA1" s="595"/>
      <c r="HC1" s="1193" t="str">
        <f>GS1</f>
        <v>ENTRADA DEL MES DE FEBRERO  2022</v>
      </c>
      <c r="HD1" s="1193"/>
      <c r="HE1" s="1193"/>
      <c r="HF1" s="1193"/>
      <c r="HG1" s="1193"/>
      <c r="HH1" s="1193"/>
      <c r="HI1" s="1193"/>
      <c r="HJ1" s="369">
        <f>GZ1+1</f>
        <v>21</v>
      </c>
      <c r="HK1" s="595"/>
      <c r="HM1" s="1193" t="str">
        <f>HC1</f>
        <v>ENTRADA DEL MES DE FEBRERO  2022</v>
      </c>
      <c r="HN1" s="1193"/>
      <c r="HO1" s="1193"/>
      <c r="HP1" s="1193"/>
      <c r="HQ1" s="1193"/>
      <c r="HR1" s="1193"/>
      <c r="HS1" s="1193"/>
      <c r="HT1" s="369">
        <f>HJ1+1</f>
        <v>22</v>
      </c>
      <c r="HU1" s="595"/>
      <c r="HW1" s="1193" t="str">
        <f>HM1</f>
        <v>ENTRADA DEL MES DE FEBRERO  2022</v>
      </c>
      <c r="HX1" s="1193"/>
      <c r="HY1" s="1193"/>
      <c r="HZ1" s="1193"/>
      <c r="IA1" s="1193"/>
      <c r="IB1" s="1193"/>
      <c r="IC1" s="1193"/>
      <c r="ID1" s="369">
        <f>HT1+1</f>
        <v>23</v>
      </c>
      <c r="IE1" s="595"/>
      <c r="IG1" s="1193" t="str">
        <f>HW1</f>
        <v>ENTRADA DEL MES DE FEBRERO  2022</v>
      </c>
      <c r="IH1" s="1193"/>
      <c r="II1" s="1193"/>
      <c r="IJ1" s="1193"/>
      <c r="IK1" s="1193"/>
      <c r="IL1" s="1193"/>
      <c r="IM1" s="1193"/>
      <c r="IN1" s="369">
        <f>ID1+1</f>
        <v>24</v>
      </c>
      <c r="IO1" s="595"/>
      <c r="IQ1" s="1193" t="str">
        <f>IG1</f>
        <v>ENTRADA DEL MES DE FEBRERO  2022</v>
      </c>
      <c r="IR1" s="1193"/>
      <c r="IS1" s="1193"/>
      <c r="IT1" s="1193"/>
      <c r="IU1" s="1193"/>
      <c r="IV1" s="1193"/>
      <c r="IW1" s="1193"/>
      <c r="IX1" s="369">
        <f>IN1+1</f>
        <v>25</v>
      </c>
      <c r="IY1" s="595"/>
      <c r="JA1" s="1193" t="str">
        <f>IQ1</f>
        <v>ENTRADA DEL MES DE FEBRERO  2022</v>
      </c>
      <c r="JB1" s="1193"/>
      <c r="JC1" s="1193"/>
      <c r="JD1" s="1193"/>
      <c r="JE1" s="1193"/>
      <c r="JF1" s="1193"/>
      <c r="JG1" s="1193"/>
      <c r="JH1" s="369">
        <f>IX1+1</f>
        <v>26</v>
      </c>
      <c r="JI1" s="595"/>
      <c r="JK1" s="1195" t="str">
        <f>JA1</f>
        <v>ENTRADA DEL MES DE FEBRERO  2022</v>
      </c>
      <c r="JL1" s="1195"/>
      <c r="JM1" s="1195"/>
      <c r="JN1" s="1195"/>
      <c r="JO1" s="1195"/>
      <c r="JP1" s="1195"/>
      <c r="JQ1" s="1195"/>
      <c r="JR1" s="369">
        <f>JH1+1</f>
        <v>27</v>
      </c>
      <c r="JS1" s="595"/>
      <c r="JU1" s="1193" t="str">
        <f>JK1</f>
        <v>ENTRADA DEL MES DE FEBRERO  2022</v>
      </c>
      <c r="JV1" s="1193"/>
      <c r="JW1" s="1193"/>
      <c r="JX1" s="1193"/>
      <c r="JY1" s="1193"/>
      <c r="JZ1" s="1193"/>
      <c r="KA1" s="1193"/>
      <c r="KB1" s="369">
        <f>JR1+1</f>
        <v>28</v>
      </c>
      <c r="KC1" s="595"/>
      <c r="KE1" s="1193" t="str">
        <f>JU1</f>
        <v>ENTRADA DEL MES DE FEBRERO  2022</v>
      </c>
      <c r="KF1" s="1193"/>
      <c r="KG1" s="1193"/>
      <c r="KH1" s="1193"/>
      <c r="KI1" s="1193"/>
      <c r="KJ1" s="1193"/>
      <c r="KK1" s="1193"/>
      <c r="KL1" s="369">
        <f>KB1+1</f>
        <v>29</v>
      </c>
      <c r="KM1" s="595"/>
      <c r="KO1" s="1193" t="str">
        <f>KE1</f>
        <v>ENTRADA DEL MES DE FEBRERO  2022</v>
      </c>
      <c r="KP1" s="1193"/>
      <c r="KQ1" s="1193"/>
      <c r="KR1" s="1193"/>
      <c r="KS1" s="1193"/>
      <c r="KT1" s="1193"/>
      <c r="KU1" s="1193"/>
      <c r="KV1" s="369">
        <f>KL1+1</f>
        <v>30</v>
      </c>
      <c r="KW1" s="595"/>
      <c r="KY1" s="1193" t="str">
        <f>KO1</f>
        <v>ENTRADA DEL MES DE FEBRERO  2022</v>
      </c>
      <c r="KZ1" s="1193"/>
      <c r="LA1" s="1193"/>
      <c r="LB1" s="1193"/>
      <c r="LC1" s="1193"/>
      <c r="LD1" s="1193"/>
      <c r="LE1" s="1193"/>
      <c r="LF1" s="369">
        <f>KV1+1</f>
        <v>31</v>
      </c>
      <c r="LG1" s="595"/>
      <c r="LI1" s="1193" t="str">
        <f>KY1</f>
        <v>ENTRADA DEL MES DE FEBRERO  2022</v>
      </c>
      <c r="LJ1" s="1193"/>
      <c r="LK1" s="1193"/>
      <c r="LL1" s="1193"/>
      <c r="LM1" s="1193"/>
      <c r="LN1" s="1193"/>
      <c r="LO1" s="1193"/>
      <c r="LP1" s="369">
        <f>LF1+1</f>
        <v>32</v>
      </c>
      <c r="LQ1" s="595"/>
      <c r="LS1" s="1193" t="str">
        <f>LI1</f>
        <v>ENTRADA DEL MES DE FEBRERO  2022</v>
      </c>
      <c r="LT1" s="1193"/>
      <c r="LU1" s="1193"/>
      <c r="LV1" s="1193"/>
      <c r="LW1" s="1193"/>
      <c r="LX1" s="1193"/>
      <c r="LY1" s="1193"/>
      <c r="LZ1" s="369">
        <f>LP1+1</f>
        <v>33</v>
      </c>
      <c r="MC1" s="1193" t="str">
        <f>LS1</f>
        <v>ENTRADA DEL MES DE FEBRERO  2022</v>
      </c>
      <c r="MD1" s="1193"/>
      <c r="ME1" s="1193"/>
      <c r="MF1" s="1193"/>
      <c r="MG1" s="1193"/>
      <c r="MH1" s="1193"/>
      <c r="MI1" s="1193"/>
      <c r="MJ1" s="369">
        <f>LZ1+1</f>
        <v>34</v>
      </c>
      <c r="MK1" s="369"/>
      <c r="MM1" s="1193" t="str">
        <f>MC1</f>
        <v>ENTRADA DEL MES DE FEBRERO  2022</v>
      </c>
      <c r="MN1" s="1193"/>
      <c r="MO1" s="1193"/>
      <c r="MP1" s="1193"/>
      <c r="MQ1" s="1193"/>
      <c r="MR1" s="1193"/>
      <c r="MS1" s="1193"/>
      <c r="MT1" s="369">
        <f>MJ1+1</f>
        <v>35</v>
      </c>
      <c r="MU1" s="369"/>
      <c r="MW1" s="1193" t="str">
        <f>MM1</f>
        <v>ENTRADA DEL MES DE FEBRERO  2022</v>
      </c>
      <c r="MX1" s="1193"/>
      <c r="MY1" s="1193"/>
      <c r="MZ1" s="1193"/>
      <c r="NA1" s="1193"/>
      <c r="NB1" s="1193"/>
      <c r="NC1" s="1193"/>
      <c r="ND1" s="369">
        <f>MT1+1</f>
        <v>36</v>
      </c>
      <c r="NE1" s="369"/>
      <c r="NG1" s="1193" t="str">
        <f>MW1</f>
        <v>ENTRADA DEL MES DE FEBRERO  2022</v>
      </c>
      <c r="NH1" s="1193"/>
      <c r="NI1" s="1193"/>
      <c r="NJ1" s="1193"/>
      <c r="NK1" s="1193"/>
      <c r="NL1" s="1193"/>
      <c r="NM1" s="1193"/>
      <c r="NN1" s="369">
        <f>ND1+1</f>
        <v>37</v>
      </c>
      <c r="NO1" s="369"/>
      <c r="NQ1" s="1193" t="str">
        <f>NG1</f>
        <v>ENTRADA DEL MES DE FEBRERO  2022</v>
      </c>
      <c r="NR1" s="1193"/>
      <c r="NS1" s="1193"/>
      <c r="NT1" s="1193"/>
      <c r="NU1" s="1193"/>
      <c r="NV1" s="1193"/>
      <c r="NW1" s="1193"/>
      <c r="NX1" s="369">
        <f>NN1+1</f>
        <v>38</v>
      </c>
      <c r="NY1" s="369"/>
      <c r="OA1" s="1193" t="str">
        <f>NQ1</f>
        <v>ENTRADA DEL MES DE FEBRERO  2022</v>
      </c>
      <c r="OB1" s="1193"/>
      <c r="OC1" s="1193"/>
      <c r="OD1" s="1193"/>
      <c r="OE1" s="1193"/>
      <c r="OF1" s="1193"/>
      <c r="OG1" s="1193"/>
      <c r="OH1" s="369">
        <f>NX1+1</f>
        <v>39</v>
      </c>
      <c r="OI1" s="369"/>
      <c r="OK1" s="1193" t="str">
        <f>OA1</f>
        <v>ENTRADA DEL MES DE FEBRERO  2022</v>
      </c>
      <c r="OL1" s="1193"/>
      <c r="OM1" s="1193"/>
      <c r="ON1" s="1193"/>
      <c r="OO1" s="1193"/>
      <c r="OP1" s="1193"/>
      <c r="OQ1" s="1193"/>
      <c r="OR1" s="369">
        <f>OH1+1</f>
        <v>40</v>
      </c>
      <c r="OS1" s="369"/>
      <c r="OU1" s="1193" t="str">
        <f>OK1</f>
        <v>ENTRADA DEL MES DE FEBRERO  2022</v>
      </c>
      <c r="OV1" s="1193"/>
      <c r="OW1" s="1193"/>
      <c r="OX1" s="1193"/>
      <c r="OY1" s="1193"/>
      <c r="OZ1" s="1193"/>
      <c r="PA1" s="1193"/>
      <c r="PB1" s="369">
        <f>OR1+1</f>
        <v>41</v>
      </c>
      <c r="PC1" s="369"/>
      <c r="PE1" s="1193" t="str">
        <f>OU1</f>
        <v>ENTRADA DEL MES DE FEBRERO  2022</v>
      </c>
      <c r="PF1" s="1193"/>
      <c r="PG1" s="1193"/>
      <c r="PH1" s="1193"/>
      <c r="PI1" s="1193"/>
      <c r="PJ1" s="1193"/>
      <c r="PK1" s="1193"/>
      <c r="PL1" s="369">
        <f>PB1+1</f>
        <v>42</v>
      </c>
      <c r="PM1" s="369"/>
      <c r="PO1" s="1193" t="str">
        <f>PE1</f>
        <v>ENTRADA DEL MES DE FEBRERO  2022</v>
      </c>
      <c r="PP1" s="1193"/>
      <c r="PQ1" s="1193"/>
      <c r="PR1" s="1193"/>
      <c r="PS1" s="1193"/>
      <c r="PT1" s="1193"/>
      <c r="PU1" s="1193"/>
      <c r="PV1" s="369">
        <f>PL1+1</f>
        <v>43</v>
      </c>
      <c r="PX1" s="1193" t="str">
        <f>PO1</f>
        <v>ENTRADA DEL MES DE FEBRERO  2022</v>
      </c>
      <c r="PY1" s="1193"/>
      <c r="PZ1" s="1193"/>
      <c r="QA1" s="1193"/>
      <c r="QB1" s="1193"/>
      <c r="QC1" s="1193"/>
      <c r="QD1" s="1193"/>
      <c r="QE1" s="369">
        <f>PV1+1</f>
        <v>44</v>
      </c>
      <c r="QG1" s="1193" t="str">
        <f>PX1</f>
        <v>ENTRADA DEL MES DE FEBRERO  2022</v>
      </c>
      <c r="QH1" s="1193"/>
      <c r="QI1" s="1193"/>
      <c r="QJ1" s="1193"/>
      <c r="QK1" s="1193"/>
      <c r="QL1" s="1193"/>
      <c r="QM1" s="1193"/>
      <c r="QN1" s="369">
        <f>QE1+1</f>
        <v>45</v>
      </c>
      <c r="QP1" s="1193" t="str">
        <f>QG1</f>
        <v>ENTRADA DEL MES DE FEBRERO  2022</v>
      </c>
      <c r="QQ1" s="1193"/>
      <c r="QR1" s="1193"/>
      <c r="QS1" s="1193"/>
      <c r="QT1" s="1193"/>
      <c r="QU1" s="1193"/>
      <c r="QV1" s="1193"/>
      <c r="QW1" s="369">
        <f>QN1+1</f>
        <v>46</v>
      </c>
      <c r="QY1" s="1193" t="str">
        <f>QP1</f>
        <v>ENTRADA DEL MES DE FEBRERO  2022</v>
      </c>
      <c r="QZ1" s="1193"/>
      <c r="RA1" s="1193"/>
      <c r="RB1" s="1193"/>
      <c r="RC1" s="1193"/>
      <c r="RD1" s="1193"/>
      <c r="RE1" s="1193"/>
      <c r="RF1" s="369">
        <f>QW1+1</f>
        <v>47</v>
      </c>
      <c r="RH1" s="1193" t="str">
        <f>QY1</f>
        <v>ENTRADA DEL MES DE FEBRERO  2022</v>
      </c>
      <c r="RI1" s="1193"/>
      <c r="RJ1" s="1193"/>
      <c r="RK1" s="1193"/>
      <c r="RL1" s="1193"/>
      <c r="RM1" s="1193"/>
      <c r="RN1" s="1193"/>
      <c r="RO1" s="369">
        <f>RF1+1</f>
        <v>48</v>
      </c>
      <c r="RQ1" s="1193" t="str">
        <f>RH1</f>
        <v>ENTRADA DEL MES DE FEBRERO  2022</v>
      </c>
      <c r="RR1" s="1193"/>
      <c r="RS1" s="1193"/>
      <c r="RT1" s="1193"/>
      <c r="RU1" s="1193"/>
      <c r="RV1" s="1193"/>
      <c r="RW1" s="1193"/>
      <c r="RX1" s="369">
        <f>RO1+1</f>
        <v>49</v>
      </c>
      <c r="RZ1" s="1193" t="str">
        <f>RQ1</f>
        <v>ENTRADA DEL MES DE FEBRERO  2022</v>
      </c>
      <c r="SA1" s="1193"/>
      <c r="SB1" s="1193"/>
      <c r="SC1" s="1193"/>
      <c r="SD1" s="1193"/>
      <c r="SE1" s="1193"/>
      <c r="SF1" s="1193"/>
      <c r="SG1" s="369">
        <f>RX1+1</f>
        <v>50</v>
      </c>
      <c r="SI1" s="1193" t="str">
        <f>RZ1</f>
        <v>ENTRADA DEL MES DE FEBRERO  2022</v>
      </c>
      <c r="SJ1" s="1193"/>
      <c r="SK1" s="1193"/>
      <c r="SL1" s="1193"/>
      <c r="SM1" s="1193"/>
      <c r="SN1" s="1193"/>
      <c r="SO1" s="1193"/>
      <c r="SP1" s="369">
        <f>SG1+1</f>
        <v>51</v>
      </c>
      <c r="SR1" s="1193" t="str">
        <f>SI1</f>
        <v>ENTRADA DEL MES DE FEBRERO  2022</v>
      </c>
      <c r="SS1" s="1193"/>
      <c r="ST1" s="1193"/>
      <c r="SU1" s="1193"/>
      <c r="SV1" s="1193"/>
      <c r="SW1" s="1193"/>
      <c r="SX1" s="1193"/>
      <c r="SY1" s="369">
        <f>SP1+1</f>
        <v>52</v>
      </c>
      <c r="TA1" s="1193" t="str">
        <f>SR1</f>
        <v>ENTRADA DEL MES DE FEBRERO  2022</v>
      </c>
      <c r="TB1" s="1193"/>
      <c r="TC1" s="1193"/>
      <c r="TD1" s="1193"/>
      <c r="TE1" s="1193"/>
      <c r="TF1" s="1193"/>
      <c r="TG1" s="1193"/>
      <c r="TH1" s="369">
        <f>SY1+1</f>
        <v>53</v>
      </c>
      <c r="TJ1" s="1193" t="str">
        <f>TA1</f>
        <v>ENTRADA DEL MES DE FEBRERO  2022</v>
      </c>
      <c r="TK1" s="1193"/>
      <c r="TL1" s="1193"/>
      <c r="TM1" s="1193"/>
      <c r="TN1" s="1193"/>
      <c r="TO1" s="1193"/>
      <c r="TP1" s="1193"/>
      <c r="TQ1" s="369">
        <f>TH1+1</f>
        <v>54</v>
      </c>
      <c r="TS1" s="1193" t="str">
        <f>TJ1</f>
        <v>ENTRADA DEL MES DE FEBRERO  2022</v>
      </c>
      <c r="TT1" s="1193"/>
      <c r="TU1" s="1193"/>
      <c r="TV1" s="1193"/>
      <c r="TW1" s="1193"/>
      <c r="TX1" s="1193"/>
      <c r="TY1" s="1193"/>
      <c r="TZ1" s="369">
        <f>TQ1+1</f>
        <v>55</v>
      </c>
      <c r="UB1" s="1193" t="str">
        <f>TS1</f>
        <v>ENTRADA DEL MES DE FEBRERO  2022</v>
      </c>
      <c r="UC1" s="1193"/>
      <c r="UD1" s="1193"/>
      <c r="UE1" s="1193"/>
      <c r="UF1" s="1193"/>
      <c r="UG1" s="1193"/>
      <c r="UH1" s="1193"/>
      <c r="UI1" s="369">
        <f>TZ1+1</f>
        <v>56</v>
      </c>
      <c r="UK1" s="1193" t="str">
        <f>UB1</f>
        <v>ENTRADA DEL MES DE FEBRERO  2022</v>
      </c>
      <c r="UL1" s="1193"/>
      <c r="UM1" s="1193"/>
      <c r="UN1" s="1193"/>
      <c r="UO1" s="1193"/>
      <c r="UP1" s="1193"/>
      <c r="UQ1" s="1193"/>
      <c r="UR1" s="369">
        <f>UI1+1</f>
        <v>57</v>
      </c>
      <c r="UT1" s="1193" t="str">
        <f>UK1</f>
        <v>ENTRADA DEL MES DE FEBRERO  2022</v>
      </c>
      <c r="UU1" s="1193"/>
      <c r="UV1" s="1193"/>
      <c r="UW1" s="1193"/>
      <c r="UX1" s="1193"/>
      <c r="UY1" s="1193"/>
      <c r="UZ1" s="1193"/>
      <c r="VA1" s="369">
        <f>UR1+1</f>
        <v>58</v>
      </c>
      <c r="VC1" s="1193" t="str">
        <f>UT1</f>
        <v>ENTRADA DEL MES DE FEBRERO  2022</v>
      </c>
      <c r="VD1" s="1193"/>
      <c r="VE1" s="1193"/>
      <c r="VF1" s="1193"/>
      <c r="VG1" s="1193"/>
      <c r="VH1" s="1193"/>
      <c r="VI1" s="1193"/>
      <c r="VJ1" s="369">
        <f>VA1+1</f>
        <v>59</v>
      </c>
      <c r="VL1" s="1193" t="str">
        <f>VC1</f>
        <v>ENTRADA DEL MES DE FEBRERO  2022</v>
      </c>
      <c r="VM1" s="1193"/>
      <c r="VN1" s="1193"/>
      <c r="VO1" s="1193"/>
      <c r="VP1" s="1193"/>
      <c r="VQ1" s="1193"/>
      <c r="VR1" s="1193"/>
      <c r="VS1" s="369">
        <f>VJ1+1</f>
        <v>60</v>
      </c>
      <c r="VU1" s="1193" t="str">
        <f>VL1</f>
        <v>ENTRADA DEL MES DE FEBRERO  2022</v>
      </c>
      <c r="VV1" s="1193"/>
      <c r="VW1" s="1193"/>
      <c r="VX1" s="1193"/>
      <c r="VY1" s="1193"/>
      <c r="VZ1" s="1193"/>
      <c r="WA1" s="1193"/>
      <c r="WB1" s="369">
        <f>VS1+1</f>
        <v>61</v>
      </c>
      <c r="WD1" s="1193" t="str">
        <f>VU1</f>
        <v>ENTRADA DEL MES DE FEBRERO  2022</v>
      </c>
      <c r="WE1" s="1193"/>
      <c r="WF1" s="1193"/>
      <c r="WG1" s="1193"/>
      <c r="WH1" s="1193"/>
      <c r="WI1" s="1193"/>
      <c r="WJ1" s="1193"/>
      <c r="WK1" s="369">
        <f>WB1+1</f>
        <v>62</v>
      </c>
      <c r="WM1" s="1193" t="str">
        <f>WD1</f>
        <v>ENTRADA DEL MES DE FEBRERO  2022</v>
      </c>
      <c r="WN1" s="1193"/>
      <c r="WO1" s="1193"/>
      <c r="WP1" s="1193"/>
      <c r="WQ1" s="1193"/>
      <c r="WR1" s="1193"/>
      <c r="WS1" s="1193"/>
      <c r="WT1" s="369">
        <f>WK1+1</f>
        <v>63</v>
      </c>
      <c r="WV1" s="1193" t="str">
        <f>WM1</f>
        <v>ENTRADA DEL MES DE FEBRERO  2022</v>
      </c>
      <c r="WW1" s="1193"/>
      <c r="WX1" s="1193"/>
      <c r="WY1" s="1193"/>
      <c r="WZ1" s="1193"/>
      <c r="XA1" s="1193"/>
      <c r="XB1" s="1193"/>
      <c r="XC1" s="369">
        <f>WT1+1</f>
        <v>64</v>
      </c>
      <c r="XE1" s="1193" t="str">
        <f>WV1</f>
        <v>ENTRADA DEL MES DE FEBRERO  2022</v>
      </c>
      <c r="XF1" s="1193"/>
      <c r="XG1" s="1193"/>
      <c r="XH1" s="1193"/>
      <c r="XI1" s="1193"/>
      <c r="XJ1" s="1193"/>
      <c r="XK1" s="1193"/>
      <c r="XL1" s="369">
        <f>XC1+1</f>
        <v>65</v>
      </c>
      <c r="XN1" s="1193" t="str">
        <f>XE1</f>
        <v>ENTRADA DEL MES DE FEBRERO  2022</v>
      </c>
      <c r="XO1" s="1193"/>
      <c r="XP1" s="1193"/>
      <c r="XQ1" s="1193"/>
      <c r="XR1" s="1193"/>
      <c r="XS1" s="1193"/>
      <c r="XT1" s="1193"/>
      <c r="XU1" s="369">
        <f>XL1+1</f>
        <v>66</v>
      </c>
      <c r="XW1" s="1193" t="str">
        <f>XN1</f>
        <v>ENTRADA DEL MES DE FEBRERO  2022</v>
      </c>
      <c r="XX1" s="1193"/>
      <c r="XY1" s="1193"/>
      <c r="XZ1" s="1193"/>
      <c r="YA1" s="1193"/>
      <c r="YB1" s="1193"/>
      <c r="YC1" s="1193"/>
      <c r="YD1" s="369">
        <f>XU1+1</f>
        <v>67</v>
      </c>
      <c r="YF1" s="1193" t="str">
        <f>XW1</f>
        <v>ENTRADA DEL MES DE FEBRERO  2022</v>
      </c>
      <c r="YG1" s="1193"/>
      <c r="YH1" s="1193"/>
      <c r="YI1" s="1193"/>
      <c r="YJ1" s="1193"/>
      <c r="YK1" s="1193"/>
      <c r="YL1" s="1193"/>
      <c r="YM1" s="369">
        <f>YD1+1</f>
        <v>68</v>
      </c>
      <c r="YO1" s="1193" t="str">
        <f>YF1</f>
        <v>ENTRADA DEL MES DE FEBRERO  2022</v>
      </c>
      <c r="YP1" s="1193"/>
      <c r="YQ1" s="1193"/>
      <c r="YR1" s="1193"/>
      <c r="YS1" s="1193"/>
      <c r="YT1" s="1193"/>
      <c r="YU1" s="1193"/>
      <c r="YV1" s="369">
        <f>YM1+1</f>
        <v>69</v>
      </c>
      <c r="YX1" s="1193" t="str">
        <f>YO1</f>
        <v>ENTRADA DEL MES DE FEBRERO  2022</v>
      </c>
      <c r="YY1" s="1193"/>
      <c r="YZ1" s="1193"/>
      <c r="ZA1" s="1193"/>
      <c r="ZB1" s="1193"/>
      <c r="ZC1" s="1193"/>
      <c r="ZD1" s="1193"/>
      <c r="ZE1" s="369">
        <f>YV1+1</f>
        <v>70</v>
      </c>
      <c r="ZG1" s="1193" t="str">
        <f>YX1</f>
        <v>ENTRADA DEL MES DE FEBRERO  2022</v>
      </c>
      <c r="ZH1" s="1193"/>
      <c r="ZI1" s="1193"/>
      <c r="ZJ1" s="1193"/>
      <c r="ZK1" s="1193"/>
      <c r="ZL1" s="1193"/>
      <c r="ZM1" s="1193"/>
      <c r="ZN1" s="369">
        <f>ZE1+1</f>
        <v>71</v>
      </c>
      <c r="ZP1" s="1193" t="str">
        <f>ZG1</f>
        <v>ENTRADA DEL MES DE FEBRERO  2022</v>
      </c>
      <c r="ZQ1" s="1193"/>
      <c r="ZR1" s="1193"/>
      <c r="ZS1" s="1193"/>
      <c r="ZT1" s="1193"/>
      <c r="ZU1" s="1193"/>
      <c r="ZV1" s="1193"/>
      <c r="ZW1" s="369">
        <f>ZN1+1</f>
        <v>72</v>
      </c>
      <c r="ZY1" s="1193" t="str">
        <f>ZP1</f>
        <v>ENTRADA DEL MES DE FEBRERO  2022</v>
      </c>
      <c r="ZZ1" s="1193"/>
      <c r="AAA1" s="1193"/>
      <c r="AAB1" s="1193"/>
      <c r="AAC1" s="1193"/>
      <c r="AAD1" s="1193"/>
      <c r="AAE1" s="1193"/>
      <c r="AAF1" s="369">
        <f>ZW1+1</f>
        <v>73</v>
      </c>
      <c r="AAH1" s="1193" t="str">
        <f>ZY1</f>
        <v>ENTRADA DEL MES DE FEBRERO  2022</v>
      </c>
      <c r="AAI1" s="1193"/>
      <c r="AAJ1" s="1193"/>
      <c r="AAK1" s="1193"/>
      <c r="AAL1" s="1193"/>
      <c r="AAM1" s="1193"/>
      <c r="AAN1" s="1193"/>
      <c r="AAO1" s="369">
        <f>AAF1+1</f>
        <v>74</v>
      </c>
      <c r="AAQ1" s="1193" t="str">
        <f>AAH1</f>
        <v>ENTRADA DEL MES DE FEBRERO  2022</v>
      </c>
      <c r="AAR1" s="1193"/>
      <c r="AAS1" s="1193"/>
      <c r="AAT1" s="1193"/>
      <c r="AAU1" s="1193"/>
      <c r="AAV1" s="1193"/>
      <c r="AAW1" s="1193"/>
      <c r="AAX1" s="369">
        <f>AAO1+1</f>
        <v>75</v>
      </c>
      <c r="AAZ1" s="1193" t="str">
        <f>AAQ1</f>
        <v>ENTRADA DEL MES DE FEBRERO  2022</v>
      </c>
      <c r="ABA1" s="1193"/>
      <c r="ABB1" s="1193"/>
      <c r="ABC1" s="1193"/>
      <c r="ABD1" s="1193"/>
      <c r="ABE1" s="1193"/>
      <c r="ABF1" s="1193"/>
      <c r="ABG1" s="369">
        <f>AAX1+1</f>
        <v>76</v>
      </c>
      <c r="ABI1" s="1193" t="str">
        <f>AAZ1</f>
        <v>ENTRADA DEL MES DE FEBRERO  2022</v>
      </c>
      <c r="ABJ1" s="1193"/>
      <c r="ABK1" s="1193"/>
      <c r="ABL1" s="1193"/>
      <c r="ABM1" s="1193"/>
      <c r="ABN1" s="1193"/>
      <c r="ABO1" s="1193"/>
      <c r="ABP1" s="369">
        <f>ABG1+1</f>
        <v>77</v>
      </c>
      <c r="ABR1" s="1193" t="str">
        <f>ABI1</f>
        <v>ENTRADA DEL MES DE FEBRERO  2022</v>
      </c>
      <c r="ABS1" s="1193"/>
      <c r="ABT1" s="1193"/>
      <c r="ABU1" s="1193"/>
      <c r="ABV1" s="1193"/>
      <c r="ABW1" s="1193"/>
      <c r="ABX1" s="1193"/>
      <c r="ABY1" s="369">
        <f>ABP1+1</f>
        <v>78</v>
      </c>
      <c r="ACA1" s="1193" t="str">
        <f>ABR1</f>
        <v>ENTRADA DEL MES DE FEBRERO  2022</v>
      </c>
      <c r="ACB1" s="1193"/>
      <c r="ACC1" s="1193"/>
      <c r="ACD1" s="1193"/>
      <c r="ACE1" s="1193"/>
      <c r="ACF1" s="1193"/>
      <c r="ACG1" s="1193"/>
      <c r="ACH1" s="369">
        <f>ABY1+1</f>
        <v>79</v>
      </c>
      <c r="ACJ1" s="1193" t="str">
        <f>ACA1</f>
        <v>ENTRADA DEL MES DE FEBRERO  2022</v>
      </c>
      <c r="ACK1" s="1193"/>
      <c r="ACL1" s="1193"/>
      <c r="ACM1" s="1193"/>
      <c r="ACN1" s="1193"/>
      <c r="ACO1" s="1193"/>
      <c r="ACP1" s="1193"/>
      <c r="ACQ1" s="369">
        <f>ACH1+1</f>
        <v>80</v>
      </c>
      <c r="ACS1" s="1193" t="str">
        <f>ACJ1</f>
        <v>ENTRADA DEL MES DE FEBRERO  2022</v>
      </c>
      <c r="ACT1" s="1193"/>
      <c r="ACU1" s="1193"/>
      <c r="ACV1" s="1193"/>
      <c r="ACW1" s="1193"/>
      <c r="ACX1" s="1193"/>
      <c r="ACY1" s="1193"/>
      <c r="ACZ1" s="369">
        <f>ACQ1+1</f>
        <v>81</v>
      </c>
      <c r="ADB1" s="1193" t="str">
        <f>ACS1</f>
        <v>ENTRADA DEL MES DE FEBRERO  2022</v>
      </c>
      <c r="ADC1" s="1193"/>
      <c r="ADD1" s="1193"/>
      <c r="ADE1" s="1193"/>
      <c r="ADF1" s="1193"/>
      <c r="ADG1" s="1193"/>
      <c r="ADH1" s="1193"/>
      <c r="ADI1" s="369">
        <f>ACZ1+1</f>
        <v>82</v>
      </c>
      <c r="ADK1" s="1193" t="str">
        <f>ADB1</f>
        <v>ENTRADA DEL MES DE FEBRERO  2022</v>
      </c>
      <c r="ADL1" s="1193"/>
      <c r="ADM1" s="1193"/>
      <c r="ADN1" s="1193"/>
      <c r="ADO1" s="1193"/>
      <c r="ADP1" s="1193"/>
      <c r="ADQ1" s="1193"/>
      <c r="ADR1" s="369">
        <f>ADI1+1</f>
        <v>83</v>
      </c>
      <c r="ADT1" s="1193" t="str">
        <f>ADK1</f>
        <v>ENTRADA DEL MES DE FEBRERO  2022</v>
      </c>
      <c r="ADU1" s="1193"/>
      <c r="ADV1" s="1193"/>
      <c r="ADW1" s="1193"/>
      <c r="ADX1" s="1193"/>
      <c r="ADY1" s="1193"/>
      <c r="ADZ1" s="1193"/>
      <c r="AEA1" s="369">
        <f>ADR1+1</f>
        <v>84</v>
      </c>
      <c r="AEC1" s="1193" t="str">
        <f>ADT1</f>
        <v>ENTRADA DEL MES DE FEBRERO  2022</v>
      </c>
      <c r="AED1" s="1193"/>
      <c r="AEE1" s="1193"/>
      <c r="AEF1" s="1193"/>
      <c r="AEG1" s="1193"/>
      <c r="AEH1" s="1193"/>
      <c r="AEI1" s="1193"/>
      <c r="AEJ1" s="369">
        <f>AEA1+1</f>
        <v>85</v>
      </c>
      <c r="AEL1" s="1193" t="str">
        <f>AEC1</f>
        <v>ENTRADA DEL MES DE FEBRERO  2022</v>
      </c>
      <c r="AEM1" s="1193"/>
      <c r="AEN1" s="1193"/>
      <c r="AEO1" s="1193"/>
      <c r="AEP1" s="1193"/>
      <c r="AEQ1" s="1193"/>
      <c r="AER1" s="1193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97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1125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1132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1125">
        <v>19087.7</v>
      </c>
      <c r="AL5" s="141">
        <f>AI5-AK5</f>
        <v>-48.350000000002183</v>
      </c>
      <c r="AM5" s="141"/>
      <c r="AN5" s="249"/>
      <c r="AO5" s="249" t="s">
        <v>283</v>
      </c>
      <c r="AP5" s="1051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1125">
        <v>18728.78</v>
      </c>
      <c r="AV5" s="141">
        <f>AS5-AU5</f>
        <v>17.900000000001455</v>
      </c>
      <c r="AW5" s="597"/>
      <c r="AX5" s="249"/>
      <c r="AY5" s="1194" t="s">
        <v>104</v>
      </c>
      <c r="AZ5" s="1051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1125">
        <v>18452.03</v>
      </c>
      <c r="BF5" s="141">
        <f>BC5-BE5</f>
        <v>-26.590000000000146</v>
      </c>
      <c r="BG5" s="597"/>
      <c r="BH5" s="249"/>
      <c r="BI5" s="1194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1125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54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1125">
        <v>18140</v>
      </c>
      <c r="BZ5" s="141">
        <f>BW5-BY5</f>
        <v>-89.18999999999869</v>
      </c>
      <c r="CA5" s="331"/>
      <c r="CB5" s="331"/>
      <c r="CC5" s="257" t="s">
        <v>85</v>
      </c>
      <c r="CD5" s="1055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1125">
        <v>19249.8</v>
      </c>
      <c r="CJ5" s="141">
        <f>CG5-CI5</f>
        <v>-18.889999999999418</v>
      </c>
      <c r="CK5" s="331"/>
      <c r="CL5" s="331"/>
      <c r="CM5" s="1194" t="s">
        <v>300</v>
      </c>
      <c r="CN5" s="1055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1125">
        <v>19069.900000000001</v>
      </c>
      <c r="CT5" s="141">
        <f>CQ5-CS5</f>
        <v>-73.480000000003201</v>
      </c>
      <c r="CU5" s="597"/>
      <c r="CV5" s="249"/>
      <c r="CW5" s="1197" t="s">
        <v>302</v>
      </c>
      <c r="CX5" s="1051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1125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55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1125">
        <v>19096.400000000001</v>
      </c>
      <c r="DN5" s="141">
        <f>DK5-DM5</f>
        <v>-37.980000000003201</v>
      </c>
      <c r="DO5" s="597"/>
      <c r="DP5" s="249"/>
      <c r="DQ5" s="1199" t="s">
        <v>85</v>
      </c>
      <c r="DR5" s="1055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1125">
        <v>18955</v>
      </c>
      <c r="DX5" s="141">
        <f>DU5-DW5</f>
        <v>-56.669999999998254</v>
      </c>
      <c r="DY5" s="331"/>
      <c r="DZ5" s="249"/>
      <c r="EA5" s="249" t="s">
        <v>302</v>
      </c>
      <c r="EB5" s="1051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1125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1132">
        <v>19081.5</v>
      </c>
      <c r="ER5" s="141">
        <f>EO5-EQ5</f>
        <v>-54.299999999999272</v>
      </c>
      <c r="ES5" s="597"/>
      <c r="ET5" s="249"/>
      <c r="EU5" s="1194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1125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248">
        <v>19114.7</v>
      </c>
      <c r="FV5" s="141">
        <f>FS5-FU5</f>
        <v>-56.150000000001455</v>
      </c>
      <c r="FW5" s="597"/>
      <c r="FX5" s="249"/>
      <c r="FY5" s="257" t="s">
        <v>283</v>
      </c>
      <c r="FZ5" s="1051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1125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248">
        <v>18898.2</v>
      </c>
      <c r="GP5" s="141">
        <f>GM5-GO5</f>
        <v>-20.639999999999418</v>
      </c>
      <c r="GQ5" s="597"/>
      <c r="GR5" s="249"/>
      <c r="GS5" s="1194" t="s">
        <v>302</v>
      </c>
      <c r="GT5" s="1051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248">
        <v>17835.46</v>
      </c>
      <c r="GZ5" s="141">
        <f>GW5-GY5</f>
        <v>-56.919999999998254</v>
      </c>
      <c r="HA5" s="597"/>
      <c r="HB5" s="249"/>
      <c r="HC5" s="1196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277">
        <v>19106.7</v>
      </c>
      <c r="HT5" s="141">
        <f>HQ5-HS5</f>
        <v>-102.36000000000058</v>
      </c>
      <c r="HU5" s="597"/>
      <c r="HV5" s="249"/>
      <c r="HW5" s="1194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248">
        <v>18913.5</v>
      </c>
      <c r="ID5" s="141">
        <f>IA5-IC5</f>
        <v>-82.740000000001601</v>
      </c>
      <c r="IE5" s="597"/>
      <c r="IF5" s="249"/>
      <c r="IG5" s="1194" t="s">
        <v>424</v>
      </c>
      <c r="IH5" s="852" t="s">
        <v>400</v>
      </c>
      <c r="II5" s="254" t="s">
        <v>401</v>
      </c>
      <c r="IJ5" s="255">
        <v>44613</v>
      </c>
      <c r="IK5" s="253">
        <v>19140.169999999998</v>
      </c>
      <c r="IL5" s="250">
        <v>21</v>
      </c>
      <c r="IM5" s="248">
        <v>19210.47</v>
      </c>
      <c r="IN5" s="141">
        <f>IK5-IM5</f>
        <v>-70.30000000000291</v>
      </c>
      <c r="IO5" s="597"/>
      <c r="IP5" s="249"/>
      <c r="IQ5" s="1194" t="s">
        <v>85</v>
      </c>
      <c r="IR5" s="1089" t="s">
        <v>86</v>
      </c>
      <c r="IS5" s="256" t="s">
        <v>402</v>
      </c>
      <c r="IT5" s="252">
        <v>44614</v>
      </c>
      <c r="IU5" s="253">
        <v>19006.919999999998</v>
      </c>
      <c r="IV5" s="250">
        <v>21</v>
      </c>
      <c r="IW5" s="248">
        <v>19160.5</v>
      </c>
      <c r="IX5" s="141">
        <f>IU5-IW5</f>
        <v>-153.58000000000175</v>
      </c>
      <c r="IY5" s="597"/>
      <c r="IZ5" s="249"/>
      <c r="JA5" s="249" t="s">
        <v>85</v>
      </c>
      <c r="JB5" s="852" t="s">
        <v>86</v>
      </c>
      <c r="JC5" s="256" t="s">
        <v>403</v>
      </c>
      <c r="JD5" s="255">
        <v>44614</v>
      </c>
      <c r="JE5" s="253">
        <v>18820.740000000002</v>
      </c>
      <c r="JF5" s="250">
        <v>21</v>
      </c>
      <c r="JG5" s="248">
        <v>18933.3</v>
      </c>
      <c r="JH5" s="141">
        <f>JE5-JG5</f>
        <v>-112.55999999999767</v>
      </c>
      <c r="JI5" s="597"/>
      <c r="JJ5" s="249"/>
      <c r="JK5" s="1009" t="s">
        <v>85</v>
      </c>
      <c r="JL5" s="1095" t="s">
        <v>86</v>
      </c>
      <c r="JM5" s="254" t="s">
        <v>404</v>
      </c>
      <c r="JN5" s="255">
        <v>44614</v>
      </c>
      <c r="JO5" s="253">
        <v>19176.84</v>
      </c>
      <c r="JP5" s="250">
        <v>21</v>
      </c>
      <c r="JQ5" s="277">
        <v>19081.099999999999</v>
      </c>
      <c r="JR5" s="141">
        <f>JO5-JQ5</f>
        <v>95.740000000001601</v>
      </c>
      <c r="JS5" s="597"/>
      <c r="JT5" s="249"/>
      <c r="JU5" s="257" t="s">
        <v>302</v>
      </c>
      <c r="JV5" s="1051" t="s">
        <v>284</v>
      </c>
      <c r="JW5" s="256" t="s">
        <v>405</v>
      </c>
      <c r="JX5" s="255">
        <v>44615</v>
      </c>
      <c r="JY5" s="253">
        <v>18669.490000000002</v>
      </c>
      <c r="JZ5" s="250">
        <v>20</v>
      </c>
      <c r="KA5" s="248">
        <v>18786.84</v>
      </c>
      <c r="KB5" s="141">
        <f>JY5-KA5</f>
        <v>-117.34999999999854</v>
      </c>
      <c r="KC5" s="597"/>
      <c r="KD5" s="249"/>
      <c r="KE5" s="1197" t="s">
        <v>302</v>
      </c>
      <c r="KF5" s="1051" t="s">
        <v>284</v>
      </c>
      <c r="KG5" s="256" t="s">
        <v>406</v>
      </c>
      <c r="KH5" s="255">
        <v>44616</v>
      </c>
      <c r="KI5" s="253">
        <v>18758.93</v>
      </c>
      <c r="KJ5" s="250">
        <v>20</v>
      </c>
      <c r="KK5" s="248">
        <v>18858.03</v>
      </c>
      <c r="KL5" s="141">
        <f>KI5-KK5</f>
        <v>-99.099999999998545</v>
      </c>
      <c r="KM5" s="597"/>
      <c r="KN5" s="249"/>
      <c r="KO5" s="257" t="s">
        <v>85</v>
      </c>
      <c r="KP5" s="852" t="s">
        <v>86</v>
      </c>
      <c r="KQ5" s="256" t="s">
        <v>407</v>
      </c>
      <c r="KR5" s="255">
        <v>44617</v>
      </c>
      <c r="KS5" s="253">
        <v>18914.86</v>
      </c>
      <c r="KT5" s="250">
        <v>21</v>
      </c>
      <c r="KU5" s="248">
        <v>19006.5</v>
      </c>
      <c r="KV5" s="141">
        <f>KS5-KU5</f>
        <v>-91.639999999999418</v>
      </c>
      <c r="KW5" s="597"/>
      <c r="KX5" s="249"/>
      <c r="KY5" s="257" t="s">
        <v>85</v>
      </c>
      <c r="KZ5" s="250" t="s">
        <v>86</v>
      </c>
      <c r="LA5" s="256" t="s">
        <v>408</v>
      </c>
      <c r="LB5" s="252">
        <v>44617</v>
      </c>
      <c r="LC5" s="253">
        <v>18889.2</v>
      </c>
      <c r="LD5" s="250">
        <v>21</v>
      </c>
      <c r="LE5" s="248">
        <v>18989.099999999999</v>
      </c>
      <c r="LF5" s="141">
        <f>LC5-LE5</f>
        <v>-99.899999999997817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97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94"/>
      <c r="AZ6" s="355"/>
      <c r="BA6" s="249"/>
      <c r="BB6" s="249"/>
      <c r="BC6" s="249"/>
      <c r="BD6" s="249"/>
      <c r="BE6" s="250"/>
      <c r="BF6" s="249"/>
      <c r="BG6" s="331"/>
      <c r="BH6" s="249"/>
      <c r="BI6" s="1194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94"/>
      <c r="CN6" s="652"/>
      <c r="CO6" s="249"/>
      <c r="CP6" s="249"/>
      <c r="CQ6" s="249"/>
      <c r="CR6" s="249"/>
      <c r="CS6" s="250"/>
      <c r="CT6" s="249"/>
      <c r="CU6" s="331"/>
      <c r="CV6" s="249"/>
      <c r="CW6" s="1197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199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94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94"/>
      <c r="GT6" s="258"/>
      <c r="GU6" s="249"/>
      <c r="GV6" s="249"/>
      <c r="GW6" s="249"/>
      <c r="GX6" s="249"/>
      <c r="GY6" s="250"/>
      <c r="GZ6" s="249"/>
      <c r="HA6" s="331"/>
      <c r="HB6" s="249"/>
      <c r="HC6" s="1196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94"/>
      <c r="HX6" s="249"/>
      <c r="HY6" s="249"/>
      <c r="HZ6" s="249"/>
      <c r="IA6" s="249"/>
      <c r="IB6" s="249"/>
      <c r="IC6" s="250"/>
      <c r="ID6" s="249"/>
      <c r="IE6" s="331"/>
      <c r="IF6" s="249"/>
      <c r="IG6" s="1194"/>
      <c r="IH6" s="249"/>
      <c r="II6" s="249"/>
      <c r="IJ6" s="249"/>
      <c r="IK6" s="249"/>
      <c r="IL6" s="249"/>
      <c r="IM6" s="250"/>
      <c r="IN6" s="249"/>
      <c r="IO6" s="331"/>
      <c r="IP6" s="249"/>
      <c r="IQ6" s="1194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1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97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G7" s="1194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1122">
        <v>44592</v>
      </c>
      <c r="P8" s="1123">
        <v>885</v>
      </c>
      <c r="Q8" s="1124" t="s">
        <v>451</v>
      </c>
      <c r="R8" s="60">
        <v>32</v>
      </c>
      <c r="S8" s="592">
        <f>R8*P8</f>
        <v>28320</v>
      </c>
      <c r="T8" s="249"/>
      <c r="U8" s="61"/>
      <c r="V8" s="106"/>
      <c r="W8" s="15">
        <v>1</v>
      </c>
      <c r="X8" s="286">
        <v>915.8</v>
      </c>
      <c r="Y8" s="339">
        <v>44593</v>
      </c>
      <c r="Z8" s="286">
        <v>915.8</v>
      </c>
      <c r="AA8" s="396" t="s">
        <v>460</v>
      </c>
      <c r="AB8" s="273">
        <v>32</v>
      </c>
      <c r="AC8" s="331">
        <f>Z8*AB8</f>
        <v>29305.599999999999</v>
      </c>
      <c r="AE8" s="61"/>
      <c r="AF8" s="106"/>
      <c r="AG8" s="15">
        <v>1</v>
      </c>
      <c r="AH8" s="92">
        <v>913.5</v>
      </c>
      <c r="AI8" s="334">
        <v>44593</v>
      </c>
      <c r="AJ8" s="69">
        <v>913.5</v>
      </c>
      <c r="AK8" s="95" t="s">
        <v>463</v>
      </c>
      <c r="AL8" s="71">
        <v>32</v>
      </c>
      <c r="AM8" s="594">
        <f>AL8*AJ8</f>
        <v>29232</v>
      </c>
      <c r="AO8" s="61"/>
      <c r="AP8" s="106"/>
      <c r="AQ8" s="15">
        <v>1</v>
      </c>
      <c r="AR8" s="364">
        <v>939.84</v>
      </c>
      <c r="AS8" s="339">
        <v>44594</v>
      </c>
      <c r="AT8" s="364">
        <v>939.84</v>
      </c>
      <c r="AU8" s="327" t="s">
        <v>467</v>
      </c>
      <c r="AV8" s="273">
        <v>32</v>
      </c>
      <c r="AW8" s="331">
        <f>AV8*AT8</f>
        <v>30074.880000000001</v>
      </c>
      <c r="AY8" s="61"/>
      <c r="AZ8" s="106"/>
      <c r="BA8" s="15">
        <v>1</v>
      </c>
      <c r="BB8" s="92">
        <v>957.53</v>
      </c>
      <c r="BC8" s="138">
        <v>44595</v>
      </c>
      <c r="BD8" s="92">
        <v>957.53</v>
      </c>
      <c r="BE8" s="95" t="s">
        <v>472</v>
      </c>
      <c r="BF8" s="390">
        <v>32</v>
      </c>
      <c r="BG8" s="610">
        <f>BF8*BD8</f>
        <v>30640.959999999999</v>
      </c>
      <c r="BI8" s="61"/>
      <c r="BJ8" s="106"/>
      <c r="BK8" s="15">
        <v>1</v>
      </c>
      <c r="BL8" s="92">
        <v>929.4</v>
      </c>
      <c r="BM8" s="138">
        <v>44597</v>
      </c>
      <c r="BN8" s="92">
        <v>929.4</v>
      </c>
      <c r="BO8" s="95" t="s">
        <v>483</v>
      </c>
      <c r="BP8" s="390">
        <v>32</v>
      </c>
      <c r="BQ8" s="788">
        <f>BP8*BN8</f>
        <v>29740.799999999999</v>
      </c>
      <c r="BS8" s="61"/>
      <c r="BT8" s="106"/>
      <c r="BU8" s="15">
        <v>1</v>
      </c>
      <c r="BV8" s="92">
        <v>847</v>
      </c>
      <c r="BW8" s="391">
        <v>44599</v>
      </c>
      <c r="BX8" s="286">
        <v>847</v>
      </c>
      <c r="BY8" s="392" t="s">
        <v>488</v>
      </c>
      <c r="BZ8" s="393">
        <v>33</v>
      </c>
      <c r="CA8" s="592">
        <f>BZ8*BX8</f>
        <v>27951</v>
      </c>
      <c r="CC8" s="61"/>
      <c r="CD8" s="831"/>
      <c r="CE8" s="15">
        <v>1</v>
      </c>
      <c r="CF8" s="92">
        <v>933</v>
      </c>
      <c r="CG8" s="391">
        <v>44601</v>
      </c>
      <c r="CH8" s="92">
        <v>933</v>
      </c>
      <c r="CI8" s="394" t="s">
        <v>500</v>
      </c>
      <c r="CJ8" s="393">
        <v>33</v>
      </c>
      <c r="CK8" s="592">
        <f>CJ8*CH8</f>
        <v>30789</v>
      </c>
      <c r="CM8" s="61"/>
      <c r="CN8" s="94"/>
      <c r="CO8" s="15">
        <v>1</v>
      </c>
      <c r="CP8" s="92">
        <v>920.8</v>
      </c>
      <c r="CQ8" s="391">
        <v>44602</v>
      </c>
      <c r="CR8" s="286">
        <v>920.8</v>
      </c>
      <c r="CS8" s="921" t="s">
        <v>506</v>
      </c>
      <c r="CT8" s="393">
        <v>30</v>
      </c>
      <c r="CU8" s="599">
        <f>CT8*CR8</f>
        <v>27624</v>
      </c>
      <c r="CW8" s="61"/>
      <c r="CX8" s="106"/>
      <c r="CY8" s="15">
        <v>1</v>
      </c>
      <c r="CZ8" s="92">
        <v>967.51</v>
      </c>
      <c r="DA8" s="334">
        <v>44601</v>
      </c>
      <c r="DB8" s="92">
        <v>967.51</v>
      </c>
      <c r="DC8" s="95" t="s">
        <v>497</v>
      </c>
      <c r="DD8" s="71">
        <v>33</v>
      </c>
      <c r="DE8" s="592">
        <f>DD8*DB8</f>
        <v>31927.829999999998</v>
      </c>
      <c r="DG8" s="61"/>
      <c r="DH8" s="106"/>
      <c r="DI8" s="15">
        <v>1</v>
      </c>
      <c r="DJ8" s="92">
        <v>881.3</v>
      </c>
      <c r="DK8" s="391">
        <v>44603</v>
      </c>
      <c r="DL8" s="92">
        <v>881.8</v>
      </c>
      <c r="DM8" s="394" t="s">
        <v>521</v>
      </c>
      <c r="DN8" s="393">
        <v>30</v>
      </c>
      <c r="DO8" s="599">
        <f>DN8*DL8</f>
        <v>26454</v>
      </c>
      <c r="DQ8" s="61"/>
      <c r="DR8" s="106"/>
      <c r="DS8" s="15">
        <v>1</v>
      </c>
      <c r="DT8" s="92">
        <v>938</v>
      </c>
      <c r="DU8" s="391">
        <v>44603</v>
      </c>
      <c r="DV8" s="92">
        <v>938</v>
      </c>
      <c r="DW8" s="394" t="s">
        <v>515</v>
      </c>
      <c r="DX8" s="393">
        <v>30</v>
      </c>
      <c r="DY8" s="592">
        <f>DX8*DV8</f>
        <v>28140</v>
      </c>
      <c r="EA8" s="61"/>
      <c r="EB8" s="106"/>
      <c r="EC8" s="15">
        <v>1</v>
      </c>
      <c r="ED8" s="92">
        <v>874.07</v>
      </c>
      <c r="EE8" s="348">
        <v>44602</v>
      </c>
      <c r="EF8" s="69">
        <v>874.07</v>
      </c>
      <c r="EG8" s="70" t="s">
        <v>510</v>
      </c>
      <c r="EH8" s="71">
        <v>30</v>
      </c>
      <c r="EI8" s="592">
        <f>EH8*EF8</f>
        <v>26222.100000000002</v>
      </c>
      <c r="EK8" s="61"/>
      <c r="EL8" s="440"/>
      <c r="EM8" s="15">
        <v>1</v>
      </c>
      <c r="EN8" s="286">
        <v>909</v>
      </c>
      <c r="EO8" s="339">
        <v>44606</v>
      </c>
      <c r="EP8" s="286">
        <v>909</v>
      </c>
      <c r="EQ8" s="272" t="s">
        <v>535</v>
      </c>
      <c r="ER8" s="273">
        <v>30</v>
      </c>
      <c r="ES8" s="592">
        <f>ER8*EP8</f>
        <v>27270</v>
      </c>
      <c r="EU8" s="61"/>
      <c r="EV8" s="106"/>
      <c r="EW8" s="15">
        <v>1</v>
      </c>
      <c r="EX8" s="286">
        <v>967.5</v>
      </c>
      <c r="EY8" s="515">
        <v>44606</v>
      </c>
      <c r="EZ8" s="271">
        <v>967.5</v>
      </c>
      <c r="FA8" s="272" t="s">
        <v>540</v>
      </c>
      <c r="FB8" s="273">
        <v>30</v>
      </c>
      <c r="FC8" s="331">
        <f>FB8*EZ8</f>
        <v>29025</v>
      </c>
      <c r="FE8" s="61"/>
      <c r="FF8" s="440"/>
      <c r="FG8" s="15">
        <v>1</v>
      </c>
      <c r="FH8" s="286">
        <v>901.3</v>
      </c>
      <c r="FI8" s="339">
        <v>44607</v>
      </c>
      <c r="FJ8" s="286">
        <v>901.3</v>
      </c>
      <c r="FK8" s="395" t="s">
        <v>548</v>
      </c>
      <c r="FL8" s="273">
        <v>31</v>
      </c>
      <c r="FM8" s="592">
        <f>FL8*FJ8</f>
        <v>27940.3</v>
      </c>
      <c r="FO8" s="61"/>
      <c r="FP8" s="106"/>
      <c r="FQ8" s="15">
        <v>1</v>
      </c>
      <c r="FR8" s="92">
        <v>920.8</v>
      </c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>
        <v>950.27</v>
      </c>
      <c r="GC8" s="515">
        <v>44608</v>
      </c>
      <c r="GD8" s="286">
        <v>950.27</v>
      </c>
      <c r="GE8" s="272" t="s">
        <v>551</v>
      </c>
      <c r="GF8" s="273">
        <v>31</v>
      </c>
      <c r="GG8" s="331">
        <f>GF8*GD8</f>
        <v>29458.37</v>
      </c>
      <c r="GI8" s="61"/>
      <c r="GJ8" s="106"/>
      <c r="GK8" s="15">
        <v>1</v>
      </c>
      <c r="GL8" s="492">
        <v>923.1</v>
      </c>
      <c r="GM8" s="334">
        <v>44608</v>
      </c>
      <c r="GN8" s="519">
        <v>923.1</v>
      </c>
      <c r="GO8" s="95" t="s">
        <v>553</v>
      </c>
      <c r="GP8" s="71">
        <v>31</v>
      </c>
      <c r="GQ8" s="592">
        <f>GP8*GN8</f>
        <v>28616.100000000002</v>
      </c>
      <c r="GS8" s="61"/>
      <c r="GT8" s="106"/>
      <c r="GU8" s="15">
        <v>1</v>
      </c>
      <c r="GV8" s="286">
        <v>876.79</v>
      </c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>
        <v>866.8</v>
      </c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>
        <v>914</v>
      </c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>
        <v>913.1</v>
      </c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>
        <v>902.6</v>
      </c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>
        <v>926.2</v>
      </c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>
        <v>893.6</v>
      </c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>
        <v>899.9</v>
      </c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>
        <v>913.53</v>
      </c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>
        <v>959.8</v>
      </c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>
        <v>929.9</v>
      </c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>
        <v>899.9</v>
      </c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1122">
        <v>44592</v>
      </c>
      <c r="P9" s="59">
        <v>876.3</v>
      </c>
      <c r="Q9" s="1124" t="s">
        <v>451</v>
      </c>
      <c r="R9" s="60">
        <v>32</v>
      </c>
      <c r="S9" s="592">
        <f t="shared" ref="S9:S28" si="6">R9*P9</f>
        <v>28041.599999999999</v>
      </c>
      <c r="T9" s="249"/>
      <c r="V9" s="94"/>
      <c r="W9" s="15">
        <v>2</v>
      </c>
      <c r="X9" s="286">
        <v>930.8</v>
      </c>
      <c r="Y9" s="339">
        <v>44593</v>
      </c>
      <c r="Z9" s="286">
        <v>930.8</v>
      </c>
      <c r="AA9" s="396" t="s">
        <v>460</v>
      </c>
      <c r="AB9" s="273">
        <v>32</v>
      </c>
      <c r="AC9" s="331">
        <f t="shared" ref="AC9:AC29" si="7">Z9*AB9</f>
        <v>29785.599999999999</v>
      </c>
      <c r="AF9" s="94"/>
      <c r="AG9" s="15">
        <v>2</v>
      </c>
      <c r="AH9" s="92">
        <v>903.1</v>
      </c>
      <c r="AI9" s="334">
        <v>44593</v>
      </c>
      <c r="AJ9" s="92">
        <v>903.1</v>
      </c>
      <c r="AK9" s="95" t="s">
        <v>463</v>
      </c>
      <c r="AL9" s="71">
        <v>32</v>
      </c>
      <c r="AM9" s="594">
        <f t="shared" ref="AM9:AM29" si="8">AL9*AJ9</f>
        <v>28899.200000000001</v>
      </c>
      <c r="AP9" s="94"/>
      <c r="AQ9" s="15">
        <v>2</v>
      </c>
      <c r="AR9" s="328">
        <v>965.24</v>
      </c>
      <c r="AS9" s="339">
        <v>44594</v>
      </c>
      <c r="AT9" s="328">
        <v>965.24</v>
      </c>
      <c r="AU9" s="327" t="s">
        <v>467</v>
      </c>
      <c r="AV9" s="273">
        <v>32</v>
      </c>
      <c r="AW9" s="331">
        <f t="shared" ref="AW9:AW29" si="9">AV9*AT9</f>
        <v>30887.68</v>
      </c>
      <c r="AZ9" s="106"/>
      <c r="BA9" s="15">
        <v>2</v>
      </c>
      <c r="BB9" s="92">
        <v>920.33</v>
      </c>
      <c r="BC9" s="138">
        <v>44595</v>
      </c>
      <c r="BD9" s="92">
        <v>920.33</v>
      </c>
      <c r="BE9" s="95" t="s">
        <v>472</v>
      </c>
      <c r="BF9" s="390">
        <v>32</v>
      </c>
      <c r="BG9" s="610">
        <f t="shared" ref="BG9:BG29" si="10">BF9*BD9</f>
        <v>29450.560000000001</v>
      </c>
      <c r="BJ9" s="106"/>
      <c r="BK9" s="15">
        <v>2</v>
      </c>
      <c r="BL9" s="92">
        <v>876.8</v>
      </c>
      <c r="BM9" s="138">
        <v>44597</v>
      </c>
      <c r="BN9" s="92">
        <v>876.8</v>
      </c>
      <c r="BO9" s="95" t="s">
        <v>483</v>
      </c>
      <c r="BP9" s="390">
        <v>32</v>
      </c>
      <c r="BQ9" s="788">
        <f t="shared" ref="BQ9:BQ29" si="11">BP9*BN9</f>
        <v>28057.599999999999</v>
      </c>
      <c r="BT9" s="106"/>
      <c r="BU9" s="15">
        <v>2</v>
      </c>
      <c r="BV9" s="92">
        <v>903</v>
      </c>
      <c r="BW9" s="391">
        <v>44599</v>
      </c>
      <c r="BX9" s="92">
        <v>903</v>
      </c>
      <c r="BY9" s="392" t="s">
        <v>488</v>
      </c>
      <c r="BZ9" s="393">
        <v>33</v>
      </c>
      <c r="CA9" s="592">
        <f t="shared" ref="CA9:CA28" si="12">BZ9*BX9</f>
        <v>29799</v>
      </c>
      <c r="CD9" s="831"/>
      <c r="CE9" s="15">
        <v>2</v>
      </c>
      <c r="CF9" s="92">
        <v>933</v>
      </c>
      <c r="CG9" s="391">
        <v>44601</v>
      </c>
      <c r="CH9" s="92">
        <v>933</v>
      </c>
      <c r="CI9" s="394" t="s">
        <v>500</v>
      </c>
      <c r="CJ9" s="393">
        <v>33</v>
      </c>
      <c r="CK9" s="592">
        <f t="shared" ref="CK9:CK29" si="13">CJ9*CH9</f>
        <v>30789</v>
      </c>
      <c r="CN9" s="94"/>
      <c r="CO9" s="15">
        <v>2</v>
      </c>
      <c r="CP9" s="92">
        <v>937.6</v>
      </c>
      <c r="CQ9" s="391">
        <v>44602</v>
      </c>
      <c r="CR9" s="92">
        <v>937.6</v>
      </c>
      <c r="CS9" s="394" t="s">
        <v>507</v>
      </c>
      <c r="CT9" s="393">
        <v>30</v>
      </c>
      <c r="CU9" s="599">
        <f>CT9*CR9</f>
        <v>28128</v>
      </c>
      <c r="CX9" s="94"/>
      <c r="CY9" s="15">
        <v>2</v>
      </c>
      <c r="CZ9" s="92">
        <v>974.77</v>
      </c>
      <c r="DA9" s="334">
        <v>44601</v>
      </c>
      <c r="DB9" s="92">
        <v>974.77</v>
      </c>
      <c r="DC9" s="95" t="s">
        <v>497</v>
      </c>
      <c r="DD9" s="71">
        <v>33</v>
      </c>
      <c r="DE9" s="592">
        <f t="shared" ref="DE9:DE29" si="14">DD9*DB9</f>
        <v>32167.41</v>
      </c>
      <c r="DH9" s="94"/>
      <c r="DI9" s="15">
        <v>2</v>
      </c>
      <c r="DJ9" s="92">
        <v>870.9</v>
      </c>
      <c r="DK9" s="391">
        <v>44603</v>
      </c>
      <c r="DL9" s="92">
        <v>870.9</v>
      </c>
      <c r="DM9" s="394" t="s">
        <v>521</v>
      </c>
      <c r="DN9" s="393">
        <v>30</v>
      </c>
      <c r="DO9" s="599">
        <f t="shared" ref="DO9:DO29" si="15">DN9*DL9</f>
        <v>26127</v>
      </c>
      <c r="DR9" s="94"/>
      <c r="DS9" s="15">
        <v>2</v>
      </c>
      <c r="DT9" s="92">
        <v>936.2</v>
      </c>
      <c r="DU9" s="391">
        <v>44603</v>
      </c>
      <c r="DV9" s="92">
        <v>936.2</v>
      </c>
      <c r="DW9" s="394" t="s">
        <v>515</v>
      </c>
      <c r="DX9" s="393">
        <v>30</v>
      </c>
      <c r="DY9" s="592">
        <f t="shared" ref="DY9:DY29" si="16">DX9*DV9</f>
        <v>28086</v>
      </c>
      <c r="EB9" s="94"/>
      <c r="EC9" s="15">
        <v>2</v>
      </c>
      <c r="ED9" s="69">
        <v>851.39</v>
      </c>
      <c r="EE9" s="348">
        <v>44602</v>
      </c>
      <c r="EF9" s="69">
        <v>851.39</v>
      </c>
      <c r="EG9" s="70" t="s">
        <v>510</v>
      </c>
      <c r="EH9" s="71">
        <v>30</v>
      </c>
      <c r="EI9" s="592">
        <f t="shared" ref="EI9:EI28" si="17">EH9*EF9</f>
        <v>25541.7</v>
      </c>
      <c r="EL9" s="440"/>
      <c r="EM9" s="15">
        <v>2</v>
      </c>
      <c r="EN9" s="286">
        <v>939.8</v>
      </c>
      <c r="EO9" s="339">
        <v>44606</v>
      </c>
      <c r="EP9" s="286">
        <v>939.8</v>
      </c>
      <c r="EQ9" s="272" t="s">
        <v>535</v>
      </c>
      <c r="ER9" s="273">
        <v>30</v>
      </c>
      <c r="ES9" s="592">
        <f t="shared" ref="ES9:ES29" si="18">ER9*EP9</f>
        <v>28194</v>
      </c>
      <c r="EV9" s="94"/>
      <c r="EW9" s="15">
        <v>2</v>
      </c>
      <c r="EX9" s="271">
        <v>895.8</v>
      </c>
      <c r="EY9" s="515">
        <v>44606</v>
      </c>
      <c r="EZ9" s="271">
        <v>895.8</v>
      </c>
      <c r="FA9" s="272" t="s">
        <v>540</v>
      </c>
      <c r="FB9" s="273">
        <v>30</v>
      </c>
      <c r="FC9" s="331">
        <f t="shared" ref="FC9:FC29" si="19">FB9*EZ9</f>
        <v>26874</v>
      </c>
      <c r="FF9" s="440"/>
      <c r="FG9" s="15">
        <v>2</v>
      </c>
      <c r="FH9" s="286">
        <v>878.2</v>
      </c>
      <c r="FI9" s="339">
        <v>44607</v>
      </c>
      <c r="FJ9" s="286">
        <v>878.2</v>
      </c>
      <c r="FK9" s="272" t="s">
        <v>548</v>
      </c>
      <c r="FL9" s="273">
        <v>31</v>
      </c>
      <c r="FM9" s="592">
        <f t="shared" ref="FM9:FM29" si="20">FL9*FJ9</f>
        <v>27224.2</v>
      </c>
      <c r="FP9" s="94" t="s">
        <v>41</v>
      </c>
      <c r="FQ9" s="15">
        <v>2</v>
      </c>
      <c r="FR9" s="92">
        <v>869.5</v>
      </c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>
        <v>937.57</v>
      </c>
      <c r="GC9" s="515">
        <v>44608</v>
      </c>
      <c r="GD9" s="271">
        <v>937.57</v>
      </c>
      <c r="GE9" s="272" t="s">
        <v>551</v>
      </c>
      <c r="GF9" s="273">
        <v>31</v>
      </c>
      <c r="GG9" s="331">
        <f t="shared" ref="GG9:GG29" si="22">GF9*GD9</f>
        <v>29064.670000000002</v>
      </c>
      <c r="GJ9" s="94"/>
      <c r="GK9" s="15">
        <v>2</v>
      </c>
      <c r="GL9" s="493">
        <v>929</v>
      </c>
      <c r="GM9" s="334">
        <v>44608</v>
      </c>
      <c r="GN9" s="493">
        <v>929</v>
      </c>
      <c r="GO9" s="95" t="s">
        <v>553</v>
      </c>
      <c r="GP9" s="71">
        <v>31</v>
      </c>
      <c r="GQ9" s="592">
        <f t="shared" ref="GQ9:GQ29" si="23">GP9*GN9</f>
        <v>28799</v>
      </c>
      <c r="GT9" s="94"/>
      <c r="GU9" s="15">
        <v>2</v>
      </c>
      <c r="GV9" s="282">
        <v>904.46</v>
      </c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>
        <v>902.2</v>
      </c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>
        <v>879.1</v>
      </c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>
        <v>875.4</v>
      </c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>
        <v>881.8</v>
      </c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>
        <v>917.6</v>
      </c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>
        <v>928.5</v>
      </c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>
        <v>910.8</v>
      </c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>
        <v>944.37</v>
      </c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>
        <v>940.75</v>
      </c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>
        <v>925.3</v>
      </c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>
        <v>935.3</v>
      </c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1122">
        <v>44592</v>
      </c>
      <c r="P10" s="59">
        <v>933</v>
      </c>
      <c r="Q10" s="1124" t="s">
        <v>451</v>
      </c>
      <c r="R10" s="60">
        <v>32</v>
      </c>
      <c r="S10" s="592">
        <f t="shared" si="6"/>
        <v>29856</v>
      </c>
      <c r="T10" s="249"/>
      <c r="V10" s="94"/>
      <c r="W10" s="15">
        <v>3</v>
      </c>
      <c r="X10" s="286">
        <v>914.9</v>
      </c>
      <c r="Y10" s="339">
        <v>44593</v>
      </c>
      <c r="Z10" s="286">
        <v>914.9</v>
      </c>
      <c r="AA10" s="396" t="s">
        <v>460</v>
      </c>
      <c r="AB10" s="273">
        <v>32</v>
      </c>
      <c r="AC10" s="331">
        <f t="shared" si="7"/>
        <v>29276.799999999999</v>
      </c>
      <c r="AF10" s="94"/>
      <c r="AG10" s="15">
        <v>3</v>
      </c>
      <c r="AH10" s="92">
        <v>936.7</v>
      </c>
      <c r="AI10" s="334">
        <v>44593</v>
      </c>
      <c r="AJ10" s="92">
        <v>936.7</v>
      </c>
      <c r="AK10" s="95" t="s">
        <v>463</v>
      </c>
      <c r="AL10" s="71">
        <v>32</v>
      </c>
      <c r="AM10" s="594">
        <f t="shared" si="8"/>
        <v>29974.400000000001</v>
      </c>
      <c r="AP10" s="94"/>
      <c r="AQ10" s="15">
        <v>3</v>
      </c>
      <c r="AR10" s="328">
        <v>922.6</v>
      </c>
      <c r="AS10" s="339">
        <v>44594</v>
      </c>
      <c r="AT10" s="328">
        <v>922.6</v>
      </c>
      <c r="AU10" s="327" t="s">
        <v>467</v>
      </c>
      <c r="AV10" s="273">
        <v>32</v>
      </c>
      <c r="AW10" s="331">
        <f t="shared" si="9"/>
        <v>29523.200000000001</v>
      </c>
      <c r="AZ10" s="106"/>
      <c r="BA10" s="15">
        <v>3</v>
      </c>
      <c r="BB10" s="92">
        <v>923.51</v>
      </c>
      <c r="BC10" s="138">
        <v>44595</v>
      </c>
      <c r="BD10" s="92">
        <v>923.51</v>
      </c>
      <c r="BE10" s="95" t="s">
        <v>472</v>
      </c>
      <c r="BF10" s="390">
        <v>32</v>
      </c>
      <c r="BG10" s="610">
        <f t="shared" si="10"/>
        <v>29552.32</v>
      </c>
      <c r="BJ10" s="106"/>
      <c r="BK10" s="15">
        <v>3</v>
      </c>
      <c r="BL10" s="92">
        <v>875.9</v>
      </c>
      <c r="BM10" s="138">
        <v>44597</v>
      </c>
      <c r="BN10" s="92">
        <v>875.9</v>
      </c>
      <c r="BO10" s="95" t="s">
        <v>483</v>
      </c>
      <c r="BP10" s="390">
        <v>32</v>
      </c>
      <c r="BQ10" s="788">
        <f t="shared" si="11"/>
        <v>28028.799999999999</v>
      </c>
      <c r="BT10" s="106"/>
      <c r="BU10" s="15">
        <v>3</v>
      </c>
      <c r="BV10" s="92">
        <v>829</v>
      </c>
      <c r="BW10" s="391">
        <v>44599</v>
      </c>
      <c r="BX10" s="92">
        <v>829</v>
      </c>
      <c r="BY10" s="392" t="s">
        <v>488</v>
      </c>
      <c r="BZ10" s="393">
        <v>33</v>
      </c>
      <c r="CA10" s="592">
        <f t="shared" si="12"/>
        <v>27357</v>
      </c>
      <c r="CD10" s="831"/>
      <c r="CE10" s="15">
        <v>3</v>
      </c>
      <c r="CF10" s="92">
        <v>872.3</v>
      </c>
      <c r="CG10" s="391">
        <v>44602</v>
      </c>
      <c r="CH10" s="92">
        <v>872.3</v>
      </c>
      <c r="CI10" s="394" t="s">
        <v>503</v>
      </c>
      <c r="CJ10" s="393">
        <v>30</v>
      </c>
      <c r="CK10" s="592">
        <f t="shared" si="13"/>
        <v>26169</v>
      </c>
      <c r="CN10" s="94"/>
      <c r="CO10" s="15">
        <v>3</v>
      </c>
      <c r="CP10" s="92">
        <v>885.4</v>
      </c>
      <c r="CQ10" s="391">
        <v>44602</v>
      </c>
      <c r="CR10" s="92">
        <v>885.4</v>
      </c>
      <c r="CS10" s="394" t="s">
        <v>507</v>
      </c>
      <c r="CT10" s="393">
        <v>30</v>
      </c>
      <c r="CU10" s="599">
        <f t="shared" ref="CU10:CU30" si="48">CT10*CR10</f>
        <v>26562</v>
      </c>
      <c r="CX10" s="94"/>
      <c r="CY10" s="15">
        <v>3</v>
      </c>
      <c r="CZ10" s="92">
        <v>918.52</v>
      </c>
      <c r="DA10" s="334">
        <v>44601</v>
      </c>
      <c r="DB10" s="92">
        <v>918.52</v>
      </c>
      <c r="DC10" s="95" t="s">
        <v>497</v>
      </c>
      <c r="DD10" s="71">
        <v>33</v>
      </c>
      <c r="DE10" s="592">
        <f t="shared" si="14"/>
        <v>30311.16</v>
      </c>
      <c r="DH10" s="94"/>
      <c r="DI10" s="15">
        <v>3</v>
      </c>
      <c r="DJ10" s="92">
        <v>925.3</v>
      </c>
      <c r="DK10" s="391">
        <v>44603</v>
      </c>
      <c r="DL10" s="92">
        <v>925.3</v>
      </c>
      <c r="DM10" s="394" t="s">
        <v>521</v>
      </c>
      <c r="DN10" s="393">
        <v>30</v>
      </c>
      <c r="DO10" s="599">
        <f t="shared" si="15"/>
        <v>27759</v>
      </c>
      <c r="DR10" s="94"/>
      <c r="DS10" s="15">
        <v>3</v>
      </c>
      <c r="DT10" s="92">
        <v>889</v>
      </c>
      <c r="DU10" s="391">
        <v>44603</v>
      </c>
      <c r="DV10" s="92">
        <v>889</v>
      </c>
      <c r="DW10" s="394" t="s">
        <v>515</v>
      </c>
      <c r="DX10" s="393">
        <v>30</v>
      </c>
      <c r="DY10" s="592">
        <f t="shared" si="16"/>
        <v>26670</v>
      </c>
      <c r="EB10" s="94"/>
      <c r="EC10" s="15">
        <v>3</v>
      </c>
      <c r="ED10" s="69">
        <v>904.46</v>
      </c>
      <c r="EE10" s="348">
        <v>44602</v>
      </c>
      <c r="EF10" s="69">
        <v>904.46</v>
      </c>
      <c r="EG10" s="70" t="s">
        <v>510</v>
      </c>
      <c r="EH10" s="71">
        <v>30</v>
      </c>
      <c r="EI10" s="592">
        <f t="shared" si="17"/>
        <v>27133.800000000003</v>
      </c>
      <c r="EL10" s="440"/>
      <c r="EM10" s="15">
        <v>3</v>
      </c>
      <c r="EN10" s="286">
        <v>937.1</v>
      </c>
      <c r="EO10" s="339">
        <v>44606</v>
      </c>
      <c r="EP10" s="286">
        <v>937.1</v>
      </c>
      <c r="EQ10" s="272" t="s">
        <v>535</v>
      </c>
      <c r="ER10" s="273">
        <v>30</v>
      </c>
      <c r="ES10" s="592">
        <f t="shared" si="18"/>
        <v>28113</v>
      </c>
      <c r="EV10" s="94"/>
      <c r="EW10" s="15">
        <v>3</v>
      </c>
      <c r="EX10" s="271">
        <v>903.1</v>
      </c>
      <c r="EY10" s="515">
        <v>44606</v>
      </c>
      <c r="EZ10" s="271">
        <v>903.1</v>
      </c>
      <c r="FA10" s="272" t="s">
        <v>540</v>
      </c>
      <c r="FB10" s="273">
        <v>30</v>
      </c>
      <c r="FC10" s="331">
        <f t="shared" si="19"/>
        <v>27093</v>
      </c>
      <c r="FF10" s="440"/>
      <c r="FG10" s="15">
        <v>3</v>
      </c>
      <c r="FH10" s="286">
        <v>879.5</v>
      </c>
      <c r="FI10" s="339">
        <v>44607</v>
      </c>
      <c r="FJ10" s="286">
        <v>879.5</v>
      </c>
      <c r="FK10" s="272" t="s">
        <v>545</v>
      </c>
      <c r="FL10" s="273">
        <v>31</v>
      </c>
      <c r="FM10" s="592">
        <f t="shared" si="20"/>
        <v>27264.5</v>
      </c>
      <c r="FP10" s="94"/>
      <c r="FQ10" s="15">
        <v>3</v>
      </c>
      <c r="FR10" s="92">
        <v>883.6</v>
      </c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>
        <v>965.69</v>
      </c>
      <c r="GC10" s="515">
        <v>44608</v>
      </c>
      <c r="GD10" s="271">
        <v>965.69</v>
      </c>
      <c r="GE10" s="272" t="s">
        <v>551</v>
      </c>
      <c r="GF10" s="273">
        <v>31</v>
      </c>
      <c r="GG10" s="331">
        <f t="shared" si="22"/>
        <v>29936.390000000003</v>
      </c>
      <c r="GJ10" s="94"/>
      <c r="GK10" s="15">
        <v>3</v>
      </c>
      <c r="GL10" s="493">
        <v>901.3</v>
      </c>
      <c r="GM10" s="334">
        <v>44608</v>
      </c>
      <c r="GN10" s="493">
        <v>901.3</v>
      </c>
      <c r="GO10" s="95" t="s">
        <v>553</v>
      </c>
      <c r="GP10" s="71">
        <v>31</v>
      </c>
      <c r="GQ10" s="592">
        <f t="shared" si="23"/>
        <v>27940.3</v>
      </c>
      <c r="GT10" s="94"/>
      <c r="GU10" s="15">
        <v>3</v>
      </c>
      <c r="GV10" s="286">
        <v>846.4</v>
      </c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>
        <v>894.9</v>
      </c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>
        <v>904</v>
      </c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>
        <v>916.3</v>
      </c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>
        <v>915.3</v>
      </c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>
        <v>936.7</v>
      </c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>
        <v>933</v>
      </c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>
        <v>934.4</v>
      </c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>
        <v>952.09</v>
      </c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>
        <v>957.07</v>
      </c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>
        <v>908.1</v>
      </c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>
        <v>910.8</v>
      </c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1122">
        <v>44592</v>
      </c>
      <c r="P11" s="59">
        <v>871.8</v>
      </c>
      <c r="Q11" s="1124" t="s">
        <v>451</v>
      </c>
      <c r="R11" s="60">
        <v>32</v>
      </c>
      <c r="S11" s="592">
        <f t="shared" si="6"/>
        <v>27897.599999999999</v>
      </c>
      <c r="T11" s="249"/>
      <c r="U11" s="61"/>
      <c r="V11" s="106"/>
      <c r="W11" s="15">
        <v>4</v>
      </c>
      <c r="X11" s="286">
        <v>904.9</v>
      </c>
      <c r="Y11" s="339">
        <v>44593</v>
      </c>
      <c r="Z11" s="286">
        <v>904.9</v>
      </c>
      <c r="AA11" s="396" t="s">
        <v>460</v>
      </c>
      <c r="AB11" s="273">
        <v>32</v>
      </c>
      <c r="AC11" s="331">
        <f t="shared" si="7"/>
        <v>28956.799999999999</v>
      </c>
      <c r="AE11" s="61"/>
      <c r="AF11" s="106"/>
      <c r="AG11" s="15">
        <v>4</v>
      </c>
      <c r="AH11" s="92">
        <v>875.4</v>
      </c>
      <c r="AI11" s="334">
        <v>44593</v>
      </c>
      <c r="AJ11" s="92">
        <v>875.4</v>
      </c>
      <c r="AK11" s="95" t="s">
        <v>463</v>
      </c>
      <c r="AL11" s="71">
        <v>32</v>
      </c>
      <c r="AM11" s="594">
        <f t="shared" si="8"/>
        <v>28012.799999999999</v>
      </c>
      <c r="AO11" s="61"/>
      <c r="AP11" s="106"/>
      <c r="AQ11" s="15">
        <v>4</v>
      </c>
      <c r="AR11" s="328">
        <v>961.61</v>
      </c>
      <c r="AS11" s="339">
        <v>44594</v>
      </c>
      <c r="AT11" s="328">
        <v>961.61</v>
      </c>
      <c r="AU11" s="327" t="s">
        <v>467</v>
      </c>
      <c r="AV11" s="273">
        <v>32</v>
      </c>
      <c r="AW11" s="331">
        <f t="shared" si="9"/>
        <v>30771.52</v>
      </c>
      <c r="AY11" s="61"/>
      <c r="AZ11" s="106"/>
      <c r="BA11" s="15">
        <v>4</v>
      </c>
      <c r="BB11" s="92">
        <v>942.56</v>
      </c>
      <c r="BC11" s="138">
        <v>44595</v>
      </c>
      <c r="BD11" s="92">
        <v>942.56</v>
      </c>
      <c r="BE11" s="95" t="s">
        <v>472</v>
      </c>
      <c r="BF11" s="390">
        <v>32</v>
      </c>
      <c r="BG11" s="610">
        <f t="shared" si="10"/>
        <v>30161.919999999998</v>
      </c>
      <c r="BI11" s="61"/>
      <c r="BJ11" s="106"/>
      <c r="BK11" s="15">
        <v>4</v>
      </c>
      <c r="BL11" s="92">
        <v>874.1</v>
      </c>
      <c r="BM11" s="138">
        <v>44597</v>
      </c>
      <c r="BN11" s="92">
        <v>874.1</v>
      </c>
      <c r="BO11" s="95" t="s">
        <v>483</v>
      </c>
      <c r="BP11" s="390">
        <v>32</v>
      </c>
      <c r="BQ11" s="788">
        <f t="shared" si="11"/>
        <v>27971.200000000001</v>
      </c>
      <c r="BS11" s="61"/>
      <c r="BT11" s="106"/>
      <c r="BU11" s="270">
        <v>4</v>
      </c>
      <c r="BV11" s="286">
        <v>876</v>
      </c>
      <c r="BW11" s="391">
        <v>44599</v>
      </c>
      <c r="BX11" s="286">
        <v>876</v>
      </c>
      <c r="BY11" s="392" t="s">
        <v>488</v>
      </c>
      <c r="BZ11" s="393">
        <v>33</v>
      </c>
      <c r="CA11" s="592">
        <f t="shared" si="12"/>
        <v>28908</v>
      </c>
      <c r="CC11" s="61"/>
      <c r="CD11" s="831"/>
      <c r="CE11" s="15">
        <v>4</v>
      </c>
      <c r="CF11" s="92">
        <v>929.4</v>
      </c>
      <c r="CG11" s="391">
        <v>44602</v>
      </c>
      <c r="CH11" s="92">
        <v>929.4</v>
      </c>
      <c r="CI11" s="394" t="s">
        <v>503</v>
      </c>
      <c r="CJ11" s="393">
        <v>30</v>
      </c>
      <c r="CK11" s="592">
        <f t="shared" si="13"/>
        <v>27882</v>
      </c>
      <c r="CM11" s="61"/>
      <c r="CN11" s="94"/>
      <c r="CO11" s="15">
        <v>4</v>
      </c>
      <c r="CP11" s="92">
        <v>905.8</v>
      </c>
      <c r="CQ11" s="391">
        <v>44602</v>
      </c>
      <c r="CR11" s="92">
        <v>905.8</v>
      </c>
      <c r="CS11" s="394" t="s">
        <v>507</v>
      </c>
      <c r="CT11" s="393">
        <v>30</v>
      </c>
      <c r="CU11" s="599">
        <f t="shared" si="48"/>
        <v>27174</v>
      </c>
      <c r="CW11" s="61"/>
      <c r="CX11" s="106"/>
      <c r="CY11" s="15">
        <v>4</v>
      </c>
      <c r="CZ11" s="92">
        <v>936.66</v>
      </c>
      <c r="DA11" s="334">
        <v>44601</v>
      </c>
      <c r="DB11" s="92">
        <v>936.66</v>
      </c>
      <c r="DC11" s="95" t="s">
        <v>497</v>
      </c>
      <c r="DD11" s="71">
        <v>33</v>
      </c>
      <c r="DE11" s="592">
        <f t="shared" si="14"/>
        <v>30909.78</v>
      </c>
      <c r="DG11" s="61"/>
      <c r="DH11" s="106"/>
      <c r="DI11" s="15">
        <v>4</v>
      </c>
      <c r="DJ11" s="92">
        <v>875.4</v>
      </c>
      <c r="DK11" s="391">
        <v>44603</v>
      </c>
      <c r="DL11" s="92">
        <v>875.4</v>
      </c>
      <c r="DM11" s="394" t="s">
        <v>521</v>
      </c>
      <c r="DN11" s="393">
        <v>30</v>
      </c>
      <c r="DO11" s="599">
        <f t="shared" si="15"/>
        <v>26262</v>
      </c>
      <c r="DQ11" s="61"/>
      <c r="DR11" s="106"/>
      <c r="DS11" s="15">
        <v>4</v>
      </c>
      <c r="DT11" s="92">
        <v>930.8</v>
      </c>
      <c r="DU11" s="391">
        <v>44603</v>
      </c>
      <c r="DV11" s="92">
        <v>930.8</v>
      </c>
      <c r="DW11" s="394" t="s">
        <v>515</v>
      </c>
      <c r="DX11" s="393">
        <v>30</v>
      </c>
      <c r="DY11" s="592">
        <f t="shared" si="16"/>
        <v>27924</v>
      </c>
      <c r="EA11" s="61"/>
      <c r="EB11" s="106"/>
      <c r="EC11" s="15">
        <v>4</v>
      </c>
      <c r="ED11" s="69">
        <v>880.87</v>
      </c>
      <c r="EE11" s="348">
        <v>44602</v>
      </c>
      <c r="EF11" s="69">
        <v>880.87</v>
      </c>
      <c r="EG11" s="70" t="s">
        <v>510</v>
      </c>
      <c r="EH11" s="71">
        <v>30</v>
      </c>
      <c r="EI11" s="592">
        <f t="shared" si="17"/>
        <v>26426.1</v>
      </c>
      <c r="EK11" s="903"/>
      <c r="EL11" s="440"/>
      <c r="EM11" s="15">
        <v>4</v>
      </c>
      <c r="EN11" s="286">
        <v>870.9</v>
      </c>
      <c r="EO11" s="339">
        <v>44606</v>
      </c>
      <c r="EP11" s="286">
        <v>870.9</v>
      </c>
      <c r="EQ11" s="272" t="s">
        <v>535</v>
      </c>
      <c r="ER11" s="273">
        <v>30</v>
      </c>
      <c r="ES11" s="592">
        <f t="shared" si="18"/>
        <v>26127</v>
      </c>
      <c r="EU11" s="61"/>
      <c r="EV11" s="106"/>
      <c r="EW11" s="15">
        <v>4</v>
      </c>
      <c r="EX11" s="271">
        <v>888.6</v>
      </c>
      <c r="EY11" s="515">
        <v>44606</v>
      </c>
      <c r="EZ11" s="271">
        <v>888.6</v>
      </c>
      <c r="FA11" s="272" t="s">
        <v>540</v>
      </c>
      <c r="FB11" s="273">
        <v>30</v>
      </c>
      <c r="FC11" s="331">
        <f t="shared" si="19"/>
        <v>26658</v>
      </c>
      <c r="FE11" s="61"/>
      <c r="FF11" s="440"/>
      <c r="FG11" s="15">
        <v>4</v>
      </c>
      <c r="FH11" s="286">
        <v>924.4</v>
      </c>
      <c r="FI11" s="339">
        <v>44607</v>
      </c>
      <c r="FJ11" s="286">
        <v>924.4</v>
      </c>
      <c r="FK11" s="272" t="s">
        <v>548</v>
      </c>
      <c r="FL11" s="273">
        <v>31</v>
      </c>
      <c r="FM11" s="592">
        <f t="shared" si="20"/>
        <v>28656.399999999998</v>
      </c>
      <c r="FO11" s="61"/>
      <c r="FP11" s="106"/>
      <c r="FQ11" s="15">
        <v>4</v>
      </c>
      <c r="FR11" s="92">
        <v>937.1</v>
      </c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>
        <v>937.57</v>
      </c>
      <c r="GC11" s="515">
        <v>44608</v>
      </c>
      <c r="GD11" s="271">
        <v>937.57</v>
      </c>
      <c r="GE11" s="272" t="s">
        <v>551</v>
      </c>
      <c r="GF11" s="273">
        <v>31</v>
      </c>
      <c r="GG11" s="331">
        <f t="shared" si="22"/>
        <v>29064.670000000002</v>
      </c>
      <c r="GI11" s="61"/>
      <c r="GJ11" s="106"/>
      <c r="GK11" s="15">
        <v>4</v>
      </c>
      <c r="GL11" s="493">
        <v>889.9</v>
      </c>
      <c r="GM11" s="334">
        <v>44608</v>
      </c>
      <c r="GN11" s="493">
        <v>889.9</v>
      </c>
      <c r="GO11" s="95" t="s">
        <v>553</v>
      </c>
      <c r="GP11" s="71">
        <v>31</v>
      </c>
      <c r="GQ11" s="592">
        <f t="shared" si="23"/>
        <v>27586.899999999998</v>
      </c>
      <c r="GS11" s="61"/>
      <c r="GT11" s="106"/>
      <c r="GU11" s="15">
        <v>4</v>
      </c>
      <c r="GV11" s="286">
        <v>835.31</v>
      </c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>
        <v>875</v>
      </c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>
        <v>935.8</v>
      </c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>
        <v>887.2</v>
      </c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>
        <v>919.9</v>
      </c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>
        <v>894.9</v>
      </c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>
        <v>905.4</v>
      </c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>
        <v>940.7</v>
      </c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>
        <v>939.84</v>
      </c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>
        <v>961.61</v>
      </c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>
        <v>892.7</v>
      </c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>
        <v>890.9</v>
      </c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1122">
        <v>44592</v>
      </c>
      <c r="P12" s="59">
        <v>930.8</v>
      </c>
      <c r="Q12" s="1124" t="s">
        <v>451</v>
      </c>
      <c r="R12" s="60">
        <v>32</v>
      </c>
      <c r="S12" s="592">
        <f t="shared" si="6"/>
        <v>29785.599999999999</v>
      </c>
      <c r="T12" s="249"/>
      <c r="V12" s="106"/>
      <c r="W12" s="15">
        <v>5</v>
      </c>
      <c r="X12" s="286">
        <v>923.1</v>
      </c>
      <c r="Y12" s="339">
        <v>44593</v>
      </c>
      <c r="Z12" s="286">
        <v>923.1</v>
      </c>
      <c r="AA12" s="396" t="s">
        <v>460</v>
      </c>
      <c r="AB12" s="273">
        <v>32</v>
      </c>
      <c r="AC12" s="331">
        <f t="shared" si="7"/>
        <v>29539.200000000001</v>
      </c>
      <c r="AF12" s="106"/>
      <c r="AG12" s="15">
        <v>5</v>
      </c>
      <c r="AH12" s="92">
        <v>939.4</v>
      </c>
      <c r="AI12" s="334">
        <v>44593</v>
      </c>
      <c r="AJ12" s="92">
        <v>939.4</v>
      </c>
      <c r="AK12" s="95" t="s">
        <v>463</v>
      </c>
      <c r="AL12" s="71">
        <v>32</v>
      </c>
      <c r="AM12" s="594">
        <f t="shared" si="8"/>
        <v>30060.799999999999</v>
      </c>
      <c r="AP12" s="106"/>
      <c r="AQ12" s="15">
        <v>5</v>
      </c>
      <c r="AR12" s="328">
        <v>938.02</v>
      </c>
      <c r="AS12" s="339">
        <v>44594</v>
      </c>
      <c r="AT12" s="328">
        <v>938.02</v>
      </c>
      <c r="AU12" s="327" t="s">
        <v>467</v>
      </c>
      <c r="AV12" s="273">
        <v>32</v>
      </c>
      <c r="AW12" s="331">
        <f t="shared" si="9"/>
        <v>30016.639999999999</v>
      </c>
      <c r="AZ12" s="106"/>
      <c r="BA12" s="15">
        <v>5</v>
      </c>
      <c r="BB12" s="92">
        <v>943.92</v>
      </c>
      <c r="BC12" s="138">
        <v>44595</v>
      </c>
      <c r="BD12" s="92">
        <v>943.92</v>
      </c>
      <c r="BE12" s="95" t="s">
        <v>472</v>
      </c>
      <c r="BF12" s="390">
        <v>32</v>
      </c>
      <c r="BG12" s="610">
        <f t="shared" si="10"/>
        <v>30205.439999999999</v>
      </c>
      <c r="BJ12" s="106"/>
      <c r="BK12" s="15">
        <v>5</v>
      </c>
      <c r="BL12" s="92">
        <v>927.6</v>
      </c>
      <c r="BM12" s="138">
        <v>44597</v>
      </c>
      <c r="BN12" s="92">
        <v>927.6</v>
      </c>
      <c r="BO12" s="95" t="s">
        <v>483</v>
      </c>
      <c r="BP12" s="390">
        <v>32</v>
      </c>
      <c r="BQ12" s="788">
        <f t="shared" si="11"/>
        <v>29683.200000000001</v>
      </c>
      <c r="BT12" s="106"/>
      <c r="BU12" s="270">
        <v>5</v>
      </c>
      <c r="BV12" s="286">
        <v>883</v>
      </c>
      <c r="BW12" s="391">
        <v>44599</v>
      </c>
      <c r="BX12" s="286">
        <v>883</v>
      </c>
      <c r="BY12" s="392" t="s">
        <v>488</v>
      </c>
      <c r="BZ12" s="393">
        <v>33</v>
      </c>
      <c r="CA12" s="592">
        <f t="shared" si="12"/>
        <v>29139</v>
      </c>
      <c r="CD12" s="831"/>
      <c r="CE12" s="15">
        <v>5</v>
      </c>
      <c r="CF12" s="92">
        <v>916.7</v>
      </c>
      <c r="CG12" s="391">
        <v>44602</v>
      </c>
      <c r="CH12" s="92">
        <v>916.7</v>
      </c>
      <c r="CI12" s="394" t="s">
        <v>501</v>
      </c>
      <c r="CJ12" s="393">
        <v>30</v>
      </c>
      <c r="CK12" s="592">
        <f t="shared" si="13"/>
        <v>27501</v>
      </c>
      <c r="CN12" s="94"/>
      <c r="CO12" s="15">
        <v>5</v>
      </c>
      <c r="CP12" s="92">
        <v>899</v>
      </c>
      <c r="CQ12" s="391">
        <v>44602</v>
      </c>
      <c r="CR12" s="92">
        <v>899</v>
      </c>
      <c r="CS12" s="394" t="s">
        <v>507</v>
      </c>
      <c r="CT12" s="393">
        <v>30</v>
      </c>
      <c r="CU12" s="599">
        <f t="shared" si="48"/>
        <v>26970</v>
      </c>
      <c r="CX12" s="106"/>
      <c r="CY12" s="15">
        <v>5</v>
      </c>
      <c r="CZ12" s="92">
        <v>941.2</v>
      </c>
      <c r="DA12" s="334">
        <v>44601</v>
      </c>
      <c r="DB12" s="92">
        <v>941.2</v>
      </c>
      <c r="DC12" s="95" t="s">
        <v>497</v>
      </c>
      <c r="DD12" s="71">
        <v>33</v>
      </c>
      <c r="DE12" s="592">
        <f t="shared" si="14"/>
        <v>31059.600000000002</v>
      </c>
      <c r="DH12" s="106"/>
      <c r="DI12" s="15">
        <v>5</v>
      </c>
      <c r="DJ12" s="92">
        <v>906.3</v>
      </c>
      <c r="DK12" s="391">
        <v>44603</v>
      </c>
      <c r="DL12" s="92">
        <v>906.3</v>
      </c>
      <c r="DM12" s="394" t="s">
        <v>521</v>
      </c>
      <c r="DN12" s="393">
        <v>30</v>
      </c>
      <c r="DO12" s="599">
        <f t="shared" si="15"/>
        <v>27189</v>
      </c>
      <c r="DR12" s="106"/>
      <c r="DS12" s="15">
        <v>5</v>
      </c>
      <c r="DT12" s="92">
        <v>906.3</v>
      </c>
      <c r="DU12" s="391">
        <v>44603</v>
      </c>
      <c r="DV12" s="92">
        <v>906.3</v>
      </c>
      <c r="DW12" s="394" t="s">
        <v>515</v>
      </c>
      <c r="DX12" s="393">
        <v>30</v>
      </c>
      <c r="DY12" s="592">
        <f t="shared" si="16"/>
        <v>27189</v>
      </c>
      <c r="EB12" s="106"/>
      <c r="EC12" s="15">
        <v>5</v>
      </c>
      <c r="ED12" s="69">
        <v>885.41</v>
      </c>
      <c r="EE12" s="348">
        <v>44602</v>
      </c>
      <c r="EF12" s="69">
        <v>885.41</v>
      </c>
      <c r="EG12" s="70" t="s">
        <v>510</v>
      </c>
      <c r="EH12" s="71">
        <v>30</v>
      </c>
      <c r="EI12" s="592">
        <f t="shared" si="17"/>
        <v>26562.3</v>
      </c>
      <c r="EL12" s="440"/>
      <c r="EM12" s="15">
        <v>5</v>
      </c>
      <c r="EN12" s="286">
        <v>911.7</v>
      </c>
      <c r="EO12" s="339">
        <v>44604</v>
      </c>
      <c r="EP12" s="286">
        <v>911.7</v>
      </c>
      <c r="EQ12" s="272" t="s">
        <v>529</v>
      </c>
      <c r="ER12" s="273">
        <v>30</v>
      </c>
      <c r="ES12" s="592">
        <f t="shared" si="18"/>
        <v>27351</v>
      </c>
      <c r="EV12" s="106"/>
      <c r="EW12" s="15">
        <v>5</v>
      </c>
      <c r="EX12" s="271">
        <v>915.8</v>
      </c>
      <c r="EY12" s="515">
        <v>44606</v>
      </c>
      <c r="EZ12" s="271">
        <v>915.8</v>
      </c>
      <c r="FA12" s="272" t="s">
        <v>540</v>
      </c>
      <c r="FB12" s="273">
        <v>30</v>
      </c>
      <c r="FC12" s="331">
        <f t="shared" si="19"/>
        <v>27474</v>
      </c>
      <c r="FF12" s="440"/>
      <c r="FG12" s="15">
        <v>5</v>
      </c>
      <c r="FH12" s="286">
        <v>871.3</v>
      </c>
      <c r="FI12" s="339">
        <v>44607</v>
      </c>
      <c r="FJ12" s="286">
        <v>871.3</v>
      </c>
      <c r="FK12" s="272" t="s">
        <v>548</v>
      </c>
      <c r="FL12" s="273">
        <v>31</v>
      </c>
      <c r="FM12" s="592">
        <f t="shared" si="20"/>
        <v>27010.3</v>
      </c>
      <c r="FN12" s="75" t="s">
        <v>41</v>
      </c>
      <c r="FP12" s="106"/>
      <c r="FQ12" s="15">
        <v>5</v>
      </c>
      <c r="FR12" s="92">
        <v>906.3</v>
      </c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>
        <v>963.88</v>
      </c>
      <c r="GC12" s="515">
        <v>44608</v>
      </c>
      <c r="GD12" s="271">
        <v>963.88</v>
      </c>
      <c r="GE12" s="272" t="s">
        <v>551</v>
      </c>
      <c r="GF12" s="273">
        <v>31</v>
      </c>
      <c r="GG12" s="331">
        <f t="shared" si="22"/>
        <v>29880.28</v>
      </c>
      <c r="GJ12" s="106"/>
      <c r="GK12" s="15">
        <v>5</v>
      </c>
      <c r="GL12" s="493">
        <v>888.6</v>
      </c>
      <c r="GM12" s="334">
        <v>44608</v>
      </c>
      <c r="GN12" s="493">
        <v>888.6</v>
      </c>
      <c r="GO12" s="95" t="s">
        <v>553</v>
      </c>
      <c r="GP12" s="71">
        <v>31</v>
      </c>
      <c r="GQ12" s="592">
        <f t="shared" si="23"/>
        <v>27546.600000000002</v>
      </c>
      <c r="GT12" s="106"/>
      <c r="GU12" s="15">
        <v>5</v>
      </c>
      <c r="GV12" s="286">
        <v>863.18</v>
      </c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>
        <v>938.9</v>
      </c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>
        <v>896.3</v>
      </c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>
        <v>903.6</v>
      </c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>
        <v>911.7</v>
      </c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>
        <v>929</v>
      </c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>
        <v>924.9</v>
      </c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>
        <v>909.9</v>
      </c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>
        <v>935.36</v>
      </c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>
        <v>967.51</v>
      </c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>
        <v>869.1</v>
      </c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>
        <v>928</v>
      </c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1122">
        <v>44592</v>
      </c>
      <c r="P13" s="59">
        <v>935.3</v>
      </c>
      <c r="Q13" s="1124" t="s">
        <v>448</v>
      </c>
      <c r="R13" s="60">
        <v>32</v>
      </c>
      <c r="S13" s="592">
        <f t="shared" si="6"/>
        <v>29929.599999999999</v>
      </c>
      <c r="T13" s="249"/>
      <c r="V13" s="106"/>
      <c r="W13" s="15">
        <v>6</v>
      </c>
      <c r="X13" s="286">
        <v>867.3</v>
      </c>
      <c r="Y13" s="339">
        <v>44593</v>
      </c>
      <c r="Z13" s="286">
        <v>867.3</v>
      </c>
      <c r="AA13" s="396" t="s">
        <v>460</v>
      </c>
      <c r="AB13" s="273">
        <v>32</v>
      </c>
      <c r="AC13" s="331">
        <f t="shared" si="7"/>
        <v>27753.599999999999</v>
      </c>
      <c r="AF13" s="106"/>
      <c r="AG13" s="15">
        <v>6</v>
      </c>
      <c r="AH13" s="92">
        <v>890.4</v>
      </c>
      <c r="AI13" s="334">
        <v>44593</v>
      </c>
      <c r="AJ13" s="92">
        <v>890.4</v>
      </c>
      <c r="AK13" s="95" t="s">
        <v>462</v>
      </c>
      <c r="AL13" s="71">
        <v>32</v>
      </c>
      <c r="AM13" s="594">
        <f t="shared" si="8"/>
        <v>28492.799999999999</v>
      </c>
      <c r="AP13" s="106"/>
      <c r="AQ13" s="15">
        <v>6</v>
      </c>
      <c r="AR13" s="328">
        <v>918.97</v>
      </c>
      <c r="AS13" s="339">
        <v>44594</v>
      </c>
      <c r="AT13" s="328">
        <v>918.97</v>
      </c>
      <c r="AU13" s="327" t="s">
        <v>467</v>
      </c>
      <c r="AV13" s="273">
        <v>32</v>
      </c>
      <c r="AW13" s="331">
        <f t="shared" si="9"/>
        <v>29407.040000000001</v>
      </c>
      <c r="AZ13" s="106"/>
      <c r="BA13" s="15">
        <v>6</v>
      </c>
      <c r="BB13" s="92">
        <v>930.31</v>
      </c>
      <c r="BC13" s="138">
        <v>44595</v>
      </c>
      <c r="BD13" s="92">
        <v>930.31</v>
      </c>
      <c r="BE13" s="95" t="s">
        <v>472</v>
      </c>
      <c r="BF13" s="390">
        <v>32</v>
      </c>
      <c r="BG13" s="610">
        <f t="shared" si="10"/>
        <v>29769.919999999998</v>
      </c>
      <c r="BJ13" s="106"/>
      <c r="BK13" s="15">
        <v>6</v>
      </c>
      <c r="BL13" s="92">
        <v>900.4</v>
      </c>
      <c r="BM13" s="138">
        <v>44597</v>
      </c>
      <c r="BN13" s="92">
        <v>900.4</v>
      </c>
      <c r="BO13" s="95" t="s">
        <v>483</v>
      </c>
      <c r="BP13" s="390">
        <v>32</v>
      </c>
      <c r="BQ13" s="788">
        <f t="shared" si="11"/>
        <v>28812.799999999999</v>
      </c>
      <c r="BT13" s="106"/>
      <c r="BU13" s="270">
        <v>6</v>
      </c>
      <c r="BV13" s="286">
        <v>853</v>
      </c>
      <c r="BW13" s="391">
        <v>44599</v>
      </c>
      <c r="BX13" s="286">
        <v>853</v>
      </c>
      <c r="BY13" s="392" t="s">
        <v>488</v>
      </c>
      <c r="BZ13" s="393">
        <v>33</v>
      </c>
      <c r="CA13" s="592">
        <f t="shared" si="12"/>
        <v>28149</v>
      </c>
      <c r="CD13" s="831"/>
      <c r="CE13" s="15">
        <v>6</v>
      </c>
      <c r="CF13" s="92">
        <v>915.8</v>
      </c>
      <c r="CG13" s="391">
        <v>44602</v>
      </c>
      <c r="CH13" s="92">
        <v>915.8</v>
      </c>
      <c r="CI13" s="394" t="s">
        <v>501</v>
      </c>
      <c r="CJ13" s="393">
        <v>30</v>
      </c>
      <c r="CK13" s="592">
        <f t="shared" si="13"/>
        <v>27474</v>
      </c>
      <c r="CN13" s="94"/>
      <c r="CO13" s="15">
        <v>6</v>
      </c>
      <c r="CP13" s="92">
        <v>889.5</v>
      </c>
      <c r="CQ13" s="391">
        <v>44602</v>
      </c>
      <c r="CR13" s="92">
        <v>889.5</v>
      </c>
      <c r="CS13" s="394" t="s">
        <v>507</v>
      </c>
      <c r="CT13" s="393">
        <v>30</v>
      </c>
      <c r="CU13" s="599">
        <f t="shared" si="48"/>
        <v>26685</v>
      </c>
      <c r="CX13" s="106"/>
      <c r="CY13" s="15">
        <v>6</v>
      </c>
      <c r="CZ13" s="92">
        <v>973.4</v>
      </c>
      <c r="DA13" s="334">
        <v>44601</v>
      </c>
      <c r="DB13" s="92">
        <v>973.4</v>
      </c>
      <c r="DC13" s="95" t="s">
        <v>497</v>
      </c>
      <c r="DD13" s="71">
        <v>33</v>
      </c>
      <c r="DE13" s="592">
        <f t="shared" si="14"/>
        <v>32122.2</v>
      </c>
      <c r="DH13" s="106"/>
      <c r="DI13" s="15">
        <v>6</v>
      </c>
      <c r="DJ13" s="92">
        <v>866.8</v>
      </c>
      <c r="DK13" s="391">
        <v>44603</v>
      </c>
      <c r="DL13" s="92">
        <v>866.8</v>
      </c>
      <c r="DM13" s="394" t="s">
        <v>521</v>
      </c>
      <c r="DN13" s="393">
        <v>30</v>
      </c>
      <c r="DO13" s="599">
        <f t="shared" si="15"/>
        <v>26004</v>
      </c>
      <c r="DR13" s="106"/>
      <c r="DS13" s="15">
        <v>6</v>
      </c>
      <c r="DT13" s="92">
        <v>882.7</v>
      </c>
      <c r="DU13" s="391">
        <v>44603</v>
      </c>
      <c r="DV13" s="92">
        <v>882.7</v>
      </c>
      <c r="DW13" s="394" t="s">
        <v>519</v>
      </c>
      <c r="DX13" s="393">
        <v>30</v>
      </c>
      <c r="DY13" s="592">
        <f t="shared" si="16"/>
        <v>26481</v>
      </c>
      <c r="EB13" s="106"/>
      <c r="EC13" s="15">
        <v>6</v>
      </c>
      <c r="ED13" s="69">
        <v>883.59</v>
      </c>
      <c r="EE13" s="348">
        <v>44602</v>
      </c>
      <c r="EF13" s="69">
        <v>883.59</v>
      </c>
      <c r="EG13" s="70" t="s">
        <v>510</v>
      </c>
      <c r="EH13" s="71">
        <v>30</v>
      </c>
      <c r="EI13" s="592">
        <f t="shared" si="17"/>
        <v>26507.7</v>
      </c>
      <c r="EL13" s="440"/>
      <c r="EM13" s="15">
        <v>6</v>
      </c>
      <c r="EN13" s="286">
        <v>913.1</v>
      </c>
      <c r="EO13" s="339">
        <v>44604</v>
      </c>
      <c r="EP13" s="286">
        <v>913.1</v>
      </c>
      <c r="EQ13" s="272" t="s">
        <v>527</v>
      </c>
      <c r="ER13" s="273">
        <v>30</v>
      </c>
      <c r="ES13" s="592">
        <f t="shared" si="18"/>
        <v>27393</v>
      </c>
      <c r="EV13" s="106"/>
      <c r="EW13" s="15">
        <v>6</v>
      </c>
      <c r="EX13" s="271">
        <v>921.2</v>
      </c>
      <c r="EY13" s="515">
        <v>44606</v>
      </c>
      <c r="EZ13" s="271">
        <v>921.2</v>
      </c>
      <c r="FA13" s="272" t="s">
        <v>540</v>
      </c>
      <c r="FB13" s="273">
        <v>30</v>
      </c>
      <c r="FC13" s="331">
        <f t="shared" si="19"/>
        <v>27636</v>
      </c>
      <c r="FF13" s="440"/>
      <c r="FG13" s="15">
        <v>6</v>
      </c>
      <c r="FH13" s="286">
        <v>920.3</v>
      </c>
      <c r="FI13" s="339">
        <v>44607</v>
      </c>
      <c r="FJ13" s="286">
        <v>920.3</v>
      </c>
      <c r="FK13" s="272" t="s">
        <v>548</v>
      </c>
      <c r="FL13" s="273">
        <v>31</v>
      </c>
      <c r="FM13" s="592">
        <f t="shared" si="20"/>
        <v>28529.3</v>
      </c>
      <c r="FP13" s="106"/>
      <c r="FQ13" s="15">
        <v>6</v>
      </c>
      <c r="FR13" s="92">
        <v>930.3</v>
      </c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>
        <v>975.22</v>
      </c>
      <c r="GC13" s="515">
        <v>44608</v>
      </c>
      <c r="GD13" s="69">
        <v>975.22</v>
      </c>
      <c r="GE13" s="272" t="s">
        <v>551</v>
      </c>
      <c r="GF13" s="273">
        <v>31</v>
      </c>
      <c r="GG13" s="331">
        <f t="shared" si="22"/>
        <v>30231.82</v>
      </c>
      <c r="GJ13" s="106"/>
      <c r="GK13" s="15">
        <v>6</v>
      </c>
      <c r="GL13" s="493">
        <v>911.7</v>
      </c>
      <c r="GM13" s="334">
        <v>44608</v>
      </c>
      <c r="GN13" s="493">
        <v>911.7</v>
      </c>
      <c r="GO13" s="95" t="s">
        <v>553</v>
      </c>
      <c r="GP13" s="71">
        <v>31</v>
      </c>
      <c r="GQ13" s="592">
        <f t="shared" si="23"/>
        <v>28262.7</v>
      </c>
      <c r="GT13" s="106"/>
      <c r="GU13" s="15">
        <v>6</v>
      </c>
      <c r="GV13" s="286">
        <v>842.77</v>
      </c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>
        <v>931.7</v>
      </c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>
        <v>916.3</v>
      </c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>
        <v>883.6</v>
      </c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>
        <v>898.1</v>
      </c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>
        <v>934.8</v>
      </c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>
        <v>868.2</v>
      </c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>
        <v>913.5</v>
      </c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>
        <v>951.63</v>
      </c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>
        <v>922.15</v>
      </c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>
        <v>885.4</v>
      </c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>
        <v>862.7</v>
      </c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1122">
        <v>44592</v>
      </c>
      <c r="P14" s="59">
        <v>917.2</v>
      </c>
      <c r="Q14" s="1124" t="s">
        <v>451</v>
      </c>
      <c r="R14" s="60">
        <v>32</v>
      </c>
      <c r="S14" s="592">
        <f t="shared" si="6"/>
        <v>29350.400000000001</v>
      </c>
      <c r="T14" s="249"/>
      <c r="V14" s="106"/>
      <c r="W14" s="15">
        <v>7</v>
      </c>
      <c r="X14" s="286">
        <v>875</v>
      </c>
      <c r="Y14" s="339">
        <v>44593</v>
      </c>
      <c r="Z14" s="286">
        <v>875</v>
      </c>
      <c r="AA14" s="396" t="s">
        <v>460</v>
      </c>
      <c r="AB14" s="273">
        <v>32</v>
      </c>
      <c r="AC14" s="331">
        <f t="shared" si="7"/>
        <v>28000</v>
      </c>
      <c r="AF14" s="106"/>
      <c r="AG14" s="15">
        <v>7</v>
      </c>
      <c r="AH14" s="92">
        <v>911.3</v>
      </c>
      <c r="AI14" s="334">
        <v>44593</v>
      </c>
      <c r="AJ14" s="92">
        <v>911.3</v>
      </c>
      <c r="AK14" s="95" t="s">
        <v>462</v>
      </c>
      <c r="AL14" s="71">
        <v>32</v>
      </c>
      <c r="AM14" s="594">
        <f t="shared" si="8"/>
        <v>29161.599999999999</v>
      </c>
      <c r="AP14" s="106"/>
      <c r="AQ14" s="15">
        <v>7</v>
      </c>
      <c r="AR14" s="328">
        <v>909.9</v>
      </c>
      <c r="AS14" s="339">
        <v>44594</v>
      </c>
      <c r="AT14" s="328">
        <v>909.9</v>
      </c>
      <c r="AU14" s="327" t="s">
        <v>467</v>
      </c>
      <c r="AV14" s="273">
        <v>32</v>
      </c>
      <c r="AW14" s="331">
        <f t="shared" si="9"/>
        <v>29116.799999999999</v>
      </c>
      <c r="AZ14" s="106"/>
      <c r="BA14" s="15">
        <v>7</v>
      </c>
      <c r="BB14" s="92">
        <v>931.22</v>
      </c>
      <c r="BC14" s="138">
        <v>44595</v>
      </c>
      <c r="BD14" s="92">
        <v>931.22</v>
      </c>
      <c r="BE14" s="95" t="s">
        <v>472</v>
      </c>
      <c r="BF14" s="390">
        <v>32</v>
      </c>
      <c r="BG14" s="610">
        <f t="shared" si="10"/>
        <v>29799.040000000001</v>
      </c>
      <c r="BJ14" s="106"/>
      <c r="BK14" s="15">
        <v>7</v>
      </c>
      <c r="BL14" s="92">
        <v>926.7</v>
      </c>
      <c r="BM14" s="138">
        <v>44597</v>
      </c>
      <c r="BN14" s="92">
        <v>926.7</v>
      </c>
      <c r="BO14" s="95" t="s">
        <v>483</v>
      </c>
      <c r="BP14" s="390">
        <v>32</v>
      </c>
      <c r="BQ14" s="788">
        <f t="shared" si="11"/>
        <v>29654.400000000001</v>
      </c>
      <c r="BT14" s="106"/>
      <c r="BU14" s="270">
        <v>7</v>
      </c>
      <c r="BV14" s="286">
        <v>857</v>
      </c>
      <c r="BW14" s="391">
        <v>44599</v>
      </c>
      <c r="BX14" s="286">
        <v>857</v>
      </c>
      <c r="BY14" s="392" t="s">
        <v>488</v>
      </c>
      <c r="BZ14" s="393">
        <v>33</v>
      </c>
      <c r="CA14" s="592">
        <f t="shared" si="12"/>
        <v>28281</v>
      </c>
      <c r="CD14" s="831"/>
      <c r="CE14" s="15">
        <v>7</v>
      </c>
      <c r="CF14" s="92">
        <v>905.8</v>
      </c>
      <c r="CG14" s="391">
        <v>44602</v>
      </c>
      <c r="CH14" s="92">
        <v>905.8</v>
      </c>
      <c r="CI14" s="394" t="s">
        <v>501</v>
      </c>
      <c r="CJ14" s="393">
        <v>30</v>
      </c>
      <c r="CK14" s="592">
        <f t="shared" si="13"/>
        <v>27174</v>
      </c>
      <c r="CN14" s="94"/>
      <c r="CO14" s="15">
        <v>7</v>
      </c>
      <c r="CP14" s="92">
        <v>888.6</v>
      </c>
      <c r="CQ14" s="391">
        <v>44602</v>
      </c>
      <c r="CR14" s="92">
        <v>888.6</v>
      </c>
      <c r="CS14" s="394" t="s">
        <v>507</v>
      </c>
      <c r="CT14" s="393">
        <v>30</v>
      </c>
      <c r="CU14" s="599">
        <f t="shared" si="48"/>
        <v>26658</v>
      </c>
      <c r="CX14" s="106"/>
      <c r="CY14" s="15">
        <v>7</v>
      </c>
      <c r="CZ14" s="92">
        <v>960.25</v>
      </c>
      <c r="DA14" s="334">
        <v>44601</v>
      </c>
      <c r="DB14" s="92">
        <v>960.25</v>
      </c>
      <c r="DC14" s="95" t="s">
        <v>497</v>
      </c>
      <c r="DD14" s="71">
        <v>33</v>
      </c>
      <c r="DE14" s="592">
        <f t="shared" si="14"/>
        <v>31688.25</v>
      </c>
      <c r="DH14" s="106"/>
      <c r="DI14" s="15">
        <v>7</v>
      </c>
      <c r="DJ14" s="92">
        <v>901.7</v>
      </c>
      <c r="DK14" s="391">
        <v>44603</v>
      </c>
      <c r="DL14" s="92">
        <v>901.7</v>
      </c>
      <c r="DM14" s="394" t="s">
        <v>521</v>
      </c>
      <c r="DN14" s="393">
        <v>30</v>
      </c>
      <c r="DO14" s="599">
        <f t="shared" si="15"/>
        <v>27051</v>
      </c>
      <c r="DR14" s="106"/>
      <c r="DS14" s="15">
        <v>7</v>
      </c>
      <c r="DT14" s="92">
        <v>909.4</v>
      </c>
      <c r="DU14" s="391">
        <v>44603</v>
      </c>
      <c r="DV14" s="92">
        <v>909.4</v>
      </c>
      <c r="DW14" s="394" t="s">
        <v>519</v>
      </c>
      <c r="DX14" s="393">
        <v>30</v>
      </c>
      <c r="DY14" s="592">
        <f t="shared" si="16"/>
        <v>27282</v>
      </c>
      <c r="EB14" s="106"/>
      <c r="EC14" s="15">
        <v>7</v>
      </c>
      <c r="ED14" s="69">
        <v>861.82</v>
      </c>
      <c r="EE14" s="348">
        <v>44602</v>
      </c>
      <c r="EF14" s="69">
        <v>861.82</v>
      </c>
      <c r="EG14" s="70" t="s">
        <v>510</v>
      </c>
      <c r="EH14" s="71">
        <v>30</v>
      </c>
      <c r="EI14" s="592">
        <f t="shared" si="17"/>
        <v>25854.600000000002</v>
      </c>
      <c r="EL14" s="440"/>
      <c r="EM14" s="15">
        <v>7</v>
      </c>
      <c r="EN14" s="286">
        <v>875.4</v>
      </c>
      <c r="EO14" s="339">
        <v>44604</v>
      </c>
      <c r="EP14" s="286">
        <v>875.4</v>
      </c>
      <c r="EQ14" s="272" t="s">
        <v>524</v>
      </c>
      <c r="ER14" s="273">
        <v>30</v>
      </c>
      <c r="ES14" s="592">
        <f t="shared" si="18"/>
        <v>26262</v>
      </c>
      <c r="EV14" s="106"/>
      <c r="EW14" s="15">
        <v>7</v>
      </c>
      <c r="EX14" s="271">
        <v>852.3</v>
      </c>
      <c r="EY14" s="515">
        <v>44606</v>
      </c>
      <c r="EZ14" s="271">
        <v>852.3</v>
      </c>
      <c r="FA14" s="272" t="s">
        <v>540</v>
      </c>
      <c r="FB14" s="273">
        <v>30</v>
      </c>
      <c r="FC14" s="331">
        <f t="shared" si="19"/>
        <v>25569</v>
      </c>
      <c r="FF14" s="440"/>
      <c r="FG14" s="15">
        <v>7</v>
      </c>
      <c r="FH14" s="286">
        <v>933</v>
      </c>
      <c r="FI14" s="339">
        <v>44607</v>
      </c>
      <c r="FJ14" s="286">
        <v>933</v>
      </c>
      <c r="FK14" s="272" t="s">
        <v>548</v>
      </c>
      <c r="FL14" s="273">
        <v>31</v>
      </c>
      <c r="FM14" s="592">
        <f t="shared" si="20"/>
        <v>28923</v>
      </c>
      <c r="FP14" s="106"/>
      <c r="FQ14" s="15">
        <v>7</v>
      </c>
      <c r="FR14" s="92">
        <v>933.5</v>
      </c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>
        <v>975.22</v>
      </c>
      <c r="GC14" s="515">
        <v>44608</v>
      </c>
      <c r="GD14" s="69">
        <v>975.22</v>
      </c>
      <c r="GE14" s="272" t="s">
        <v>551</v>
      </c>
      <c r="GF14" s="273">
        <v>31</v>
      </c>
      <c r="GG14" s="331">
        <f t="shared" si="22"/>
        <v>30231.82</v>
      </c>
      <c r="GJ14" s="106"/>
      <c r="GK14" s="15">
        <v>7</v>
      </c>
      <c r="GL14" s="493">
        <v>891.3</v>
      </c>
      <c r="GM14" s="334">
        <v>44608</v>
      </c>
      <c r="GN14" s="493">
        <v>891.3</v>
      </c>
      <c r="GO14" s="95" t="s">
        <v>553</v>
      </c>
      <c r="GP14" s="71">
        <v>31</v>
      </c>
      <c r="GQ14" s="592">
        <f t="shared" si="23"/>
        <v>27630.3</v>
      </c>
      <c r="GT14" s="106"/>
      <c r="GU14" s="15">
        <v>7</v>
      </c>
      <c r="GV14" s="286">
        <v>928.5</v>
      </c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>
        <v>893.1</v>
      </c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>
        <v>921.2</v>
      </c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>
        <v>907.6</v>
      </c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>
        <v>868.2</v>
      </c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>
        <v>919.4</v>
      </c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>
        <v>928</v>
      </c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>
        <v>870.9</v>
      </c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>
        <v>914.44</v>
      </c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>
        <v>914.89</v>
      </c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>
        <v>906.3</v>
      </c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>
        <v>868.2</v>
      </c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1122">
        <v>44592</v>
      </c>
      <c r="P15" s="59">
        <v>936.2</v>
      </c>
      <c r="Q15" s="1124" t="s">
        <v>451</v>
      </c>
      <c r="R15" s="60">
        <v>32</v>
      </c>
      <c r="S15" s="592">
        <f t="shared" si="6"/>
        <v>29958.400000000001</v>
      </c>
      <c r="T15" s="249"/>
      <c r="V15" s="106"/>
      <c r="W15" s="15">
        <v>8</v>
      </c>
      <c r="X15" s="286">
        <v>922.1</v>
      </c>
      <c r="Y15" s="339">
        <v>44593</v>
      </c>
      <c r="Z15" s="286">
        <v>922.1</v>
      </c>
      <c r="AA15" s="396" t="s">
        <v>460</v>
      </c>
      <c r="AB15" s="273">
        <v>32</v>
      </c>
      <c r="AC15" s="331">
        <f t="shared" si="7"/>
        <v>29507.200000000001</v>
      </c>
      <c r="AF15" s="106"/>
      <c r="AG15" s="15">
        <v>8</v>
      </c>
      <c r="AH15" s="92">
        <v>933.9</v>
      </c>
      <c r="AI15" s="334">
        <v>44593</v>
      </c>
      <c r="AJ15" s="92">
        <v>933.9</v>
      </c>
      <c r="AK15" s="95" t="s">
        <v>463</v>
      </c>
      <c r="AL15" s="71">
        <v>32</v>
      </c>
      <c r="AM15" s="594">
        <f t="shared" si="8"/>
        <v>29884.799999999999</v>
      </c>
      <c r="AP15" s="106"/>
      <c r="AQ15" s="15">
        <v>8</v>
      </c>
      <c r="AR15" s="328">
        <v>943.47</v>
      </c>
      <c r="AS15" s="339">
        <v>44594</v>
      </c>
      <c r="AT15" s="328">
        <v>943.47</v>
      </c>
      <c r="AU15" s="327" t="s">
        <v>467</v>
      </c>
      <c r="AV15" s="273">
        <v>32</v>
      </c>
      <c r="AW15" s="331">
        <f t="shared" si="9"/>
        <v>30191.040000000001</v>
      </c>
      <c r="AZ15" s="106"/>
      <c r="BA15" s="15">
        <v>8</v>
      </c>
      <c r="BB15" s="92">
        <v>899.92</v>
      </c>
      <c r="BC15" s="138">
        <v>44595</v>
      </c>
      <c r="BD15" s="92">
        <v>899.92</v>
      </c>
      <c r="BE15" s="95" t="s">
        <v>472</v>
      </c>
      <c r="BF15" s="390">
        <v>32</v>
      </c>
      <c r="BG15" s="610">
        <f t="shared" si="10"/>
        <v>28797.439999999999</v>
      </c>
      <c r="BJ15" s="106"/>
      <c r="BK15" s="15">
        <v>8</v>
      </c>
      <c r="BL15" s="92">
        <v>951.2</v>
      </c>
      <c r="BM15" s="138">
        <v>44597</v>
      </c>
      <c r="BN15" s="92">
        <v>951.2</v>
      </c>
      <c r="BO15" s="95" t="s">
        <v>483</v>
      </c>
      <c r="BP15" s="390">
        <v>32</v>
      </c>
      <c r="BQ15" s="788">
        <f t="shared" si="11"/>
        <v>30438.400000000001</v>
      </c>
      <c r="BT15" s="106"/>
      <c r="BU15" s="270">
        <v>8</v>
      </c>
      <c r="BV15" s="286">
        <v>865</v>
      </c>
      <c r="BW15" s="391">
        <v>44599</v>
      </c>
      <c r="BX15" s="286">
        <v>865</v>
      </c>
      <c r="BY15" s="392" t="s">
        <v>488</v>
      </c>
      <c r="BZ15" s="393">
        <v>33</v>
      </c>
      <c r="CA15" s="592">
        <f t="shared" si="12"/>
        <v>28545</v>
      </c>
      <c r="CD15" s="831"/>
      <c r="CE15" s="15">
        <v>8</v>
      </c>
      <c r="CF15" s="92">
        <v>939.4</v>
      </c>
      <c r="CG15" s="391">
        <v>44602</v>
      </c>
      <c r="CH15" s="92">
        <v>939.4</v>
      </c>
      <c r="CI15" s="394" t="s">
        <v>501</v>
      </c>
      <c r="CJ15" s="393">
        <v>30</v>
      </c>
      <c r="CK15" s="592">
        <f t="shared" si="13"/>
        <v>28182</v>
      </c>
      <c r="CN15" s="94"/>
      <c r="CO15" s="15">
        <v>8</v>
      </c>
      <c r="CP15" s="92">
        <v>928.5</v>
      </c>
      <c r="CQ15" s="391">
        <v>44602</v>
      </c>
      <c r="CR15" s="92">
        <v>928.5</v>
      </c>
      <c r="CS15" s="394" t="s">
        <v>507</v>
      </c>
      <c r="CT15" s="393">
        <v>30</v>
      </c>
      <c r="CU15" s="599">
        <f t="shared" si="48"/>
        <v>27855</v>
      </c>
      <c r="CX15" s="106"/>
      <c r="CY15" s="15">
        <v>8</v>
      </c>
      <c r="CZ15" s="92">
        <v>962.06</v>
      </c>
      <c r="DA15" s="334">
        <v>44601</v>
      </c>
      <c r="DB15" s="92">
        <v>962.06</v>
      </c>
      <c r="DC15" s="95" t="s">
        <v>497</v>
      </c>
      <c r="DD15" s="71">
        <v>33</v>
      </c>
      <c r="DE15" s="592">
        <f t="shared" si="14"/>
        <v>31747.98</v>
      </c>
      <c r="DH15" s="106"/>
      <c r="DI15" s="15">
        <v>8</v>
      </c>
      <c r="DJ15" s="92">
        <v>924.4</v>
      </c>
      <c r="DK15" s="391">
        <v>44603</v>
      </c>
      <c r="DL15" s="92">
        <v>924.4</v>
      </c>
      <c r="DM15" s="394" t="s">
        <v>520</v>
      </c>
      <c r="DN15" s="393">
        <v>30</v>
      </c>
      <c r="DO15" s="599">
        <f t="shared" si="15"/>
        <v>27732</v>
      </c>
      <c r="DR15" s="106"/>
      <c r="DS15" s="15">
        <v>8</v>
      </c>
      <c r="DT15" s="92">
        <v>909</v>
      </c>
      <c r="DU15" s="391">
        <v>44603</v>
      </c>
      <c r="DV15" s="92">
        <v>909</v>
      </c>
      <c r="DW15" s="394" t="s">
        <v>519</v>
      </c>
      <c r="DX15" s="393">
        <v>30</v>
      </c>
      <c r="DY15" s="592">
        <f t="shared" si="16"/>
        <v>27270</v>
      </c>
      <c r="EB15" s="106"/>
      <c r="EC15" s="15">
        <v>8</v>
      </c>
      <c r="ED15" s="69">
        <v>851.39</v>
      </c>
      <c r="EE15" s="348">
        <v>44602</v>
      </c>
      <c r="EF15" s="69">
        <v>851.39</v>
      </c>
      <c r="EG15" s="70" t="s">
        <v>509</v>
      </c>
      <c r="EH15" s="71">
        <v>30</v>
      </c>
      <c r="EI15" s="592">
        <f t="shared" si="17"/>
        <v>25541.7</v>
      </c>
      <c r="EL15" s="440"/>
      <c r="EM15" s="15">
        <v>8</v>
      </c>
      <c r="EN15" s="286">
        <v>907.6</v>
      </c>
      <c r="EO15" s="339">
        <v>44604</v>
      </c>
      <c r="EP15" s="286">
        <v>907.6</v>
      </c>
      <c r="EQ15" s="272" t="s">
        <v>523</v>
      </c>
      <c r="ER15" s="273">
        <v>30</v>
      </c>
      <c r="ES15" s="592">
        <f t="shared" si="18"/>
        <v>27228</v>
      </c>
      <c r="EV15" s="106"/>
      <c r="EW15" s="15">
        <v>8</v>
      </c>
      <c r="EX15" s="271">
        <v>895.8</v>
      </c>
      <c r="EY15" s="515">
        <v>44606</v>
      </c>
      <c r="EZ15" s="271">
        <v>895.8</v>
      </c>
      <c r="FA15" s="272" t="s">
        <v>540</v>
      </c>
      <c r="FB15" s="273">
        <v>30</v>
      </c>
      <c r="FC15" s="331">
        <f t="shared" si="19"/>
        <v>26874</v>
      </c>
      <c r="FF15" s="440"/>
      <c r="FG15" s="15">
        <v>8</v>
      </c>
      <c r="FH15" s="286">
        <v>904.5</v>
      </c>
      <c r="FI15" s="339">
        <v>44607</v>
      </c>
      <c r="FJ15" s="286">
        <v>904.5</v>
      </c>
      <c r="FK15" s="272" t="s">
        <v>548</v>
      </c>
      <c r="FL15" s="273">
        <v>31</v>
      </c>
      <c r="FM15" s="592">
        <f t="shared" si="20"/>
        <v>28039.5</v>
      </c>
      <c r="FP15" s="106"/>
      <c r="FQ15" s="15">
        <v>8</v>
      </c>
      <c r="FR15" s="92">
        <v>938.5</v>
      </c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>
        <v>933.94</v>
      </c>
      <c r="GC15" s="515">
        <v>44608</v>
      </c>
      <c r="GD15" s="69">
        <v>933.94</v>
      </c>
      <c r="GE15" s="272" t="s">
        <v>551</v>
      </c>
      <c r="GF15" s="273">
        <v>31</v>
      </c>
      <c r="GG15" s="331">
        <f t="shared" si="22"/>
        <v>28952.140000000003</v>
      </c>
      <c r="GJ15" s="106"/>
      <c r="GK15" s="15">
        <v>8</v>
      </c>
      <c r="GL15" s="493">
        <v>902.2</v>
      </c>
      <c r="GM15" s="334">
        <v>44608</v>
      </c>
      <c r="GN15" s="493">
        <v>902.2</v>
      </c>
      <c r="GO15" s="95" t="s">
        <v>553</v>
      </c>
      <c r="GP15" s="71">
        <v>31</v>
      </c>
      <c r="GQ15" s="592">
        <f t="shared" si="23"/>
        <v>27968.2</v>
      </c>
      <c r="GT15" s="106"/>
      <c r="GU15" s="15">
        <v>8</v>
      </c>
      <c r="GV15" s="286">
        <v>917.16</v>
      </c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>
        <v>930.3</v>
      </c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>
        <v>880</v>
      </c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>
        <v>884</v>
      </c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>
        <v>903.6</v>
      </c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>
        <v>919.4</v>
      </c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>
        <v>918.5</v>
      </c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>
        <v>925.3</v>
      </c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>
        <v>960.24</v>
      </c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>
        <v>944.83</v>
      </c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>
        <v>931.7</v>
      </c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>
        <v>895.4</v>
      </c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1122">
        <v>44592</v>
      </c>
      <c r="P16" s="59">
        <v>911.3</v>
      </c>
      <c r="Q16" s="1124" t="s">
        <v>451</v>
      </c>
      <c r="R16" s="60">
        <v>32</v>
      </c>
      <c r="S16" s="592">
        <f t="shared" si="6"/>
        <v>29161.599999999999</v>
      </c>
      <c r="T16" s="249"/>
      <c r="V16" s="106"/>
      <c r="W16" s="15">
        <v>9</v>
      </c>
      <c r="X16" s="286">
        <v>932.6</v>
      </c>
      <c r="Y16" s="339">
        <v>44593</v>
      </c>
      <c r="Z16" s="286">
        <v>932.6</v>
      </c>
      <c r="AA16" s="396" t="s">
        <v>460</v>
      </c>
      <c r="AB16" s="273">
        <v>32</v>
      </c>
      <c r="AC16" s="331">
        <f t="shared" si="7"/>
        <v>29843.200000000001</v>
      </c>
      <c r="AF16" s="106"/>
      <c r="AG16" s="15">
        <v>9</v>
      </c>
      <c r="AH16" s="92">
        <v>870.4</v>
      </c>
      <c r="AI16" s="334">
        <v>44593</v>
      </c>
      <c r="AJ16" s="92">
        <v>870.4</v>
      </c>
      <c r="AK16" s="95" t="s">
        <v>463</v>
      </c>
      <c r="AL16" s="71">
        <v>32</v>
      </c>
      <c r="AM16" s="594">
        <f t="shared" si="8"/>
        <v>27852.799999999999</v>
      </c>
      <c r="AP16" s="106"/>
      <c r="AQ16" s="15">
        <v>9</v>
      </c>
      <c r="AR16" s="328">
        <v>941.65</v>
      </c>
      <c r="AS16" s="339">
        <v>44594</v>
      </c>
      <c r="AT16" s="328">
        <v>941.65</v>
      </c>
      <c r="AU16" s="327" t="s">
        <v>467</v>
      </c>
      <c r="AV16" s="273">
        <v>32</v>
      </c>
      <c r="AW16" s="331">
        <f t="shared" si="9"/>
        <v>30132.799999999999</v>
      </c>
      <c r="AZ16" s="106"/>
      <c r="BA16" s="15">
        <v>9</v>
      </c>
      <c r="BB16" s="92">
        <v>908.09</v>
      </c>
      <c r="BC16" s="138">
        <v>44595</v>
      </c>
      <c r="BD16" s="92">
        <v>908.09</v>
      </c>
      <c r="BE16" s="95" t="s">
        <v>472</v>
      </c>
      <c r="BF16" s="390">
        <v>32</v>
      </c>
      <c r="BG16" s="610">
        <f t="shared" si="10"/>
        <v>29058.880000000001</v>
      </c>
      <c r="BJ16" s="106"/>
      <c r="BK16" s="15">
        <v>9</v>
      </c>
      <c r="BL16" s="92">
        <v>885.9</v>
      </c>
      <c r="BM16" s="138">
        <v>44597</v>
      </c>
      <c r="BN16" s="92">
        <v>885.9</v>
      </c>
      <c r="BO16" s="95" t="s">
        <v>483</v>
      </c>
      <c r="BP16" s="390">
        <v>32</v>
      </c>
      <c r="BQ16" s="788">
        <f t="shared" si="11"/>
        <v>28348.799999999999</v>
      </c>
      <c r="BT16" s="106"/>
      <c r="BU16" s="270">
        <v>9</v>
      </c>
      <c r="BV16" s="286">
        <v>817</v>
      </c>
      <c r="BW16" s="391">
        <v>44599</v>
      </c>
      <c r="BX16" s="286">
        <v>817</v>
      </c>
      <c r="BY16" s="392" t="s">
        <v>488</v>
      </c>
      <c r="BZ16" s="393">
        <v>33</v>
      </c>
      <c r="CA16" s="592">
        <f t="shared" si="12"/>
        <v>26961</v>
      </c>
      <c r="CD16" s="831"/>
      <c r="CE16" s="15">
        <v>9</v>
      </c>
      <c r="CF16" s="92">
        <v>931.2</v>
      </c>
      <c r="CG16" s="391">
        <v>44602</v>
      </c>
      <c r="CH16" s="92">
        <v>931.2</v>
      </c>
      <c r="CI16" s="394" t="s">
        <v>501</v>
      </c>
      <c r="CJ16" s="393">
        <v>30</v>
      </c>
      <c r="CK16" s="592">
        <f t="shared" si="13"/>
        <v>27936</v>
      </c>
      <c r="CN16" s="94"/>
      <c r="CO16" s="15">
        <v>9</v>
      </c>
      <c r="CP16" s="92">
        <v>935.8</v>
      </c>
      <c r="CQ16" s="391">
        <v>44602</v>
      </c>
      <c r="CR16" s="92">
        <v>935.8</v>
      </c>
      <c r="CS16" s="394" t="s">
        <v>507</v>
      </c>
      <c r="CT16" s="393">
        <v>30</v>
      </c>
      <c r="CU16" s="599">
        <f t="shared" si="48"/>
        <v>28074</v>
      </c>
      <c r="CX16" s="106"/>
      <c r="CY16" s="15">
        <v>9</v>
      </c>
      <c r="CZ16" s="92">
        <v>975.22</v>
      </c>
      <c r="DA16" s="334">
        <v>44601</v>
      </c>
      <c r="DB16" s="92">
        <v>975.22</v>
      </c>
      <c r="DC16" s="95" t="s">
        <v>497</v>
      </c>
      <c r="DD16" s="71">
        <v>33</v>
      </c>
      <c r="DE16" s="592">
        <f t="shared" si="14"/>
        <v>32182.260000000002</v>
      </c>
      <c r="DH16" s="106"/>
      <c r="DI16" s="15">
        <v>9</v>
      </c>
      <c r="DJ16" s="92">
        <v>884</v>
      </c>
      <c r="DK16" s="391">
        <v>44603</v>
      </c>
      <c r="DL16" s="92">
        <v>884</v>
      </c>
      <c r="DM16" s="394" t="s">
        <v>520</v>
      </c>
      <c r="DN16" s="393">
        <v>30</v>
      </c>
      <c r="DO16" s="599">
        <f t="shared" si="15"/>
        <v>26520</v>
      </c>
      <c r="DR16" s="106"/>
      <c r="DS16" s="15">
        <v>9</v>
      </c>
      <c r="DT16" s="92">
        <v>873.2</v>
      </c>
      <c r="DU16" s="391">
        <v>44603</v>
      </c>
      <c r="DV16" s="92">
        <v>873.2</v>
      </c>
      <c r="DW16" s="394" t="s">
        <v>519</v>
      </c>
      <c r="DX16" s="393">
        <v>30</v>
      </c>
      <c r="DY16" s="592">
        <f t="shared" si="16"/>
        <v>26196</v>
      </c>
      <c r="EB16" s="106"/>
      <c r="EC16" s="15">
        <v>9</v>
      </c>
      <c r="ED16" s="69">
        <v>872.71</v>
      </c>
      <c r="EE16" s="348">
        <v>44602</v>
      </c>
      <c r="EF16" s="69">
        <v>872.71</v>
      </c>
      <c r="EG16" s="70" t="s">
        <v>509</v>
      </c>
      <c r="EH16" s="71">
        <v>30</v>
      </c>
      <c r="EI16" s="592">
        <f t="shared" si="17"/>
        <v>26181.300000000003</v>
      </c>
      <c r="EL16" s="440"/>
      <c r="EM16" s="15">
        <v>9</v>
      </c>
      <c r="EN16" s="286">
        <v>933.9</v>
      </c>
      <c r="EO16" s="339">
        <v>44604</v>
      </c>
      <c r="EP16" s="286">
        <v>933.9</v>
      </c>
      <c r="EQ16" s="272" t="s">
        <v>522</v>
      </c>
      <c r="ER16" s="273">
        <v>30</v>
      </c>
      <c r="ES16" s="592">
        <f t="shared" si="18"/>
        <v>28017</v>
      </c>
      <c r="EV16" s="106"/>
      <c r="EW16" s="15">
        <v>9</v>
      </c>
      <c r="EX16" s="271">
        <v>908.5</v>
      </c>
      <c r="EY16" s="515">
        <v>44606</v>
      </c>
      <c r="EZ16" s="271">
        <v>908.5</v>
      </c>
      <c r="FA16" s="272" t="s">
        <v>540</v>
      </c>
      <c r="FB16" s="273">
        <v>30</v>
      </c>
      <c r="FC16" s="331">
        <f t="shared" si="19"/>
        <v>27255</v>
      </c>
      <c r="FF16" s="440"/>
      <c r="FG16" s="15">
        <v>9</v>
      </c>
      <c r="FH16" s="286">
        <v>911.7</v>
      </c>
      <c r="FI16" s="339">
        <v>44607</v>
      </c>
      <c r="FJ16" s="286">
        <v>911.7</v>
      </c>
      <c r="FK16" s="272" t="s">
        <v>548</v>
      </c>
      <c r="FL16" s="273">
        <v>31</v>
      </c>
      <c r="FM16" s="592">
        <f t="shared" si="20"/>
        <v>28262.7</v>
      </c>
      <c r="FP16" s="106"/>
      <c r="FQ16" s="15">
        <v>9</v>
      </c>
      <c r="FR16" s="92">
        <v>896.7</v>
      </c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>
        <v>974.77</v>
      </c>
      <c r="GC16" s="515">
        <v>44608</v>
      </c>
      <c r="GD16" s="69">
        <v>974.77</v>
      </c>
      <c r="GE16" s="272" t="s">
        <v>551</v>
      </c>
      <c r="GF16" s="273">
        <v>31</v>
      </c>
      <c r="GG16" s="331">
        <f t="shared" si="22"/>
        <v>30217.87</v>
      </c>
      <c r="GJ16" s="106"/>
      <c r="GK16" s="15">
        <v>9</v>
      </c>
      <c r="GL16" s="493">
        <v>893.1</v>
      </c>
      <c r="GM16" s="334">
        <v>44608</v>
      </c>
      <c r="GN16" s="493">
        <v>893.1</v>
      </c>
      <c r="GO16" s="95" t="s">
        <v>553</v>
      </c>
      <c r="GP16" s="71">
        <v>31</v>
      </c>
      <c r="GQ16" s="592">
        <f t="shared" si="23"/>
        <v>27686.100000000002</v>
      </c>
      <c r="GT16" s="106"/>
      <c r="GU16" s="15">
        <v>9</v>
      </c>
      <c r="GV16" s="286">
        <v>855.03</v>
      </c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>
        <v>924</v>
      </c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>
        <v>898.6</v>
      </c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>
        <v>875</v>
      </c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>
        <v>934.47</v>
      </c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>
        <v>929.9</v>
      </c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>
        <v>892.7</v>
      </c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>
        <v>901.7</v>
      </c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>
        <v>937.12</v>
      </c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>
        <v>913.08</v>
      </c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>
        <v>894.5</v>
      </c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>
        <v>939.8</v>
      </c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1122">
        <v>44592</v>
      </c>
      <c r="P17" s="59">
        <v>911.3</v>
      </c>
      <c r="Q17" s="1124" t="s">
        <v>443</v>
      </c>
      <c r="R17" s="60">
        <v>32</v>
      </c>
      <c r="S17" s="592">
        <f t="shared" si="6"/>
        <v>29161.599999999999</v>
      </c>
      <c r="T17" s="249"/>
      <c r="V17" s="106"/>
      <c r="W17" s="15">
        <v>10</v>
      </c>
      <c r="X17" s="286">
        <v>904</v>
      </c>
      <c r="Y17" s="339">
        <v>44593</v>
      </c>
      <c r="Z17" s="286">
        <v>904</v>
      </c>
      <c r="AA17" s="396" t="s">
        <v>460</v>
      </c>
      <c r="AB17" s="273">
        <v>32</v>
      </c>
      <c r="AC17" s="331">
        <f t="shared" si="7"/>
        <v>28928</v>
      </c>
      <c r="AF17" s="106"/>
      <c r="AG17" s="15">
        <v>10</v>
      </c>
      <c r="AH17" s="92">
        <v>923.5</v>
      </c>
      <c r="AI17" s="334">
        <v>44593</v>
      </c>
      <c r="AJ17" s="92">
        <v>923.5</v>
      </c>
      <c r="AK17" s="95" t="s">
        <v>463</v>
      </c>
      <c r="AL17" s="71">
        <v>32</v>
      </c>
      <c r="AM17" s="594">
        <f t="shared" si="8"/>
        <v>29552</v>
      </c>
      <c r="AP17" s="106"/>
      <c r="AQ17" s="15">
        <v>10</v>
      </c>
      <c r="AR17" s="328">
        <v>928.95</v>
      </c>
      <c r="AS17" s="339">
        <v>44594</v>
      </c>
      <c r="AT17" s="328">
        <v>928.95</v>
      </c>
      <c r="AU17" s="327" t="s">
        <v>467</v>
      </c>
      <c r="AV17" s="273">
        <v>32</v>
      </c>
      <c r="AW17" s="331">
        <f t="shared" si="9"/>
        <v>29726.400000000001</v>
      </c>
      <c r="AZ17" s="106"/>
      <c r="BA17" s="15">
        <v>10</v>
      </c>
      <c r="BB17" s="92">
        <v>908.99</v>
      </c>
      <c r="BC17" s="138">
        <v>44595</v>
      </c>
      <c r="BD17" s="92">
        <v>908.99</v>
      </c>
      <c r="BE17" s="95" t="s">
        <v>472</v>
      </c>
      <c r="BF17" s="390">
        <v>32</v>
      </c>
      <c r="BG17" s="610">
        <f t="shared" si="10"/>
        <v>29087.68</v>
      </c>
      <c r="BJ17" s="106"/>
      <c r="BK17" s="15">
        <v>10</v>
      </c>
      <c r="BL17" s="92">
        <v>914.9</v>
      </c>
      <c r="BM17" s="138">
        <v>44597</v>
      </c>
      <c r="BN17" s="92">
        <v>914.9</v>
      </c>
      <c r="BO17" s="95" t="s">
        <v>483</v>
      </c>
      <c r="BP17" s="390">
        <v>32</v>
      </c>
      <c r="BQ17" s="788">
        <f t="shared" si="11"/>
        <v>29276.799999999999</v>
      </c>
      <c r="BT17" s="106"/>
      <c r="BU17" s="270">
        <v>10</v>
      </c>
      <c r="BV17" s="271">
        <v>891</v>
      </c>
      <c r="BW17" s="391">
        <v>44599</v>
      </c>
      <c r="BX17" s="271">
        <v>891</v>
      </c>
      <c r="BY17" s="392" t="s">
        <v>488</v>
      </c>
      <c r="BZ17" s="393">
        <v>33</v>
      </c>
      <c r="CA17" s="592">
        <f t="shared" si="12"/>
        <v>29403</v>
      </c>
      <c r="CD17" s="831"/>
      <c r="CE17" s="15">
        <v>10</v>
      </c>
      <c r="CF17" s="92">
        <v>922.1</v>
      </c>
      <c r="CG17" s="391">
        <v>44602</v>
      </c>
      <c r="CH17" s="92">
        <v>922.1</v>
      </c>
      <c r="CI17" s="394" t="s">
        <v>501</v>
      </c>
      <c r="CJ17" s="393">
        <v>30</v>
      </c>
      <c r="CK17" s="592">
        <f t="shared" si="13"/>
        <v>27663</v>
      </c>
      <c r="CN17" s="94"/>
      <c r="CO17" s="15">
        <v>10</v>
      </c>
      <c r="CP17" s="92">
        <v>897.2</v>
      </c>
      <c r="CQ17" s="391">
        <v>44602</v>
      </c>
      <c r="CR17" s="92">
        <v>897.2</v>
      </c>
      <c r="CS17" s="394" t="s">
        <v>507</v>
      </c>
      <c r="CT17" s="393">
        <v>30</v>
      </c>
      <c r="CU17" s="599">
        <f t="shared" si="48"/>
        <v>26916</v>
      </c>
      <c r="CX17" s="106"/>
      <c r="CY17" s="15">
        <v>10</v>
      </c>
      <c r="CZ17" s="92">
        <v>933.94</v>
      </c>
      <c r="DA17" s="334">
        <v>44601</v>
      </c>
      <c r="DB17" s="92">
        <v>933.94</v>
      </c>
      <c r="DC17" s="95" t="s">
        <v>497</v>
      </c>
      <c r="DD17" s="71">
        <v>33</v>
      </c>
      <c r="DE17" s="592">
        <f t="shared" si="14"/>
        <v>30820.02</v>
      </c>
      <c r="DH17" s="106"/>
      <c r="DI17" s="15">
        <v>10</v>
      </c>
      <c r="DJ17" s="69">
        <v>923.1</v>
      </c>
      <c r="DK17" s="391">
        <v>44603</v>
      </c>
      <c r="DL17" s="92">
        <v>923.1</v>
      </c>
      <c r="DM17" s="394" t="s">
        <v>520</v>
      </c>
      <c r="DN17" s="393">
        <v>30</v>
      </c>
      <c r="DO17" s="599">
        <f t="shared" si="15"/>
        <v>27693</v>
      </c>
      <c r="DR17" s="106"/>
      <c r="DS17" s="15">
        <v>10</v>
      </c>
      <c r="DT17" s="69">
        <v>907.6</v>
      </c>
      <c r="DU17" s="391">
        <v>44603</v>
      </c>
      <c r="DV17" s="69">
        <v>907.6</v>
      </c>
      <c r="DW17" s="394" t="s">
        <v>515</v>
      </c>
      <c r="DX17" s="393">
        <v>30</v>
      </c>
      <c r="DY17" s="592">
        <f t="shared" si="16"/>
        <v>27228</v>
      </c>
      <c r="EB17" s="106"/>
      <c r="EC17" s="15">
        <v>10</v>
      </c>
      <c r="ED17" s="69">
        <v>874.07</v>
      </c>
      <c r="EE17" s="348">
        <v>44602</v>
      </c>
      <c r="EF17" s="69">
        <v>874.07</v>
      </c>
      <c r="EG17" s="70" t="s">
        <v>510</v>
      </c>
      <c r="EH17" s="71">
        <v>30</v>
      </c>
      <c r="EI17" s="592">
        <f t="shared" si="17"/>
        <v>26222.100000000002</v>
      </c>
      <c r="EL17" s="106"/>
      <c r="EM17" s="15">
        <v>10</v>
      </c>
      <c r="EN17" s="286">
        <v>921.2</v>
      </c>
      <c r="EO17" s="339">
        <v>44604</v>
      </c>
      <c r="EP17" s="286">
        <v>921.2</v>
      </c>
      <c r="EQ17" s="272" t="s">
        <v>522</v>
      </c>
      <c r="ER17" s="273">
        <v>30</v>
      </c>
      <c r="ES17" s="592">
        <f t="shared" si="18"/>
        <v>27636</v>
      </c>
      <c r="EV17" s="106"/>
      <c r="EW17" s="15">
        <v>10</v>
      </c>
      <c r="EX17" s="271">
        <v>905.8</v>
      </c>
      <c r="EY17" s="515">
        <v>44606</v>
      </c>
      <c r="EZ17" s="271">
        <v>905.8</v>
      </c>
      <c r="FA17" s="272" t="s">
        <v>540</v>
      </c>
      <c r="FB17" s="273">
        <v>30</v>
      </c>
      <c r="FC17" s="331">
        <f t="shared" si="19"/>
        <v>27174</v>
      </c>
      <c r="FF17" s="106"/>
      <c r="FG17" s="15">
        <v>10</v>
      </c>
      <c r="FH17" s="286">
        <v>916.3</v>
      </c>
      <c r="FI17" s="339">
        <v>44607</v>
      </c>
      <c r="FJ17" s="286">
        <v>916.3</v>
      </c>
      <c r="FK17" s="272" t="s">
        <v>548</v>
      </c>
      <c r="FL17" s="273">
        <v>31</v>
      </c>
      <c r="FM17" s="592">
        <f t="shared" si="20"/>
        <v>28405.3</v>
      </c>
      <c r="FP17" s="106"/>
      <c r="FQ17" s="15">
        <v>10</v>
      </c>
      <c r="FR17" s="92">
        <v>912.2</v>
      </c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>
        <v>975.22</v>
      </c>
      <c r="GC17" s="515">
        <v>44608</v>
      </c>
      <c r="GD17" s="69">
        <v>975.22</v>
      </c>
      <c r="GE17" s="272" t="s">
        <v>551</v>
      </c>
      <c r="GF17" s="273">
        <v>31</v>
      </c>
      <c r="GG17" s="331">
        <f t="shared" si="22"/>
        <v>30231.82</v>
      </c>
      <c r="GJ17" s="106"/>
      <c r="GK17" s="15">
        <v>10</v>
      </c>
      <c r="GL17" s="493">
        <v>874.1</v>
      </c>
      <c r="GM17" s="334">
        <v>44608</v>
      </c>
      <c r="GN17" s="493">
        <v>874.1</v>
      </c>
      <c r="GO17" s="95" t="s">
        <v>553</v>
      </c>
      <c r="GP17" s="71">
        <v>31</v>
      </c>
      <c r="GQ17" s="592">
        <f t="shared" si="23"/>
        <v>27097.100000000002</v>
      </c>
      <c r="GT17" s="106"/>
      <c r="GU17" s="15">
        <v>10</v>
      </c>
      <c r="GV17" s="286">
        <v>836.87</v>
      </c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>
        <v>898.6</v>
      </c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>
        <v>917.6</v>
      </c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>
        <v>880.9</v>
      </c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>
        <v>899.9</v>
      </c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>
        <v>926.2</v>
      </c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>
        <v>895.8</v>
      </c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>
        <v>918.1</v>
      </c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>
        <v>939.38</v>
      </c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>
        <v>946.19</v>
      </c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>
        <v>926.2</v>
      </c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>
        <v>908.1</v>
      </c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1122">
        <v>44592</v>
      </c>
      <c r="P18" s="59">
        <v>887.2</v>
      </c>
      <c r="Q18" s="1124" t="s">
        <v>451</v>
      </c>
      <c r="R18" s="60">
        <v>32</v>
      </c>
      <c r="S18" s="592">
        <f t="shared" si="6"/>
        <v>28390.400000000001</v>
      </c>
      <c r="T18" s="249"/>
      <c r="V18" s="106"/>
      <c r="W18" s="15">
        <v>11</v>
      </c>
      <c r="X18" s="286">
        <v>938.9</v>
      </c>
      <c r="Y18" s="339">
        <v>44593</v>
      </c>
      <c r="Z18" s="286">
        <v>938.9</v>
      </c>
      <c r="AA18" s="396" t="s">
        <v>461</v>
      </c>
      <c r="AB18" s="273">
        <v>32</v>
      </c>
      <c r="AC18" s="331">
        <f t="shared" si="7"/>
        <v>30044.799999999999</v>
      </c>
      <c r="AF18" s="106"/>
      <c r="AG18" s="15">
        <v>11</v>
      </c>
      <c r="AH18" s="69">
        <v>911.3</v>
      </c>
      <c r="AI18" s="334">
        <v>44593</v>
      </c>
      <c r="AJ18" s="92">
        <v>911.3</v>
      </c>
      <c r="AK18" s="95" t="s">
        <v>463</v>
      </c>
      <c r="AL18" s="71">
        <v>32</v>
      </c>
      <c r="AM18" s="594">
        <f t="shared" si="8"/>
        <v>29161.599999999999</v>
      </c>
      <c r="AP18" s="106"/>
      <c r="AQ18" s="15">
        <v>11</v>
      </c>
      <c r="AR18" s="328">
        <v>918.07</v>
      </c>
      <c r="AS18" s="339">
        <v>44594</v>
      </c>
      <c r="AT18" s="328">
        <v>918.07</v>
      </c>
      <c r="AU18" s="327">
        <v>918.07</v>
      </c>
      <c r="AV18" s="273">
        <v>32</v>
      </c>
      <c r="AW18" s="331">
        <f t="shared" si="9"/>
        <v>29378.240000000002</v>
      </c>
      <c r="AZ18" s="106"/>
      <c r="BA18" s="15">
        <v>11</v>
      </c>
      <c r="BB18" s="92">
        <v>911.72</v>
      </c>
      <c r="BC18" s="138">
        <v>44595</v>
      </c>
      <c r="BD18" s="92">
        <v>911.72</v>
      </c>
      <c r="BE18" s="95" t="s">
        <v>469</v>
      </c>
      <c r="BF18" s="390">
        <v>32</v>
      </c>
      <c r="BG18" s="610">
        <f t="shared" si="10"/>
        <v>29175.040000000001</v>
      </c>
      <c r="BJ18" s="106"/>
      <c r="BK18" s="15">
        <v>11</v>
      </c>
      <c r="BL18" s="92">
        <v>923.1</v>
      </c>
      <c r="BM18" s="138">
        <v>44597</v>
      </c>
      <c r="BN18" s="92">
        <v>923.1</v>
      </c>
      <c r="BO18" s="95" t="s">
        <v>484</v>
      </c>
      <c r="BP18" s="390">
        <v>32</v>
      </c>
      <c r="BQ18" s="788">
        <f t="shared" si="11"/>
        <v>29539.200000000001</v>
      </c>
      <c r="BT18" s="106"/>
      <c r="BU18" s="270">
        <v>11</v>
      </c>
      <c r="BV18" s="286">
        <v>865</v>
      </c>
      <c r="BW18" s="391">
        <v>44599</v>
      </c>
      <c r="BX18" s="286">
        <v>865</v>
      </c>
      <c r="BY18" s="392" t="s">
        <v>489</v>
      </c>
      <c r="BZ18" s="393">
        <v>33</v>
      </c>
      <c r="CA18" s="592">
        <f t="shared" si="12"/>
        <v>28545</v>
      </c>
      <c r="CD18" s="831"/>
      <c r="CE18" s="15">
        <v>11</v>
      </c>
      <c r="CF18" s="69">
        <v>922.1</v>
      </c>
      <c r="CG18" s="391">
        <v>44602</v>
      </c>
      <c r="CH18" s="69">
        <v>922.1</v>
      </c>
      <c r="CI18" s="394" t="s">
        <v>501</v>
      </c>
      <c r="CJ18" s="393">
        <v>30</v>
      </c>
      <c r="CK18" s="592">
        <f t="shared" si="13"/>
        <v>27663</v>
      </c>
      <c r="CN18" s="94"/>
      <c r="CO18" s="15">
        <v>11</v>
      </c>
      <c r="CP18" s="69">
        <v>917.2</v>
      </c>
      <c r="CQ18" s="391">
        <v>44602</v>
      </c>
      <c r="CR18" s="69">
        <v>917.2</v>
      </c>
      <c r="CS18" s="394" t="s">
        <v>504</v>
      </c>
      <c r="CT18" s="393">
        <v>30</v>
      </c>
      <c r="CU18" s="599">
        <f t="shared" si="48"/>
        <v>27516</v>
      </c>
      <c r="CX18" s="106"/>
      <c r="CY18" s="15">
        <v>11</v>
      </c>
      <c r="CZ18" s="92">
        <v>939.38</v>
      </c>
      <c r="DA18" s="334">
        <v>44601</v>
      </c>
      <c r="DB18" s="92">
        <v>939.38</v>
      </c>
      <c r="DC18" s="95" t="s">
        <v>498</v>
      </c>
      <c r="DD18" s="71">
        <v>33</v>
      </c>
      <c r="DE18" s="592">
        <f t="shared" si="14"/>
        <v>30999.54</v>
      </c>
      <c r="DH18" s="106"/>
      <c r="DI18" s="15">
        <v>11</v>
      </c>
      <c r="DJ18" s="92">
        <v>926.2</v>
      </c>
      <c r="DK18" s="391">
        <v>44603</v>
      </c>
      <c r="DL18" s="92">
        <v>926.2</v>
      </c>
      <c r="DM18" s="394" t="s">
        <v>520</v>
      </c>
      <c r="DN18" s="393">
        <v>30</v>
      </c>
      <c r="DO18" s="599">
        <f t="shared" si="15"/>
        <v>27786</v>
      </c>
      <c r="DR18" s="106"/>
      <c r="DS18" s="15">
        <v>11</v>
      </c>
      <c r="DT18" s="92">
        <v>904</v>
      </c>
      <c r="DU18" s="391">
        <v>44603</v>
      </c>
      <c r="DV18" s="92">
        <v>904</v>
      </c>
      <c r="DW18" s="394" t="s">
        <v>519</v>
      </c>
      <c r="DX18" s="393">
        <v>30</v>
      </c>
      <c r="DY18" s="592">
        <f t="shared" si="16"/>
        <v>27120</v>
      </c>
      <c r="EB18" s="106"/>
      <c r="EC18" s="15">
        <v>11</v>
      </c>
      <c r="ED18" s="69">
        <v>870.44</v>
      </c>
      <c r="EE18" s="348">
        <v>44602</v>
      </c>
      <c r="EF18" s="69">
        <v>870.44</v>
      </c>
      <c r="EG18" s="70" t="s">
        <v>509</v>
      </c>
      <c r="EH18" s="71">
        <v>30</v>
      </c>
      <c r="EI18" s="592">
        <f t="shared" si="17"/>
        <v>26113.200000000001</v>
      </c>
      <c r="EL18" s="106"/>
      <c r="EM18" s="15">
        <v>11</v>
      </c>
      <c r="EN18" s="286">
        <v>936.7</v>
      </c>
      <c r="EO18" s="339">
        <v>44604</v>
      </c>
      <c r="EP18" s="286">
        <v>936.7</v>
      </c>
      <c r="EQ18" s="272" t="s">
        <v>533</v>
      </c>
      <c r="ER18" s="273">
        <v>30</v>
      </c>
      <c r="ES18" s="592">
        <f t="shared" si="18"/>
        <v>28101</v>
      </c>
      <c r="EV18" s="106"/>
      <c r="EW18" s="15">
        <v>11</v>
      </c>
      <c r="EX18" s="271">
        <v>940.3</v>
      </c>
      <c r="EY18" s="515">
        <v>44606</v>
      </c>
      <c r="EZ18" s="271">
        <v>940.3</v>
      </c>
      <c r="FA18" s="272" t="s">
        <v>540</v>
      </c>
      <c r="FB18" s="273">
        <v>30</v>
      </c>
      <c r="FC18" s="331">
        <f t="shared" si="19"/>
        <v>28209</v>
      </c>
      <c r="FF18" s="106"/>
      <c r="FG18" s="15">
        <v>11</v>
      </c>
      <c r="FH18" s="286">
        <v>880.9</v>
      </c>
      <c r="FI18" s="339">
        <v>44607</v>
      </c>
      <c r="FJ18" s="286">
        <v>880.9</v>
      </c>
      <c r="FK18" s="272" t="s">
        <v>548</v>
      </c>
      <c r="FL18" s="273">
        <v>31</v>
      </c>
      <c r="FM18" s="592">
        <f t="shared" si="20"/>
        <v>27307.899999999998</v>
      </c>
      <c r="FP18" s="106"/>
      <c r="FQ18" s="15">
        <v>11</v>
      </c>
      <c r="FR18" s="92">
        <v>894</v>
      </c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>
        <v>971.14</v>
      </c>
      <c r="GC18" s="515">
        <v>44608</v>
      </c>
      <c r="GD18" s="69">
        <v>971.14</v>
      </c>
      <c r="GE18" s="272" t="s">
        <v>550</v>
      </c>
      <c r="GF18" s="273">
        <v>31</v>
      </c>
      <c r="GG18" s="331">
        <f t="shared" si="22"/>
        <v>30105.34</v>
      </c>
      <c r="GH18" s="71"/>
      <c r="GJ18" s="106"/>
      <c r="GK18" s="15">
        <v>11</v>
      </c>
      <c r="GL18" s="493">
        <v>924</v>
      </c>
      <c r="GM18" s="334">
        <v>44608</v>
      </c>
      <c r="GN18" s="493">
        <v>924</v>
      </c>
      <c r="GO18" s="95" t="s">
        <v>553</v>
      </c>
      <c r="GP18" s="71">
        <v>31</v>
      </c>
      <c r="GQ18" s="592">
        <f t="shared" si="23"/>
        <v>28644</v>
      </c>
      <c r="GT18" s="106"/>
      <c r="GU18" s="15">
        <v>11</v>
      </c>
      <c r="GV18" s="286">
        <v>926.23</v>
      </c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>
        <v>894.5</v>
      </c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>
        <v>938.5</v>
      </c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>
        <v>867.7</v>
      </c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>
        <v>921.7</v>
      </c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>
        <v>914</v>
      </c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>
        <v>874.5</v>
      </c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>
        <v>940.7</v>
      </c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>
        <v>965.69</v>
      </c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>
        <v>962.06</v>
      </c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>
        <v>902.6</v>
      </c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>
        <v>887.2</v>
      </c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1122">
        <v>44592</v>
      </c>
      <c r="P19" s="59">
        <v>898.6</v>
      </c>
      <c r="Q19" s="1124" t="s">
        <v>444</v>
      </c>
      <c r="R19" s="60">
        <v>32</v>
      </c>
      <c r="S19" s="592">
        <f t="shared" si="6"/>
        <v>28755.200000000001</v>
      </c>
      <c r="T19" s="249"/>
      <c r="V19" s="106"/>
      <c r="W19" s="15">
        <v>12</v>
      </c>
      <c r="X19" s="286">
        <v>919.4</v>
      </c>
      <c r="Y19" s="339">
        <v>44593</v>
      </c>
      <c r="Z19" s="286">
        <v>919.4</v>
      </c>
      <c r="AA19" s="396" t="s">
        <v>461</v>
      </c>
      <c r="AB19" s="273">
        <v>32</v>
      </c>
      <c r="AC19" s="331">
        <f t="shared" si="7"/>
        <v>29420.799999999999</v>
      </c>
      <c r="AF19" s="106"/>
      <c r="AG19" s="15">
        <v>12</v>
      </c>
      <c r="AH19" s="92">
        <v>890.4</v>
      </c>
      <c r="AI19" s="334">
        <v>44593</v>
      </c>
      <c r="AJ19" s="92">
        <v>890.4</v>
      </c>
      <c r="AK19" s="95" t="s">
        <v>463</v>
      </c>
      <c r="AL19" s="71">
        <v>32</v>
      </c>
      <c r="AM19" s="594">
        <f t="shared" si="8"/>
        <v>28492.799999999999</v>
      </c>
      <c r="AP19" s="106"/>
      <c r="AQ19" s="15">
        <v>12</v>
      </c>
      <c r="AR19" s="328">
        <v>915.34</v>
      </c>
      <c r="AS19" s="339">
        <v>44594</v>
      </c>
      <c r="AT19" s="328">
        <v>915.34</v>
      </c>
      <c r="AU19" s="327">
        <v>918.07</v>
      </c>
      <c r="AV19" s="273">
        <v>32</v>
      </c>
      <c r="AW19" s="331">
        <f t="shared" si="9"/>
        <v>29290.880000000001</v>
      </c>
      <c r="AZ19" s="106"/>
      <c r="BA19" s="15">
        <v>12</v>
      </c>
      <c r="BB19" s="69">
        <v>896.75</v>
      </c>
      <c r="BC19" s="138">
        <v>44595</v>
      </c>
      <c r="BD19" s="69">
        <v>896.75</v>
      </c>
      <c r="BE19" s="95" t="s">
        <v>469</v>
      </c>
      <c r="BF19" s="390">
        <v>32</v>
      </c>
      <c r="BG19" s="610">
        <f t="shared" si="10"/>
        <v>28696</v>
      </c>
      <c r="BJ19" s="106"/>
      <c r="BK19" s="15">
        <v>12</v>
      </c>
      <c r="BL19" s="69">
        <v>943</v>
      </c>
      <c r="BM19" s="138">
        <v>44597</v>
      </c>
      <c r="BN19" s="69">
        <v>943</v>
      </c>
      <c r="BO19" s="95" t="s">
        <v>484</v>
      </c>
      <c r="BP19" s="390">
        <v>32</v>
      </c>
      <c r="BQ19" s="788">
        <f t="shared" si="11"/>
        <v>30176</v>
      </c>
      <c r="BT19" s="106"/>
      <c r="BU19" s="270">
        <v>12</v>
      </c>
      <c r="BV19" s="286">
        <v>870</v>
      </c>
      <c r="BW19" s="391">
        <v>44599</v>
      </c>
      <c r="BX19" s="286">
        <v>870</v>
      </c>
      <c r="BY19" s="392" t="s">
        <v>489</v>
      </c>
      <c r="BZ19" s="393">
        <v>33</v>
      </c>
      <c r="CA19" s="592">
        <f t="shared" si="12"/>
        <v>28710</v>
      </c>
      <c r="CD19" s="831"/>
      <c r="CE19" s="15">
        <v>12</v>
      </c>
      <c r="CF19" s="92">
        <v>936.7</v>
      </c>
      <c r="CG19" s="391">
        <v>44602</v>
      </c>
      <c r="CH19" s="92">
        <v>936.7</v>
      </c>
      <c r="CI19" s="394" t="s">
        <v>501</v>
      </c>
      <c r="CJ19" s="393">
        <v>30</v>
      </c>
      <c r="CK19" s="592">
        <f t="shared" si="13"/>
        <v>28101</v>
      </c>
      <c r="CN19" s="635"/>
      <c r="CO19" s="15">
        <v>12</v>
      </c>
      <c r="CP19" s="92">
        <v>904</v>
      </c>
      <c r="CQ19" s="391">
        <v>44602</v>
      </c>
      <c r="CR19" s="92">
        <v>904</v>
      </c>
      <c r="CS19" s="394" t="s">
        <v>504</v>
      </c>
      <c r="CT19" s="393">
        <v>30</v>
      </c>
      <c r="CU19" s="599">
        <f t="shared" si="48"/>
        <v>27120</v>
      </c>
      <c r="CX19" s="106"/>
      <c r="CY19" s="15">
        <v>12</v>
      </c>
      <c r="CZ19" s="92">
        <v>965.69</v>
      </c>
      <c r="DA19" s="334">
        <v>44601</v>
      </c>
      <c r="DB19" s="92">
        <v>965.69</v>
      </c>
      <c r="DC19" s="95" t="s">
        <v>498</v>
      </c>
      <c r="DD19" s="71">
        <v>33</v>
      </c>
      <c r="DE19" s="592">
        <f t="shared" si="14"/>
        <v>31867.77</v>
      </c>
      <c r="DH19" s="106"/>
      <c r="DI19" s="15">
        <v>12</v>
      </c>
      <c r="DJ19" s="92">
        <v>931.2</v>
      </c>
      <c r="DK19" s="391">
        <v>44603</v>
      </c>
      <c r="DL19" s="92">
        <v>931.2</v>
      </c>
      <c r="DM19" s="394" t="s">
        <v>520</v>
      </c>
      <c r="DN19" s="393">
        <v>30</v>
      </c>
      <c r="DO19" s="599">
        <f t="shared" si="15"/>
        <v>27936</v>
      </c>
      <c r="DR19" s="106"/>
      <c r="DS19" s="15">
        <v>12</v>
      </c>
      <c r="DT19" s="92">
        <v>922.1</v>
      </c>
      <c r="DU19" s="391">
        <v>44603</v>
      </c>
      <c r="DV19" s="92">
        <v>922.1</v>
      </c>
      <c r="DW19" s="394" t="s">
        <v>515</v>
      </c>
      <c r="DX19" s="393">
        <v>30</v>
      </c>
      <c r="DY19" s="592">
        <f t="shared" si="16"/>
        <v>27663</v>
      </c>
      <c r="EB19" s="106"/>
      <c r="EC19" s="15">
        <v>12</v>
      </c>
      <c r="ED19" s="69">
        <v>926.68</v>
      </c>
      <c r="EE19" s="348">
        <v>44602</v>
      </c>
      <c r="EF19" s="69">
        <v>926.68</v>
      </c>
      <c r="EG19" s="70" t="s">
        <v>509</v>
      </c>
      <c r="EH19" s="71">
        <v>30</v>
      </c>
      <c r="EI19" s="592">
        <f t="shared" si="17"/>
        <v>27800.399999999998</v>
      </c>
      <c r="EL19" s="106"/>
      <c r="EM19" s="15">
        <v>12</v>
      </c>
      <c r="EN19" s="286">
        <v>919</v>
      </c>
      <c r="EO19" s="339">
        <v>44604</v>
      </c>
      <c r="EP19" s="286">
        <v>919</v>
      </c>
      <c r="EQ19" s="272" t="s">
        <v>530</v>
      </c>
      <c r="ER19" s="273">
        <v>30</v>
      </c>
      <c r="ES19" s="592">
        <f t="shared" si="18"/>
        <v>27570</v>
      </c>
      <c r="EV19" s="106"/>
      <c r="EW19" s="15">
        <v>12</v>
      </c>
      <c r="EX19" s="271">
        <v>874.1</v>
      </c>
      <c r="EY19" s="515">
        <v>44606</v>
      </c>
      <c r="EZ19" s="271">
        <v>874.1</v>
      </c>
      <c r="FA19" s="272" t="s">
        <v>539</v>
      </c>
      <c r="FB19" s="273">
        <v>30</v>
      </c>
      <c r="FC19" s="331">
        <f>FB19*EZ19</f>
        <v>26223</v>
      </c>
      <c r="FF19" s="106"/>
      <c r="FG19" s="15">
        <v>12</v>
      </c>
      <c r="FH19" s="286">
        <v>879.5</v>
      </c>
      <c r="FI19" s="339">
        <v>44607</v>
      </c>
      <c r="FJ19" s="286">
        <v>879.5</v>
      </c>
      <c r="FK19" s="272" t="s">
        <v>548</v>
      </c>
      <c r="FL19" s="273">
        <v>31</v>
      </c>
      <c r="FM19" s="592">
        <f t="shared" si="20"/>
        <v>27264.5</v>
      </c>
      <c r="FP19" s="106"/>
      <c r="FQ19" s="15">
        <v>12</v>
      </c>
      <c r="FR19" s="92">
        <v>921.7</v>
      </c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>
        <v>975.22</v>
      </c>
      <c r="GC19" s="515">
        <v>44608</v>
      </c>
      <c r="GD19" s="69">
        <v>975.22</v>
      </c>
      <c r="GE19" s="272" t="s">
        <v>550</v>
      </c>
      <c r="GF19" s="273">
        <v>31</v>
      </c>
      <c r="GG19" s="331">
        <f t="shared" si="22"/>
        <v>30231.82</v>
      </c>
      <c r="GJ19" s="106"/>
      <c r="GK19" s="15">
        <v>12</v>
      </c>
      <c r="GL19" s="493">
        <v>905.4</v>
      </c>
      <c r="GM19" s="334">
        <v>44608</v>
      </c>
      <c r="GN19" s="493">
        <v>905.4</v>
      </c>
      <c r="GO19" s="95" t="s">
        <v>554</v>
      </c>
      <c r="GP19" s="71">
        <v>31</v>
      </c>
      <c r="GQ19" s="592">
        <f t="shared" si="23"/>
        <v>28067.399999999998</v>
      </c>
      <c r="GT19" s="106"/>
      <c r="GU19" s="15">
        <v>12</v>
      </c>
      <c r="GV19" s="286">
        <v>918.52</v>
      </c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>
        <v>875</v>
      </c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>
        <v>886.3</v>
      </c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>
        <v>936.2</v>
      </c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>
        <v>934.4</v>
      </c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>
        <v>893.6</v>
      </c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>
        <v>938.9</v>
      </c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>
        <v>922.6</v>
      </c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>
        <v>916.71</v>
      </c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>
        <v>919.43</v>
      </c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>
        <v>892.7</v>
      </c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>
        <v>916.3</v>
      </c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1122">
        <v>44592</v>
      </c>
      <c r="P20" s="59">
        <v>902.2</v>
      </c>
      <c r="Q20" s="1124" t="s">
        <v>450</v>
      </c>
      <c r="R20" s="60">
        <v>32</v>
      </c>
      <c r="S20" s="592">
        <f t="shared" si="6"/>
        <v>28870.400000000001</v>
      </c>
      <c r="T20" s="249"/>
      <c r="V20" s="106"/>
      <c r="W20" s="15">
        <v>13</v>
      </c>
      <c r="X20" s="286">
        <v>939.4</v>
      </c>
      <c r="Y20" s="339">
        <v>44593</v>
      </c>
      <c r="Z20" s="286">
        <v>939.4</v>
      </c>
      <c r="AA20" s="396" t="s">
        <v>461</v>
      </c>
      <c r="AB20" s="273">
        <v>32</v>
      </c>
      <c r="AC20" s="331">
        <f t="shared" si="7"/>
        <v>30060.799999999999</v>
      </c>
      <c r="AF20" s="106"/>
      <c r="AG20" s="15">
        <v>13</v>
      </c>
      <c r="AH20" s="92">
        <v>899.5</v>
      </c>
      <c r="AI20" s="334">
        <v>44593</v>
      </c>
      <c r="AJ20" s="92">
        <v>899.5</v>
      </c>
      <c r="AK20" s="95" t="s">
        <v>462</v>
      </c>
      <c r="AL20" s="71">
        <v>32</v>
      </c>
      <c r="AM20" s="594">
        <f t="shared" si="8"/>
        <v>28784</v>
      </c>
      <c r="AP20" s="106"/>
      <c r="AQ20" s="15">
        <v>13</v>
      </c>
      <c r="AR20" s="328">
        <v>923.51</v>
      </c>
      <c r="AS20" s="339">
        <v>44594</v>
      </c>
      <c r="AT20" s="328">
        <v>923.51</v>
      </c>
      <c r="AU20" s="327">
        <v>918.07</v>
      </c>
      <c r="AV20" s="273">
        <v>32</v>
      </c>
      <c r="AW20" s="331">
        <f t="shared" si="9"/>
        <v>29552.32</v>
      </c>
      <c r="AZ20" s="106"/>
      <c r="BA20" s="15">
        <v>13</v>
      </c>
      <c r="BB20" s="92">
        <v>945.28</v>
      </c>
      <c r="BC20" s="138">
        <v>44595</v>
      </c>
      <c r="BD20" s="92">
        <v>945.28</v>
      </c>
      <c r="BE20" s="95" t="s">
        <v>469</v>
      </c>
      <c r="BF20" s="390">
        <v>32</v>
      </c>
      <c r="BG20" s="610">
        <f t="shared" si="10"/>
        <v>30248.959999999999</v>
      </c>
      <c r="BJ20" s="106"/>
      <c r="BK20" s="15">
        <v>13</v>
      </c>
      <c r="BL20" s="92">
        <v>933.9</v>
      </c>
      <c r="BM20" s="138">
        <v>44597</v>
      </c>
      <c r="BN20" s="92">
        <v>933.9</v>
      </c>
      <c r="BO20" s="95" t="s">
        <v>484</v>
      </c>
      <c r="BP20" s="390">
        <v>32</v>
      </c>
      <c r="BQ20" s="788">
        <f t="shared" si="11"/>
        <v>29884.799999999999</v>
      </c>
      <c r="BT20" s="106"/>
      <c r="BU20" s="270">
        <v>13</v>
      </c>
      <c r="BV20" s="286">
        <v>850</v>
      </c>
      <c r="BW20" s="391">
        <v>44599</v>
      </c>
      <c r="BX20" s="286">
        <v>850</v>
      </c>
      <c r="BY20" s="392" t="s">
        <v>489</v>
      </c>
      <c r="BZ20" s="393">
        <v>33</v>
      </c>
      <c r="CA20" s="592">
        <f t="shared" si="12"/>
        <v>28050</v>
      </c>
      <c r="CD20" s="831"/>
      <c r="CE20" s="15">
        <v>13</v>
      </c>
      <c r="CF20" s="92">
        <v>926.7</v>
      </c>
      <c r="CG20" s="391">
        <v>44601</v>
      </c>
      <c r="CH20" s="92">
        <v>926.7</v>
      </c>
      <c r="CI20" s="394" t="s">
        <v>495</v>
      </c>
      <c r="CJ20" s="393">
        <v>33</v>
      </c>
      <c r="CK20" s="592">
        <f t="shared" si="13"/>
        <v>30581.100000000002</v>
      </c>
      <c r="CN20" s="635"/>
      <c r="CO20" s="15">
        <v>13</v>
      </c>
      <c r="CP20" s="286">
        <v>880.4</v>
      </c>
      <c r="CQ20" s="391">
        <v>44602</v>
      </c>
      <c r="CR20" s="92">
        <v>880.4</v>
      </c>
      <c r="CS20" s="394" t="s">
        <v>507</v>
      </c>
      <c r="CT20" s="393">
        <v>30</v>
      </c>
      <c r="CU20" s="599">
        <f t="shared" si="48"/>
        <v>26412</v>
      </c>
      <c r="CX20" s="106"/>
      <c r="CY20" s="15">
        <v>13</v>
      </c>
      <c r="CZ20" s="92">
        <v>945.74</v>
      </c>
      <c r="DA20" s="334">
        <v>44601</v>
      </c>
      <c r="DB20" s="92">
        <v>945.74</v>
      </c>
      <c r="DC20" s="95" t="s">
        <v>498</v>
      </c>
      <c r="DD20" s="71">
        <v>33</v>
      </c>
      <c r="DE20" s="592">
        <f t="shared" si="14"/>
        <v>31209.420000000002</v>
      </c>
      <c r="DH20" s="106"/>
      <c r="DI20" s="15">
        <v>13</v>
      </c>
      <c r="DJ20" s="92">
        <v>937.6</v>
      </c>
      <c r="DK20" s="391">
        <v>44603</v>
      </c>
      <c r="DL20" s="92">
        <v>937.6</v>
      </c>
      <c r="DM20" s="394" t="s">
        <v>521</v>
      </c>
      <c r="DN20" s="393">
        <v>30</v>
      </c>
      <c r="DO20" s="599">
        <f t="shared" si="15"/>
        <v>28128</v>
      </c>
      <c r="DR20" s="106"/>
      <c r="DS20" s="15">
        <v>13</v>
      </c>
      <c r="DT20" s="92">
        <v>919.9</v>
      </c>
      <c r="DU20" s="391">
        <v>44603</v>
      </c>
      <c r="DV20" s="92">
        <v>919.9</v>
      </c>
      <c r="DW20" s="394" t="s">
        <v>515</v>
      </c>
      <c r="DX20" s="393">
        <v>30</v>
      </c>
      <c r="DY20" s="592">
        <f t="shared" si="16"/>
        <v>27597</v>
      </c>
      <c r="EB20" s="106"/>
      <c r="EC20" s="15">
        <v>13</v>
      </c>
      <c r="ED20" s="69">
        <v>918.07</v>
      </c>
      <c r="EE20" s="348">
        <v>44602</v>
      </c>
      <c r="EF20" s="69">
        <v>918.07</v>
      </c>
      <c r="EG20" s="70" t="s">
        <v>509</v>
      </c>
      <c r="EH20" s="71">
        <v>30</v>
      </c>
      <c r="EI20" s="592">
        <f t="shared" si="17"/>
        <v>27542.100000000002</v>
      </c>
      <c r="EL20" s="106"/>
      <c r="EM20" s="15">
        <v>13</v>
      </c>
      <c r="EN20" s="286">
        <v>911.7</v>
      </c>
      <c r="EO20" s="339">
        <v>44604</v>
      </c>
      <c r="EP20" s="286">
        <v>911.7</v>
      </c>
      <c r="EQ20" s="272" t="s">
        <v>524</v>
      </c>
      <c r="ER20" s="273">
        <v>30</v>
      </c>
      <c r="ES20" s="592">
        <f t="shared" si="18"/>
        <v>27351</v>
      </c>
      <c r="EV20" s="106"/>
      <c r="EW20" s="15">
        <v>13</v>
      </c>
      <c r="EX20" s="271">
        <v>907.6</v>
      </c>
      <c r="EY20" s="515">
        <v>44606</v>
      </c>
      <c r="EZ20" s="271">
        <v>907.6</v>
      </c>
      <c r="FA20" s="272" t="s">
        <v>539</v>
      </c>
      <c r="FB20" s="273">
        <v>30</v>
      </c>
      <c r="FC20" s="331">
        <f>FB20*EZ20</f>
        <v>27228</v>
      </c>
      <c r="FF20" s="106"/>
      <c r="FG20" s="15">
        <v>13</v>
      </c>
      <c r="FH20" s="286">
        <v>903.1</v>
      </c>
      <c r="FI20" s="339">
        <v>44607</v>
      </c>
      <c r="FJ20" s="286">
        <v>903.1</v>
      </c>
      <c r="FK20" s="272" t="s">
        <v>545</v>
      </c>
      <c r="FL20" s="273">
        <v>31</v>
      </c>
      <c r="FM20" s="592">
        <f t="shared" si="20"/>
        <v>27996.100000000002</v>
      </c>
      <c r="FP20" s="106"/>
      <c r="FQ20" s="15">
        <v>13</v>
      </c>
      <c r="FR20" s="92">
        <v>915.3</v>
      </c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>
        <v>937.57</v>
      </c>
      <c r="GC20" s="515">
        <v>44608</v>
      </c>
      <c r="GD20" s="69">
        <v>937.57</v>
      </c>
      <c r="GE20" s="272" t="s">
        <v>550</v>
      </c>
      <c r="GF20" s="273">
        <v>31</v>
      </c>
      <c r="GG20" s="331">
        <f t="shared" si="22"/>
        <v>29064.670000000002</v>
      </c>
      <c r="GJ20" s="106"/>
      <c r="GK20" s="15">
        <v>13</v>
      </c>
      <c r="GL20" s="493">
        <v>892.7</v>
      </c>
      <c r="GM20" s="334">
        <v>44608</v>
      </c>
      <c r="GN20" s="493">
        <v>892.7</v>
      </c>
      <c r="GO20" s="95" t="s">
        <v>554</v>
      </c>
      <c r="GP20" s="71">
        <v>31</v>
      </c>
      <c r="GQ20" s="592">
        <f t="shared" si="23"/>
        <v>27673.7</v>
      </c>
      <c r="GT20" s="106"/>
      <c r="GU20" s="15">
        <v>13</v>
      </c>
      <c r="GV20" s="286">
        <v>918.07</v>
      </c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>
        <v>884.5</v>
      </c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>
        <v>935.8</v>
      </c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>
        <v>923.1</v>
      </c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>
        <v>937.1</v>
      </c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>
        <v>890.4</v>
      </c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>
        <v>933</v>
      </c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>
        <v>892.7</v>
      </c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>
        <v>973.86</v>
      </c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>
        <v>913.08</v>
      </c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>
        <v>929.9</v>
      </c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>
        <v>938.9</v>
      </c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1122">
        <v>44592</v>
      </c>
      <c r="P21" s="59">
        <v>898.6</v>
      </c>
      <c r="Q21" s="1124" t="s">
        <v>451</v>
      </c>
      <c r="R21" s="60">
        <v>32</v>
      </c>
      <c r="S21" s="592">
        <f t="shared" si="6"/>
        <v>28755.200000000001</v>
      </c>
      <c r="T21" s="249"/>
      <c r="V21" s="106"/>
      <c r="W21" s="15">
        <v>14</v>
      </c>
      <c r="X21" s="286">
        <v>919</v>
      </c>
      <c r="Y21" s="339">
        <v>44593</v>
      </c>
      <c r="Z21" s="286">
        <v>919</v>
      </c>
      <c r="AA21" s="396" t="s">
        <v>461</v>
      </c>
      <c r="AB21" s="273">
        <v>32</v>
      </c>
      <c r="AC21" s="331">
        <f t="shared" si="7"/>
        <v>29408</v>
      </c>
      <c r="AF21" s="106"/>
      <c r="AG21" s="15">
        <v>14</v>
      </c>
      <c r="AH21" s="92">
        <v>927.6</v>
      </c>
      <c r="AI21" s="334">
        <v>44593</v>
      </c>
      <c r="AJ21" s="92">
        <v>927.6</v>
      </c>
      <c r="AK21" s="95" t="s">
        <v>462</v>
      </c>
      <c r="AL21" s="71">
        <v>32</v>
      </c>
      <c r="AM21" s="594">
        <f t="shared" si="8"/>
        <v>29683.200000000001</v>
      </c>
      <c r="AP21" s="106"/>
      <c r="AQ21" s="15">
        <v>14</v>
      </c>
      <c r="AR21" s="328">
        <v>917.16</v>
      </c>
      <c r="AS21" s="339">
        <v>44594</v>
      </c>
      <c r="AT21" s="328">
        <v>917.16</v>
      </c>
      <c r="AU21" s="327">
        <v>918.07</v>
      </c>
      <c r="AV21" s="273">
        <v>32</v>
      </c>
      <c r="AW21" s="331">
        <f t="shared" si="9"/>
        <v>29349.119999999999</v>
      </c>
      <c r="AZ21" s="106"/>
      <c r="BA21" s="15">
        <v>14</v>
      </c>
      <c r="BB21" s="92">
        <v>906.73</v>
      </c>
      <c r="BC21" s="138">
        <v>44595</v>
      </c>
      <c r="BD21" s="92">
        <v>906.73</v>
      </c>
      <c r="BE21" s="95" t="s">
        <v>469</v>
      </c>
      <c r="BF21" s="390">
        <v>32</v>
      </c>
      <c r="BG21" s="610">
        <f t="shared" si="10"/>
        <v>29015.360000000001</v>
      </c>
      <c r="BJ21" s="106"/>
      <c r="BK21" s="15">
        <v>14</v>
      </c>
      <c r="BL21" s="92">
        <v>894.9</v>
      </c>
      <c r="BM21" s="138">
        <v>44597</v>
      </c>
      <c r="BN21" s="92">
        <v>894.9</v>
      </c>
      <c r="BO21" s="95" t="s">
        <v>484</v>
      </c>
      <c r="BP21" s="390">
        <v>32</v>
      </c>
      <c r="BQ21" s="788">
        <f t="shared" si="11"/>
        <v>28636.799999999999</v>
      </c>
      <c r="BT21" s="106"/>
      <c r="BU21" s="270">
        <v>14</v>
      </c>
      <c r="BV21" s="286">
        <v>872</v>
      </c>
      <c r="BW21" s="391">
        <v>44599</v>
      </c>
      <c r="BX21" s="286">
        <v>872</v>
      </c>
      <c r="BY21" s="392" t="s">
        <v>489</v>
      </c>
      <c r="BZ21" s="393">
        <v>33</v>
      </c>
      <c r="CA21" s="592">
        <f t="shared" si="12"/>
        <v>28776</v>
      </c>
      <c r="CD21" s="831"/>
      <c r="CE21" s="15">
        <v>14</v>
      </c>
      <c r="CF21" s="92">
        <v>924</v>
      </c>
      <c r="CG21" s="391">
        <v>44602</v>
      </c>
      <c r="CH21" s="92">
        <v>924</v>
      </c>
      <c r="CI21" s="394" t="s">
        <v>501</v>
      </c>
      <c r="CJ21" s="393">
        <v>30</v>
      </c>
      <c r="CK21" s="592">
        <f t="shared" si="13"/>
        <v>27720</v>
      </c>
      <c r="CN21" s="635"/>
      <c r="CO21" s="15">
        <v>14</v>
      </c>
      <c r="CP21" s="286">
        <v>907.6</v>
      </c>
      <c r="CQ21" s="391">
        <v>44602</v>
      </c>
      <c r="CR21" s="286">
        <v>907.6</v>
      </c>
      <c r="CS21" s="394" t="s">
        <v>504</v>
      </c>
      <c r="CT21" s="393">
        <v>30</v>
      </c>
      <c r="CU21" s="599">
        <f t="shared" si="48"/>
        <v>27228</v>
      </c>
      <c r="CX21" s="106"/>
      <c r="CY21" s="15">
        <v>14</v>
      </c>
      <c r="CZ21" s="92">
        <v>916.71</v>
      </c>
      <c r="DA21" s="334">
        <v>44601</v>
      </c>
      <c r="DB21" s="92">
        <v>916.71</v>
      </c>
      <c r="DC21" s="95" t="s">
        <v>498</v>
      </c>
      <c r="DD21" s="71">
        <v>33</v>
      </c>
      <c r="DE21" s="592">
        <f t="shared" si="14"/>
        <v>30251.43</v>
      </c>
      <c r="DH21" s="106"/>
      <c r="DI21" s="15">
        <v>14</v>
      </c>
      <c r="DJ21" s="92">
        <v>932.6</v>
      </c>
      <c r="DK21" s="391">
        <v>44603</v>
      </c>
      <c r="DL21" s="92">
        <v>932.6</v>
      </c>
      <c r="DM21" s="394" t="s">
        <v>520</v>
      </c>
      <c r="DN21" s="393">
        <v>30</v>
      </c>
      <c r="DO21" s="599">
        <f t="shared" si="15"/>
        <v>27978</v>
      </c>
      <c r="DR21" s="106"/>
      <c r="DS21" s="15">
        <v>14</v>
      </c>
      <c r="DT21" s="92">
        <v>921.2</v>
      </c>
      <c r="DU21" s="391">
        <v>44603</v>
      </c>
      <c r="DV21" s="92">
        <v>921.2</v>
      </c>
      <c r="DW21" s="394" t="s">
        <v>519</v>
      </c>
      <c r="DX21" s="393">
        <v>30</v>
      </c>
      <c r="DY21" s="592">
        <f t="shared" si="16"/>
        <v>27636</v>
      </c>
      <c r="EB21" s="106"/>
      <c r="EC21" s="15">
        <v>14</v>
      </c>
      <c r="ED21" s="69">
        <v>893.12</v>
      </c>
      <c r="EE21" s="348">
        <v>44602</v>
      </c>
      <c r="EF21" s="69">
        <v>893.12</v>
      </c>
      <c r="EG21" s="70" t="s">
        <v>509</v>
      </c>
      <c r="EH21" s="71">
        <v>30</v>
      </c>
      <c r="EI21" s="592">
        <f t="shared" si="17"/>
        <v>26793.599999999999</v>
      </c>
      <c r="EL21" s="106"/>
      <c r="EM21" s="15">
        <v>14</v>
      </c>
      <c r="EN21" s="286">
        <v>929</v>
      </c>
      <c r="EO21" s="339">
        <v>44606</v>
      </c>
      <c r="EP21" s="286">
        <v>929</v>
      </c>
      <c r="EQ21" s="272" t="s">
        <v>535</v>
      </c>
      <c r="ER21" s="273">
        <v>30</v>
      </c>
      <c r="ES21" s="592">
        <f t="shared" si="18"/>
        <v>27870</v>
      </c>
      <c r="EV21" s="106"/>
      <c r="EW21" s="15">
        <v>14</v>
      </c>
      <c r="EX21" s="271">
        <v>904.9</v>
      </c>
      <c r="EY21" s="515">
        <v>44606</v>
      </c>
      <c r="EZ21" s="271">
        <v>904.9</v>
      </c>
      <c r="FA21" s="272" t="s">
        <v>539</v>
      </c>
      <c r="FB21" s="273">
        <v>30</v>
      </c>
      <c r="FC21" s="331">
        <f t="shared" si="19"/>
        <v>27147</v>
      </c>
      <c r="FF21" s="106"/>
      <c r="FG21" s="15">
        <v>14</v>
      </c>
      <c r="FH21" s="286">
        <v>941.25</v>
      </c>
      <c r="FI21" s="339">
        <v>44607</v>
      </c>
      <c r="FJ21" s="286">
        <v>941.25</v>
      </c>
      <c r="FK21" s="272" t="s">
        <v>545</v>
      </c>
      <c r="FL21" s="273">
        <v>31</v>
      </c>
      <c r="FM21" s="592">
        <f t="shared" si="20"/>
        <v>29178.75</v>
      </c>
      <c r="FP21" s="106"/>
      <c r="FQ21" s="15">
        <v>14</v>
      </c>
      <c r="FR21" s="92">
        <v>895.4</v>
      </c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>
        <v>975.22</v>
      </c>
      <c r="GC21" s="515">
        <v>44608</v>
      </c>
      <c r="GD21" s="69">
        <v>975.22</v>
      </c>
      <c r="GE21" s="272" t="s">
        <v>550</v>
      </c>
      <c r="GF21" s="273">
        <v>31</v>
      </c>
      <c r="GG21" s="331">
        <f t="shared" si="22"/>
        <v>30231.82</v>
      </c>
      <c r="GJ21" s="106"/>
      <c r="GK21" s="15">
        <v>14</v>
      </c>
      <c r="GL21" s="493">
        <v>878.2</v>
      </c>
      <c r="GM21" s="334">
        <v>44608</v>
      </c>
      <c r="GN21" s="493">
        <v>878.2</v>
      </c>
      <c r="GO21" s="95" t="s">
        <v>554</v>
      </c>
      <c r="GP21" s="71">
        <v>31</v>
      </c>
      <c r="GQ21" s="592">
        <f t="shared" si="23"/>
        <v>27224.2</v>
      </c>
      <c r="GT21" s="106"/>
      <c r="GU21" s="15">
        <v>14</v>
      </c>
      <c r="GV21" s="286">
        <v>883.14</v>
      </c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>
        <v>935.8</v>
      </c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>
        <v>913.5</v>
      </c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>
        <v>929</v>
      </c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>
        <v>906.3</v>
      </c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>
        <v>894</v>
      </c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>
        <v>877.7</v>
      </c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>
        <v>896.3</v>
      </c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>
        <v>913.08</v>
      </c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>
        <v>966.6</v>
      </c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>
        <v>919</v>
      </c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>
        <v>896.3</v>
      </c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1122">
        <v>44592</v>
      </c>
      <c r="P22" s="59">
        <v>923.1</v>
      </c>
      <c r="Q22" s="1124" t="s">
        <v>451</v>
      </c>
      <c r="R22" s="60">
        <v>32</v>
      </c>
      <c r="S22" s="592">
        <f t="shared" si="6"/>
        <v>29539.200000000001</v>
      </c>
      <c r="T22" s="249"/>
      <c r="V22" s="106"/>
      <c r="W22" s="15">
        <v>15</v>
      </c>
      <c r="X22" s="286">
        <v>938</v>
      </c>
      <c r="Y22" s="339">
        <v>44593</v>
      </c>
      <c r="Z22" s="286">
        <v>938</v>
      </c>
      <c r="AA22" s="396" t="s">
        <v>461</v>
      </c>
      <c r="AB22" s="273">
        <v>32</v>
      </c>
      <c r="AC22" s="331">
        <f t="shared" si="7"/>
        <v>30016</v>
      </c>
      <c r="AF22" s="106"/>
      <c r="AG22" s="15">
        <v>15</v>
      </c>
      <c r="AH22" s="92">
        <v>930.3</v>
      </c>
      <c r="AI22" s="334">
        <v>44593</v>
      </c>
      <c r="AJ22" s="92">
        <v>930.3</v>
      </c>
      <c r="AK22" s="95" t="s">
        <v>462</v>
      </c>
      <c r="AL22" s="71">
        <v>32</v>
      </c>
      <c r="AM22" s="594">
        <f t="shared" si="8"/>
        <v>29769.599999999999</v>
      </c>
      <c r="AP22" s="106"/>
      <c r="AQ22" s="15">
        <v>15</v>
      </c>
      <c r="AR22" s="328">
        <v>951.69</v>
      </c>
      <c r="AS22" s="339">
        <v>44594</v>
      </c>
      <c r="AT22" s="1133">
        <v>951.69</v>
      </c>
      <c r="AU22" s="327">
        <v>918.07</v>
      </c>
      <c r="AV22" s="273">
        <v>32</v>
      </c>
      <c r="AW22" s="331">
        <f t="shared" si="9"/>
        <v>30454.080000000002</v>
      </c>
      <c r="AZ22" s="106"/>
      <c r="BA22" s="15">
        <v>15</v>
      </c>
      <c r="BB22" s="92">
        <v>945.28</v>
      </c>
      <c r="BC22" s="138">
        <v>44595</v>
      </c>
      <c r="BD22" s="92">
        <v>945.28</v>
      </c>
      <c r="BE22" s="95" t="s">
        <v>469</v>
      </c>
      <c r="BF22" s="390">
        <v>32</v>
      </c>
      <c r="BG22" s="610">
        <f t="shared" si="10"/>
        <v>30248.959999999999</v>
      </c>
      <c r="BJ22" s="106"/>
      <c r="BK22" s="15">
        <v>15</v>
      </c>
      <c r="BL22" s="92">
        <v>920.3</v>
      </c>
      <c r="BM22" s="138">
        <v>44597</v>
      </c>
      <c r="BN22" s="92">
        <v>920.3</v>
      </c>
      <c r="BO22" s="95" t="s">
        <v>484</v>
      </c>
      <c r="BP22" s="390">
        <v>32</v>
      </c>
      <c r="BQ22" s="788">
        <f t="shared" si="11"/>
        <v>29449.599999999999</v>
      </c>
      <c r="BT22" s="106"/>
      <c r="BU22" s="270">
        <v>15</v>
      </c>
      <c r="BV22" s="286">
        <v>919</v>
      </c>
      <c r="BW22" s="391">
        <v>44599</v>
      </c>
      <c r="BX22" s="286">
        <v>919</v>
      </c>
      <c r="BY22" s="392" t="s">
        <v>489</v>
      </c>
      <c r="BZ22" s="393">
        <v>33</v>
      </c>
      <c r="CA22" s="592">
        <f t="shared" si="12"/>
        <v>30327</v>
      </c>
      <c r="CD22" s="831"/>
      <c r="CE22" s="15">
        <v>15</v>
      </c>
      <c r="CF22" s="92">
        <v>927.6</v>
      </c>
      <c r="CG22" s="391">
        <v>44602</v>
      </c>
      <c r="CH22" s="92">
        <v>927.6</v>
      </c>
      <c r="CI22" s="394" t="s">
        <v>501</v>
      </c>
      <c r="CJ22" s="393">
        <v>30</v>
      </c>
      <c r="CK22" s="592">
        <f t="shared" si="13"/>
        <v>27828</v>
      </c>
      <c r="CN22" s="635"/>
      <c r="CO22" s="15">
        <v>15</v>
      </c>
      <c r="CP22" s="271">
        <v>873.2</v>
      </c>
      <c r="CQ22" s="391">
        <v>44602</v>
      </c>
      <c r="CR22" s="271">
        <v>873.2</v>
      </c>
      <c r="CS22" s="394" t="s">
        <v>504</v>
      </c>
      <c r="CT22" s="393">
        <v>30</v>
      </c>
      <c r="CU22" s="599">
        <f t="shared" si="48"/>
        <v>26196</v>
      </c>
      <c r="CX22" s="106"/>
      <c r="CY22" s="15">
        <v>15</v>
      </c>
      <c r="CZ22" s="92">
        <v>971.14</v>
      </c>
      <c r="DA22" s="334">
        <v>44601</v>
      </c>
      <c r="DB22" s="92">
        <v>971.14</v>
      </c>
      <c r="DC22" s="95" t="s">
        <v>498</v>
      </c>
      <c r="DD22" s="71">
        <v>33</v>
      </c>
      <c r="DE22" s="592">
        <f t="shared" si="14"/>
        <v>32047.62</v>
      </c>
      <c r="DH22" s="106"/>
      <c r="DI22" s="15">
        <v>15</v>
      </c>
      <c r="DJ22" s="92">
        <v>881.8</v>
      </c>
      <c r="DK22" s="391">
        <v>44603</v>
      </c>
      <c r="DL22" s="92">
        <v>881.3</v>
      </c>
      <c r="DM22" s="394" t="s">
        <v>521</v>
      </c>
      <c r="DN22" s="393">
        <v>30</v>
      </c>
      <c r="DO22" s="599">
        <f t="shared" si="15"/>
        <v>26439</v>
      </c>
      <c r="DR22" s="106"/>
      <c r="DS22" s="15">
        <v>15</v>
      </c>
      <c r="DT22" s="92">
        <v>880.4</v>
      </c>
      <c r="DU22" s="391">
        <v>44603</v>
      </c>
      <c r="DV22" s="92">
        <v>880.4</v>
      </c>
      <c r="DW22" s="394" t="s">
        <v>515</v>
      </c>
      <c r="DX22" s="393">
        <v>30</v>
      </c>
      <c r="DY22" s="592">
        <f t="shared" si="16"/>
        <v>26412</v>
      </c>
      <c r="EB22" s="106"/>
      <c r="EC22" s="15">
        <v>15</v>
      </c>
      <c r="ED22" s="69">
        <v>910.81</v>
      </c>
      <c r="EE22" s="348">
        <v>44602</v>
      </c>
      <c r="EF22" s="69">
        <v>910.81</v>
      </c>
      <c r="EG22" s="70" t="s">
        <v>509</v>
      </c>
      <c r="EH22" s="71">
        <v>30</v>
      </c>
      <c r="EI22" s="592">
        <f t="shared" si="17"/>
        <v>27324.3</v>
      </c>
      <c r="EL22" s="106"/>
      <c r="EM22" s="15">
        <v>15</v>
      </c>
      <c r="EN22" s="286">
        <v>890.9</v>
      </c>
      <c r="EO22" s="339">
        <v>44606</v>
      </c>
      <c r="EP22" s="286">
        <v>890.9</v>
      </c>
      <c r="EQ22" s="272" t="s">
        <v>535</v>
      </c>
      <c r="ER22" s="273">
        <v>30</v>
      </c>
      <c r="ES22" s="592">
        <f t="shared" si="18"/>
        <v>26727</v>
      </c>
      <c r="EV22" s="106"/>
      <c r="EW22" s="15">
        <v>15</v>
      </c>
      <c r="EX22" s="271">
        <v>886.8</v>
      </c>
      <c r="EY22" s="515">
        <v>44606</v>
      </c>
      <c r="EZ22" s="271">
        <v>886.8</v>
      </c>
      <c r="FA22" s="272" t="s">
        <v>539</v>
      </c>
      <c r="FB22" s="273">
        <v>30</v>
      </c>
      <c r="FC22" s="331">
        <f t="shared" si="19"/>
        <v>26604</v>
      </c>
      <c r="FF22" s="106"/>
      <c r="FG22" s="15">
        <v>15</v>
      </c>
      <c r="FH22" s="286">
        <v>885.9</v>
      </c>
      <c r="FI22" s="339">
        <v>44607</v>
      </c>
      <c r="FJ22" s="286">
        <v>885.9</v>
      </c>
      <c r="FK22" s="272" t="s">
        <v>545</v>
      </c>
      <c r="FL22" s="273">
        <v>31</v>
      </c>
      <c r="FM22" s="592">
        <f t="shared" si="20"/>
        <v>27462.899999999998</v>
      </c>
      <c r="FP22" s="106"/>
      <c r="FQ22" s="15">
        <v>15</v>
      </c>
      <c r="FR22" s="92">
        <v>919</v>
      </c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>
        <v>966.6</v>
      </c>
      <c r="GC22" s="515">
        <v>44608</v>
      </c>
      <c r="GD22" s="69">
        <v>966.6</v>
      </c>
      <c r="GE22" s="272" t="s">
        <v>550</v>
      </c>
      <c r="GF22" s="273">
        <v>31</v>
      </c>
      <c r="GG22" s="331">
        <f t="shared" si="22"/>
        <v>29964.600000000002</v>
      </c>
      <c r="GJ22" s="106"/>
      <c r="GK22" s="15">
        <v>15</v>
      </c>
      <c r="GL22" s="493">
        <v>889</v>
      </c>
      <c r="GM22" s="334">
        <v>44608</v>
      </c>
      <c r="GN22" s="493">
        <v>889</v>
      </c>
      <c r="GO22" s="95" t="s">
        <v>554</v>
      </c>
      <c r="GP22" s="71">
        <v>31</v>
      </c>
      <c r="GQ22" s="592">
        <f t="shared" si="23"/>
        <v>27559</v>
      </c>
      <c r="GT22" s="106"/>
      <c r="GU22" s="15">
        <v>15</v>
      </c>
      <c r="GV22" s="286">
        <v>873.61</v>
      </c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>
        <v>914.9</v>
      </c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>
        <v>906.3</v>
      </c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>
        <v>873.6</v>
      </c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>
        <v>919</v>
      </c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>
        <v>898.6</v>
      </c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>
        <v>903.6</v>
      </c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>
        <v>939.8</v>
      </c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>
        <v>967.96</v>
      </c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>
        <v>935.76</v>
      </c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>
        <v>920.8</v>
      </c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>
        <v>926.2</v>
      </c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>
        <v>44593</v>
      </c>
      <c r="Z23" s="286">
        <v>879.1</v>
      </c>
      <c r="AA23" s="396" t="s">
        <v>461</v>
      </c>
      <c r="AB23" s="273">
        <v>32</v>
      </c>
      <c r="AC23" s="331">
        <f t="shared" si="7"/>
        <v>28131.200000000001</v>
      </c>
      <c r="AF23" s="106"/>
      <c r="AG23" s="15">
        <v>16</v>
      </c>
      <c r="AH23" s="92">
        <v>905.4</v>
      </c>
      <c r="AI23" s="334">
        <v>44593</v>
      </c>
      <c r="AJ23" s="92">
        <v>905.4</v>
      </c>
      <c r="AK23" s="95" t="s">
        <v>462</v>
      </c>
      <c r="AL23" s="71">
        <v>32</v>
      </c>
      <c r="AM23" s="594">
        <f t="shared" si="8"/>
        <v>28972.799999999999</v>
      </c>
      <c r="AP23" s="106"/>
      <c r="AQ23" s="15">
        <v>16</v>
      </c>
      <c r="AR23" s="328">
        <v>951.63</v>
      </c>
      <c r="AS23" s="339">
        <v>44594</v>
      </c>
      <c r="AT23" s="328">
        <v>951.63</v>
      </c>
      <c r="AU23" s="327">
        <v>918.07</v>
      </c>
      <c r="AV23" s="273">
        <v>32</v>
      </c>
      <c r="AW23" s="331">
        <f t="shared" si="9"/>
        <v>30452.16</v>
      </c>
      <c r="AZ23" s="106"/>
      <c r="BA23" s="15">
        <v>16</v>
      </c>
      <c r="BB23" s="92">
        <v>938.93</v>
      </c>
      <c r="BC23" s="138">
        <v>44595</v>
      </c>
      <c r="BD23" s="92">
        <v>938.93</v>
      </c>
      <c r="BE23" s="95" t="s">
        <v>469</v>
      </c>
      <c r="BF23" s="390">
        <v>32</v>
      </c>
      <c r="BG23" s="610">
        <f t="shared" si="10"/>
        <v>30045.759999999998</v>
      </c>
      <c r="BJ23" s="106"/>
      <c r="BK23" s="15">
        <v>16</v>
      </c>
      <c r="BL23" s="92">
        <v>938.5</v>
      </c>
      <c r="BM23" s="138">
        <v>44597</v>
      </c>
      <c r="BN23" s="92">
        <v>938.5</v>
      </c>
      <c r="BO23" s="95" t="s">
        <v>484</v>
      </c>
      <c r="BP23" s="390">
        <v>32</v>
      </c>
      <c r="BQ23" s="788">
        <f t="shared" si="11"/>
        <v>30032</v>
      </c>
      <c r="BT23" s="106"/>
      <c r="BU23" s="270">
        <v>16</v>
      </c>
      <c r="BV23" s="286">
        <v>861</v>
      </c>
      <c r="BW23" s="391">
        <v>44599</v>
      </c>
      <c r="BX23" s="286">
        <v>861</v>
      </c>
      <c r="BY23" s="392" t="s">
        <v>489</v>
      </c>
      <c r="BZ23" s="393">
        <v>33</v>
      </c>
      <c r="CA23" s="592">
        <f t="shared" si="12"/>
        <v>28413</v>
      </c>
      <c r="CD23" s="831"/>
      <c r="CE23" s="15">
        <v>16</v>
      </c>
      <c r="CF23" s="92">
        <v>944.8</v>
      </c>
      <c r="CG23" s="391">
        <v>44602</v>
      </c>
      <c r="CH23" s="92">
        <v>944.8</v>
      </c>
      <c r="CI23" s="394" t="s">
        <v>501</v>
      </c>
      <c r="CJ23" s="393">
        <v>30</v>
      </c>
      <c r="CK23" s="592">
        <f t="shared" si="13"/>
        <v>28344</v>
      </c>
      <c r="CN23" s="635"/>
      <c r="CO23" s="15">
        <v>16</v>
      </c>
      <c r="CP23" s="286">
        <v>930.8</v>
      </c>
      <c r="CQ23" s="391">
        <v>44602</v>
      </c>
      <c r="CR23" s="286">
        <v>930.8</v>
      </c>
      <c r="CS23" s="394" t="s">
        <v>504</v>
      </c>
      <c r="CT23" s="393">
        <v>30</v>
      </c>
      <c r="CU23" s="599">
        <f t="shared" si="48"/>
        <v>27924</v>
      </c>
      <c r="CX23" s="106"/>
      <c r="CY23" s="15">
        <v>16</v>
      </c>
      <c r="CZ23" s="92">
        <v>968.41</v>
      </c>
      <c r="DA23" s="334">
        <v>44601</v>
      </c>
      <c r="DB23" s="92">
        <v>968.41</v>
      </c>
      <c r="DC23" s="95" t="s">
        <v>498</v>
      </c>
      <c r="DD23" s="71">
        <v>33</v>
      </c>
      <c r="DE23" s="592">
        <f t="shared" si="14"/>
        <v>31957.53</v>
      </c>
      <c r="DH23" s="106"/>
      <c r="DI23" s="15">
        <v>16</v>
      </c>
      <c r="DJ23" s="92">
        <v>934.4</v>
      </c>
      <c r="DK23" s="391">
        <v>44603</v>
      </c>
      <c r="DL23" s="92">
        <v>934.4</v>
      </c>
      <c r="DM23" s="394" t="s">
        <v>520</v>
      </c>
      <c r="DN23" s="393">
        <v>30</v>
      </c>
      <c r="DO23" s="599">
        <f t="shared" si="15"/>
        <v>28032</v>
      </c>
      <c r="DR23" s="106"/>
      <c r="DS23" s="15">
        <v>16</v>
      </c>
      <c r="DT23" s="92">
        <v>876.3</v>
      </c>
      <c r="DU23" s="391">
        <v>44603</v>
      </c>
      <c r="DV23" s="92">
        <v>876.3</v>
      </c>
      <c r="DW23" s="394" t="s">
        <v>512</v>
      </c>
      <c r="DX23" s="393">
        <v>30</v>
      </c>
      <c r="DY23" s="592">
        <f t="shared" si="16"/>
        <v>26289</v>
      </c>
      <c r="EB23" s="106"/>
      <c r="EC23" s="15">
        <v>16</v>
      </c>
      <c r="ED23" s="69">
        <v>876.34</v>
      </c>
      <c r="EE23" s="348">
        <v>44602</v>
      </c>
      <c r="EF23" s="69">
        <v>876.34</v>
      </c>
      <c r="EG23" s="70" t="s">
        <v>509</v>
      </c>
      <c r="EH23" s="71">
        <v>30</v>
      </c>
      <c r="EI23" s="592">
        <f t="shared" si="17"/>
        <v>26290.2</v>
      </c>
      <c r="EL23" s="106"/>
      <c r="EM23" s="15">
        <v>16</v>
      </c>
      <c r="EN23" s="286">
        <v>888.1</v>
      </c>
      <c r="EO23" s="339">
        <v>44604</v>
      </c>
      <c r="EP23" s="286">
        <v>888.1</v>
      </c>
      <c r="EQ23" s="272" t="s">
        <v>533</v>
      </c>
      <c r="ER23" s="273">
        <v>30</v>
      </c>
      <c r="ES23" s="592">
        <f t="shared" si="18"/>
        <v>26643</v>
      </c>
      <c r="EV23" s="106"/>
      <c r="EW23" s="15">
        <v>16</v>
      </c>
      <c r="EX23" s="271">
        <v>864.1</v>
      </c>
      <c r="EY23" s="515">
        <v>44606</v>
      </c>
      <c r="EZ23" s="271">
        <v>864.1</v>
      </c>
      <c r="FA23" s="272" t="s">
        <v>539</v>
      </c>
      <c r="FB23" s="273">
        <v>30</v>
      </c>
      <c r="FC23" s="331">
        <f t="shared" si="19"/>
        <v>25923</v>
      </c>
      <c r="FF23" s="106"/>
      <c r="FG23" s="15">
        <v>16</v>
      </c>
      <c r="FH23" s="286">
        <v>870</v>
      </c>
      <c r="FI23" s="339">
        <v>44607</v>
      </c>
      <c r="FJ23" s="286">
        <v>870</v>
      </c>
      <c r="FK23" s="272" t="s">
        <v>545</v>
      </c>
      <c r="FL23" s="273">
        <v>31</v>
      </c>
      <c r="FM23" s="592">
        <f t="shared" si="20"/>
        <v>26970</v>
      </c>
      <c r="FP23" s="106"/>
      <c r="FQ23" s="15">
        <v>16</v>
      </c>
      <c r="FR23" s="92">
        <v>925.8</v>
      </c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>
        <v>970.68</v>
      </c>
      <c r="GC23" s="515">
        <v>44608</v>
      </c>
      <c r="GD23" s="69">
        <v>970.68</v>
      </c>
      <c r="GE23" s="272" t="s">
        <v>550</v>
      </c>
      <c r="GF23" s="273">
        <v>31</v>
      </c>
      <c r="GG23" s="331">
        <f t="shared" si="22"/>
        <v>30091.079999999998</v>
      </c>
      <c r="GJ23" s="106"/>
      <c r="GK23" s="15">
        <v>16</v>
      </c>
      <c r="GL23" s="493">
        <v>879.1</v>
      </c>
      <c r="GM23" s="334">
        <v>44608</v>
      </c>
      <c r="GN23" s="493">
        <v>879.1</v>
      </c>
      <c r="GO23" s="95" t="s">
        <v>554</v>
      </c>
      <c r="GP23" s="71">
        <v>31</v>
      </c>
      <c r="GQ23" s="592">
        <f t="shared" si="23"/>
        <v>27252.100000000002</v>
      </c>
      <c r="GT23" s="106"/>
      <c r="GU23" s="15">
        <v>16</v>
      </c>
      <c r="GV23" s="286">
        <v>895.84</v>
      </c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>
        <v>936.2</v>
      </c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>
        <v>935.8</v>
      </c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>
        <v>884</v>
      </c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>
        <v>899</v>
      </c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>
        <v>893.1</v>
      </c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>
        <v>871.3</v>
      </c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>
        <v>899.5</v>
      </c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>
        <v>922.6</v>
      </c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>
        <v>907.18</v>
      </c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>
        <v>892.7</v>
      </c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>
        <v>896.3</v>
      </c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>
        <v>44593</v>
      </c>
      <c r="Z24" s="286">
        <v>880.4</v>
      </c>
      <c r="AA24" s="396" t="s">
        <v>461</v>
      </c>
      <c r="AB24" s="273">
        <v>32</v>
      </c>
      <c r="AC24" s="331">
        <f t="shared" si="7"/>
        <v>28172.799999999999</v>
      </c>
      <c r="AF24" s="106"/>
      <c r="AG24" s="15">
        <v>17</v>
      </c>
      <c r="AH24" s="92">
        <v>891.8</v>
      </c>
      <c r="AI24" s="334">
        <v>44593</v>
      </c>
      <c r="AJ24" s="92">
        <v>891.8</v>
      </c>
      <c r="AK24" s="95" t="s">
        <v>462</v>
      </c>
      <c r="AL24" s="71">
        <v>32</v>
      </c>
      <c r="AM24" s="594">
        <f t="shared" si="8"/>
        <v>28537.599999999999</v>
      </c>
      <c r="AP24" s="106"/>
      <c r="AQ24" s="15">
        <v>17</v>
      </c>
      <c r="AR24" s="328">
        <v>952.54</v>
      </c>
      <c r="AS24" s="339">
        <v>44594</v>
      </c>
      <c r="AT24" s="328">
        <v>952.54</v>
      </c>
      <c r="AU24" s="327">
        <v>918.07</v>
      </c>
      <c r="AV24" s="273">
        <v>32</v>
      </c>
      <c r="AW24" s="331">
        <f t="shared" si="9"/>
        <v>30481.279999999999</v>
      </c>
      <c r="AZ24" s="106"/>
      <c r="BA24" s="15">
        <v>17</v>
      </c>
      <c r="BB24" s="92">
        <v>937.12</v>
      </c>
      <c r="BC24" s="138">
        <v>44595</v>
      </c>
      <c r="BD24" s="92">
        <v>937.12</v>
      </c>
      <c r="BE24" s="95" t="s">
        <v>469</v>
      </c>
      <c r="BF24" s="390">
        <v>32</v>
      </c>
      <c r="BG24" s="610">
        <f t="shared" si="10"/>
        <v>29987.84</v>
      </c>
      <c r="BJ24" s="106"/>
      <c r="BK24" s="15">
        <v>17</v>
      </c>
      <c r="BL24" s="92">
        <v>882.2</v>
      </c>
      <c r="BM24" s="138">
        <v>44597</v>
      </c>
      <c r="BN24" s="92">
        <v>882.2</v>
      </c>
      <c r="BO24" s="95" t="s">
        <v>484</v>
      </c>
      <c r="BP24" s="390">
        <v>32</v>
      </c>
      <c r="BQ24" s="788">
        <f t="shared" si="11"/>
        <v>28230.400000000001</v>
      </c>
      <c r="BT24" s="106"/>
      <c r="BU24" s="270">
        <v>17</v>
      </c>
      <c r="BV24" s="286">
        <v>861</v>
      </c>
      <c r="BW24" s="391">
        <v>44599</v>
      </c>
      <c r="BX24" s="286">
        <v>861</v>
      </c>
      <c r="BY24" s="392" t="s">
        <v>489</v>
      </c>
      <c r="BZ24" s="393">
        <v>33</v>
      </c>
      <c r="CA24" s="592">
        <f t="shared" si="12"/>
        <v>28413</v>
      </c>
      <c r="CD24" s="831"/>
      <c r="CE24" s="15">
        <v>17</v>
      </c>
      <c r="CF24" s="92">
        <v>870.4</v>
      </c>
      <c r="CG24" s="391">
        <v>44601</v>
      </c>
      <c r="CH24" s="92">
        <v>870.4</v>
      </c>
      <c r="CI24" s="394" t="s">
        <v>495</v>
      </c>
      <c r="CJ24" s="393">
        <v>33</v>
      </c>
      <c r="CK24" s="592">
        <f t="shared" si="13"/>
        <v>28723.200000000001</v>
      </c>
      <c r="CN24" s="635"/>
      <c r="CO24" s="15">
        <v>17</v>
      </c>
      <c r="CP24" s="286">
        <v>902.2</v>
      </c>
      <c r="CQ24" s="391">
        <v>44602</v>
      </c>
      <c r="CR24" s="286">
        <v>902.2</v>
      </c>
      <c r="CS24" s="394" t="s">
        <v>504</v>
      </c>
      <c r="CT24" s="393">
        <v>30</v>
      </c>
      <c r="CU24" s="599">
        <f t="shared" si="48"/>
        <v>27066</v>
      </c>
      <c r="CX24" s="106"/>
      <c r="CY24" s="15">
        <v>17</v>
      </c>
      <c r="CZ24" s="92">
        <v>928.5</v>
      </c>
      <c r="DA24" s="334">
        <v>44601</v>
      </c>
      <c r="DB24" s="92">
        <v>928.5</v>
      </c>
      <c r="DC24" s="95" t="s">
        <v>498</v>
      </c>
      <c r="DD24" s="71">
        <v>33</v>
      </c>
      <c r="DE24" s="592">
        <f t="shared" si="14"/>
        <v>30640.5</v>
      </c>
      <c r="DH24" s="106"/>
      <c r="DI24" s="15">
        <v>17</v>
      </c>
      <c r="DJ24" s="92">
        <v>863.6</v>
      </c>
      <c r="DK24" s="391">
        <v>44603</v>
      </c>
      <c r="DL24" s="92">
        <v>863.6</v>
      </c>
      <c r="DM24" s="394" t="s">
        <v>520</v>
      </c>
      <c r="DN24" s="393">
        <v>30</v>
      </c>
      <c r="DO24" s="599">
        <f t="shared" si="15"/>
        <v>25908</v>
      </c>
      <c r="DR24" s="106"/>
      <c r="DS24" s="15">
        <v>17</v>
      </c>
      <c r="DT24" s="92">
        <v>900.4</v>
      </c>
      <c r="DU24" s="391">
        <v>44603</v>
      </c>
      <c r="DV24" s="92">
        <v>900.4</v>
      </c>
      <c r="DW24" s="394" t="s">
        <v>515</v>
      </c>
      <c r="DX24" s="393">
        <v>30</v>
      </c>
      <c r="DY24" s="592">
        <f t="shared" si="16"/>
        <v>27012</v>
      </c>
      <c r="EB24" s="106"/>
      <c r="EC24" s="15">
        <v>17</v>
      </c>
      <c r="ED24" s="69">
        <v>891.76</v>
      </c>
      <c r="EE24" s="348">
        <v>44602</v>
      </c>
      <c r="EF24" s="69">
        <v>891.76</v>
      </c>
      <c r="EG24" s="70" t="s">
        <v>509</v>
      </c>
      <c r="EH24" s="71">
        <v>30</v>
      </c>
      <c r="EI24" s="592">
        <f t="shared" si="17"/>
        <v>26752.799999999999</v>
      </c>
      <c r="EL24" s="106"/>
      <c r="EM24" s="15">
        <v>17</v>
      </c>
      <c r="EN24" s="286">
        <v>895.8</v>
      </c>
      <c r="EO24" s="339">
        <v>44604</v>
      </c>
      <c r="EP24" s="286">
        <v>895.8</v>
      </c>
      <c r="EQ24" s="272" t="s">
        <v>524</v>
      </c>
      <c r="ER24" s="273">
        <v>30</v>
      </c>
      <c r="ES24" s="592">
        <f t="shared" si="18"/>
        <v>26874</v>
      </c>
      <c r="EV24" s="106"/>
      <c r="EW24" s="15">
        <v>17</v>
      </c>
      <c r="EX24" s="271">
        <v>913.1</v>
      </c>
      <c r="EY24" s="515">
        <v>44606</v>
      </c>
      <c r="EZ24" s="271">
        <v>913.1</v>
      </c>
      <c r="FA24" s="272" t="s">
        <v>539</v>
      </c>
      <c r="FB24" s="273">
        <v>30</v>
      </c>
      <c r="FC24" s="331">
        <f t="shared" si="19"/>
        <v>27393</v>
      </c>
      <c r="FF24" s="106"/>
      <c r="FG24" s="15">
        <v>17</v>
      </c>
      <c r="FH24" s="286">
        <v>901.7</v>
      </c>
      <c r="FI24" s="339">
        <v>44607</v>
      </c>
      <c r="FJ24" s="286">
        <v>901.7</v>
      </c>
      <c r="FK24" s="272" t="s">
        <v>545</v>
      </c>
      <c r="FL24" s="273">
        <v>31</v>
      </c>
      <c r="FM24" s="592">
        <f t="shared" si="20"/>
        <v>27952.7</v>
      </c>
      <c r="FP24" s="106"/>
      <c r="FQ24" s="15">
        <v>17</v>
      </c>
      <c r="FR24" s="92">
        <v>893.1</v>
      </c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>
        <v>928.5</v>
      </c>
      <c r="GC24" s="515">
        <v>44608</v>
      </c>
      <c r="GD24" s="69">
        <v>928.5</v>
      </c>
      <c r="GE24" s="272" t="s">
        <v>550</v>
      </c>
      <c r="GF24" s="273">
        <v>31</v>
      </c>
      <c r="GG24" s="331">
        <f t="shared" si="22"/>
        <v>28783.5</v>
      </c>
      <c r="GJ24" s="106"/>
      <c r="GK24" s="15">
        <v>17</v>
      </c>
      <c r="GL24" s="493">
        <v>877.7</v>
      </c>
      <c r="GM24" s="334">
        <v>44608</v>
      </c>
      <c r="GN24" s="493">
        <v>877.7</v>
      </c>
      <c r="GO24" s="95" t="s">
        <v>554</v>
      </c>
      <c r="GP24" s="71">
        <v>31</v>
      </c>
      <c r="GQ24" s="592">
        <f t="shared" si="23"/>
        <v>27208.7</v>
      </c>
      <c r="GT24" s="106"/>
      <c r="GU24" s="15">
        <v>17</v>
      </c>
      <c r="GV24" s="286">
        <v>910.84</v>
      </c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>
        <v>923.1</v>
      </c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>
        <v>895.8</v>
      </c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>
        <v>935.8</v>
      </c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>
        <v>937.1</v>
      </c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>
        <v>883.6</v>
      </c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>
        <v>925.8</v>
      </c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>
        <v>929.9</v>
      </c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>
        <v>956.62</v>
      </c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>
        <v>950.27</v>
      </c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>
        <v>893.6</v>
      </c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>
        <v>866.4</v>
      </c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1122">
        <v>44592</v>
      </c>
      <c r="P25" s="59">
        <v>885.4</v>
      </c>
      <c r="Q25" s="1124" t="s">
        <v>451</v>
      </c>
      <c r="R25" s="60">
        <v>32</v>
      </c>
      <c r="S25" s="592">
        <f t="shared" si="6"/>
        <v>28332.799999999999</v>
      </c>
      <c r="T25" s="249"/>
      <c r="V25" s="235"/>
      <c r="W25" s="15">
        <v>18</v>
      </c>
      <c r="X25" s="286">
        <v>921.7</v>
      </c>
      <c r="Y25" s="339">
        <v>44593</v>
      </c>
      <c r="Z25" s="286">
        <v>921.7</v>
      </c>
      <c r="AA25" s="396" t="s">
        <v>461</v>
      </c>
      <c r="AB25" s="273">
        <v>32</v>
      </c>
      <c r="AC25" s="331">
        <f t="shared" si="7"/>
        <v>29494.400000000001</v>
      </c>
      <c r="AF25" s="94"/>
      <c r="AG25" s="15">
        <v>18</v>
      </c>
      <c r="AH25" s="92">
        <v>901.3</v>
      </c>
      <c r="AI25" s="334">
        <v>44593</v>
      </c>
      <c r="AJ25" s="92">
        <v>901.3</v>
      </c>
      <c r="AK25" s="95" t="s">
        <v>462</v>
      </c>
      <c r="AL25" s="71">
        <v>32</v>
      </c>
      <c r="AM25" s="594">
        <f t="shared" si="8"/>
        <v>28841.599999999999</v>
      </c>
      <c r="AP25" s="94"/>
      <c r="AQ25" s="15">
        <v>18</v>
      </c>
      <c r="AR25" s="328">
        <v>933.49</v>
      </c>
      <c r="AS25" s="339">
        <v>44594</v>
      </c>
      <c r="AT25" s="328">
        <v>933.49</v>
      </c>
      <c r="AU25" s="327">
        <v>918.07</v>
      </c>
      <c r="AV25" s="273">
        <v>32</v>
      </c>
      <c r="AW25" s="331">
        <f t="shared" si="9"/>
        <v>29871.68</v>
      </c>
      <c r="AZ25" s="106"/>
      <c r="BA25" s="15">
        <v>18</v>
      </c>
      <c r="BB25" s="92">
        <v>933.03</v>
      </c>
      <c r="BC25" s="138">
        <v>44595</v>
      </c>
      <c r="BD25" s="92">
        <v>933.03</v>
      </c>
      <c r="BE25" s="95" t="s">
        <v>469</v>
      </c>
      <c r="BF25" s="390">
        <v>32</v>
      </c>
      <c r="BG25" s="610">
        <f t="shared" si="10"/>
        <v>29856.959999999999</v>
      </c>
      <c r="BJ25" s="106"/>
      <c r="BK25" s="15">
        <v>18</v>
      </c>
      <c r="BL25" s="92">
        <v>892.2</v>
      </c>
      <c r="BM25" s="138">
        <v>44597</v>
      </c>
      <c r="BN25" s="92">
        <v>892.2</v>
      </c>
      <c r="BO25" s="95" t="s">
        <v>484</v>
      </c>
      <c r="BP25" s="390">
        <v>32</v>
      </c>
      <c r="BQ25" s="788">
        <f t="shared" si="11"/>
        <v>28550.400000000001</v>
      </c>
      <c r="BT25" s="106"/>
      <c r="BU25" s="270">
        <v>18</v>
      </c>
      <c r="BV25" s="286">
        <v>862</v>
      </c>
      <c r="BW25" s="391">
        <v>44599</v>
      </c>
      <c r="BX25" s="286">
        <v>862</v>
      </c>
      <c r="BY25" s="392" t="s">
        <v>489</v>
      </c>
      <c r="BZ25" s="393">
        <v>33</v>
      </c>
      <c r="CA25" s="592">
        <f t="shared" si="12"/>
        <v>28446</v>
      </c>
      <c r="CD25" s="831"/>
      <c r="CE25" s="15">
        <v>18</v>
      </c>
      <c r="CF25" s="92">
        <v>891.3</v>
      </c>
      <c r="CG25" s="391">
        <v>44602</v>
      </c>
      <c r="CH25" s="92">
        <v>891.3</v>
      </c>
      <c r="CI25" s="394" t="s">
        <v>502</v>
      </c>
      <c r="CJ25" s="393">
        <v>30</v>
      </c>
      <c r="CK25" s="592">
        <f t="shared" si="13"/>
        <v>26739</v>
      </c>
      <c r="CN25" s="635"/>
      <c r="CO25" s="15">
        <v>18</v>
      </c>
      <c r="CP25" s="286">
        <v>927.6</v>
      </c>
      <c r="CQ25" s="391">
        <v>44602</v>
      </c>
      <c r="CR25" s="286">
        <v>927.6</v>
      </c>
      <c r="CS25" s="394" t="s">
        <v>504</v>
      </c>
      <c r="CT25" s="393">
        <v>30</v>
      </c>
      <c r="CU25" s="599">
        <f t="shared" si="48"/>
        <v>27828</v>
      </c>
      <c r="CX25" s="94"/>
      <c r="CY25" s="15">
        <v>18</v>
      </c>
      <c r="CZ25" s="92">
        <v>957.53</v>
      </c>
      <c r="DA25" s="334">
        <v>44601</v>
      </c>
      <c r="DB25" s="92">
        <v>957.53</v>
      </c>
      <c r="DC25" s="95" t="s">
        <v>498</v>
      </c>
      <c r="DD25" s="71">
        <v>33</v>
      </c>
      <c r="DE25" s="592">
        <f t="shared" si="14"/>
        <v>31598.489999999998</v>
      </c>
      <c r="DH25" s="94"/>
      <c r="DI25" s="15">
        <v>18</v>
      </c>
      <c r="DJ25" s="92">
        <v>911.7</v>
      </c>
      <c r="DK25" s="391">
        <v>44603</v>
      </c>
      <c r="DL25" s="92">
        <v>911.7</v>
      </c>
      <c r="DM25" s="394" t="s">
        <v>520</v>
      </c>
      <c r="DN25" s="393">
        <v>30</v>
      </c>
      <c r="DO25" s="599">
        <f t="shared" si="15"/>
        <v>27351</v>
      </c>
      <c r="DR25" s="94"/>
      <c r="DS25" s="15">
        <v>18</v>
      </c>
      <c r="DT25" s="92">
        <v>874.5</v>
      </c>
      <c r="DU25" s="391">
        <v>44603</v>
      </c>
      <c r="DV25" s="92">
        <v>874.5</v>
      </c>
      <c r="DW25" s="394" t="s">
        <v>519</v>
      </c>
      <c r="DX25" s="393">
        <v>30</v>
      </c>
      <c r="DY25" s="592">
        <f t="shared" si="16"/>
        <v>26235</v>
      </c>
      <c r="EB25" s="94"/>
      <c r="EC25" s="15">
        <v>18</v>
      </c>
      <c r="ED25" s="69">
        <v>959.34</v>
      </c>
      <c r="EE25" s="348">
        <v>44602</v>
      </c>
      <c r="EF25" s="69">
        <v>959.34</v>
      </c>
      <c r="EG25" s="70" t="s">
        <v>509</v>
      </c>
      <c r="EH25" s="71">
        <v>30</v>
      </c>
      <c r="EI25" s="592">
        <f t="shared" si="17"/>
        <v>28780.2</v>
      </c>
      <c r="EL25" s="94"/>
      <c r="EM25" s="15">
        <v>18</v>
      </c>
      <c r="EN25" s="286">
        <v>912.2</v>
      </c>
      <c r="EO25" s="339">
        <v>44604</v>
      </c>
      <c r="EP25" s="286">
        <v>912.2</v>
      </c>
      <c r="EQ25" s="272" t="s">
        <v>524</v>
      </c>
      <c r="ER25" s="273">
        <v>30</v>
      </c>
      <c r="ES25" s="592">
        <f t="shared" si="18"/>
        <v>27366</v>
      </c>
      <c r="EV25" s="94"/>
      <c r="EW25" s="15">
        <v>18</v>
      </c>
      <c r="EX25" s="271">
        <v>921.2</v>
      </c>
      <c r="EY25" s="515">
        <v>44606</v>
      </c>
      <c r="EZ25" s="271">
        <v>921.2</v>
      </c>
      <c r="FA25" s="272" t="s">
        <v>539</v>
      </c>
      <c r="FB25" s="273">
        <v>30</v>
      </c>
      <c r="FC25" s="331">
        <f t="shared" si="19"/>
        <v>27636</v>
      </c>
      <c r="FF25" s="94"/>
      <c r="FG25" s="15">
        <v>18</v>
      </c>
      <c r="FH25" s="286">
        <v>924.4</v>
      </c>
      <c r="FI25" s="339">
        <v>44607</v>
      </c>
      <c r="FJ25" s="286">
        <v>924.4</v>
      </c>
      <c r="FK25" s="272" t="s">
        <v>545</v>
      </c>
      <c r="FL25" s="273">
        <v>31</v>
      </c>
      <c r="FM25" s="592">
        <f t="shared" si="20"/>
        <v>28656.399999999998</v>
      </c>
      <c r="FP25" s="94"/>
      <c r="FQ25" s="15">
        <v>18</v>
      </c>
      <c r="FR25" s="92">
        <v>911.7</v>
      </c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>
        <v>964.79</v>
      </c>
      <c r="GC25" s="515">
        <v>44608</v>
      </c>
      <c r="GD25" s="69">
        <v>964.79</v>
      </c>
      <c r="GE25" s="272" t="s">
        <v>550</v>
      </c>
      <c r="GF25" s="273">
        <v>31</v>
      </c>
      <c r="GG25" s="331">
        <f t="shared" si="22"/>
        <v>29908.489999999998</v>
      </c>
      <c r="GJ25" s="94"/>
      <c r="GK25" s="15">
        <v>18</v>
      </c>
      <c r="GL25" s="493">
        <v>920.8</v>
      </c>
      <c r="GM25" s="334">
        <v>44608</v>
      </c>
      <c r="GN25" s="493">
        <v>920.8</v>
      </c>
      <c r="GO25" s="95" t="s">
        <v>554</v>
      </c>
      <c r="GP25" s="71">
        <v>31</v>
      </c>
      <c r="GQ25" s="592">
        <f t="shared" si="23"/>
        <v>28544.799999999999</v>
      </c>
      <c r="GT25" s="94"/>
      <c r="GU25" s="15">
        <v>18</v>
      </c>
      <c r="GV25" s="286">
        <v>928.5</v>
      </c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>
        <v>892.2</v>
      </c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>
        <v>908.5</v>
      </c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>
        <v>880</v>
      </c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>
        <v>938</v>
      </c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>
        <v>908.5</v>
      </c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>
        <v>878.6</v>
      </c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>
        <v>931.7</v>
      </c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>
        <v>949.82</v>
      </c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>
        <v>935.76</v>
      </c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>
        <v>875.4</v>
      </c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>
        <v>939.8</v>
      </c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1122">
        <v>44592</v>
      </c>
      <c r="P26" s="59">
        <v>909</v>
      </c>
      <c r="Q26" s="1124" t="s">
        <v>451</v>
      </c>
      <c r="R26" s="60">
        <v>32</v>
      </c>
      <c r="S26" s="592">
        <f t="shared" si="6"/>
        <v>29088</v>
      </c>
      <c r="T26" s="249"/>
      <c r="V26" s="235"/>
      <c r="W26" s="15">
        <v>19</v>
      </c>
      <c r="X26" s="286">
        <v>932.1</v>
      </c>
      <c r="Y26" s="339">
        <v>44593</v>
      </c>
      <c r="Z26" s="286">
        <v>932.1</v>
      </c>
      <c r="AA26" s="396" t="s">
        <v>461</v>
      </c>
      <c r="AB26" s="273">
        <v>32</v>
      </c>
      <c r="AC26" s="331">
        <f t="shared" si="7"/>
        <v>29827.200000000001</v>
      </c>
      <c r="AF26" s="106"/>
      <c r="AG26" s="15">
        <v>19</v>
      </c>
      <c r="AH26" s="92">
        <v>911.3</v>
      </c>
      <c r="AI26" s="334">
        <v>44593</v>
      </c>
      <c r="AJ26" s="92">
        <v>911.3</v>
      </c>
      <c r="AK26" s="95" t="s">
        <v>462</v>
      </c>
      <c r="AL26" s="71">
        <v>32</v>
      </c>
      <c r="AM26" s="594">
        <f t="shared" si="8"/>
        <v>29161.599999999999</v>
      </c>
      <c r="AP26" s="106"/>
      <c r="AQ26" s="15">
        <v>19</v>
      </c>
      <c r="AR26" s="328">
        <v>957.98</v>
      </c>
      <c r="AS26" s="339">
        <v>44594</v>
      </c>
      <c r="AT26" s="328">
        <v>957.98</v>
      </c>
      <c r="AU26" s="327">
        <v>918.07</v>
      </c>
      <c r="AV26" s="273">
        <v>32</v>
      </c>
      <c r="AW26" s="331">
        <f t="shared" si="9"/>
        <v>30655.360000000001</v>
      </c>
      <c r="AZ26" s="106"/>
      <c r="BA26" s="15">
        <v>19</v>
      </c>
      <c r="BB26" s="92">
        <v>884.5</v>
      </c>
      <c r="BC26" s="138">
        <v>44595</v>
      </c>
      <c r="BD26" s="92">
        <v>884.5</v>
      </c>
      <c r="BE26" s="95" t="s">
        <v>469</v>
      </c>
      <c r="BF26" s="390">
        <v>32</v>
      </c>
      <c r="BG26" s="610">
        <f t="shared" si="10"/>
        <v>28304</v>
      </c>
      <c r="BJ26" s="106"/>
      <c r="BK26" s="15">
        <v>19</v>
      </c>
      <c r="BL26" s="92">
        <v>931.2</v>
      </c>
      <c r="BM26" s="138">
        <v>44597</v>
      </c>
      <c r="BN26" s="92">
        <v>931.2</v>
      </c>
      <c r="BO26" s="95" t="s">
        <v>484</v>
      </c>
      <c r="BP26" s="390">
        <v>32</v>
      </c>
      <c r="BQ26" s="788">
        <f t="shared" si="11"/>
        <v>29798.400000000001</v>
      </c>
      <c r="BT26" s="106"/>
      <c r="BU26" s="270">
        <v>19</v>
      </c>
      <c r="BV26" s="286">
        <v>837</v>
      </c>
      <c r="BW26" s="391">
        <v>44599</v>
      </c>
      <c r="BX26" s="286">
        <v>837</v>
      </c>
      <c r="BY26" s="392" t="s">
        <v>489</v>
      </c>
      <c r="BZ26" s="393">
        <v>33</v>
      </c>
      <c r="CA26" s="592">
        <f t="shared" si="12"/>
        <v>27621</v>
      </c>
      <c r="CD26" s="831"/>
      <c r="CE26" s="15">
        <v>19</v>
      </c>
      <c r="CF26" s="92">
        <v>851.4</v>
      </c>
      <c r="CG26" s="391">
        <v>44602</v>
      </c>
      <c r="CH26" s="92">
        <v>851.4</v>
      </c>
      <c r="CI26" s="394" t="s">
        <v>502</v>
      </c>
      <c r="CJ26" s="393">
        <v>30</v>
      </c>
      <c r="CK26" s="592">
        <f t="shared" si="13"/>
        <v>25542</v>
      </c>
      <c r="CN26" s="635"/>
      <c r="CO26" s="15">
        <v>19</v>
      </c>
      <c r="CP26" s="286">
        <v>934.8</v>
      </c>
      <c r="CQ26" s="391">
        <v>44602</v>
      </c>
      <c r="CR26" s="286">
        <v>934.8</v>
      </c>
      <c r="CS26" s="394" t="s">
        <v>504</v>
      </c>
      <c r="CT26" s="393">
        <v>30</v>
      </c>
      <c r="CU26" s="599">
        <f t="shared" si="48"/>
        <v>28044</v>
      </c>
      <c r="CX26" s="106"/>
      <c r="CY26" s="15">
        <v>19</v>
      </c>
      <c r="CZ26" s="92">
        <v>940.29</v>
      </c>
      <c r="DA26" s="334">
        <v>44601</v>
      </c>
      <c r="DB26" s="92">
        <v>940.29</v>
      </c>
      <c r="DC26" s="95" t="s">
        <v>498</v>
      </c>
      <c r="DD26" s="71">
        <v>33</v>
      </c>
      <c r="DE26" s="592">
        <f t="shared" si="14"/>
        <v>31029.57</v>
      </c>
      <c r="DH26" s="106"/>
      <c r="DI26" s="15">
        <v>19</v>
      </c>
      <c r="DJ26" s="92">
        <v>938.9</v>
      </c>
      <c r="DK26" s="391">
        <v>44603</v>
      </c>
      <c r="DL26" s="92">
        <v>938.9</v>
      </c>
      <c r="DM26" s="394" t="s">
        <v>521</v>
      </c>
      <c r="DN26" s="393">
        <v>30</v>
      </c>
      <c r="DO26" s="599">
        <f t="shared" si="15"/>
        <v>28167</v>
      </c>
      <c r="DR26" s="106"/>
      <c r="DS26" s="15">
        <v>19</v>
      </c>
      <c r="DT26" s="92">
        <v>875</v>
      </c>
      <c r="DU26" s="391">
        <v>44603</v>
      </c>
      <c r="DV26" s="92">
        <v>875</v>
      </c>
      <c r="DW26" s="394" t="s">
        <v>513</v>
      </c>
      <c r="DX26" s="393">
        <v>30</v>
      </c>
      <c r="DY26" s="592">
        <f t="shared" si="16"/>
        <v>26250</v>
      </c>
      <c r="EB26" s="106"/>
      <c r="EC26" s="15">
        <v>19</v>
      </c>
      <c r="ED26" s="69">
        <v>883.14</v>
      </c>
      <c r="EE26" s="348">
        <v>44602</v>
      </c>
      <c r="EF26" s="69">
        <v>883.14</v>
      </c>
      <c r="EG26" s="70" t="s">
        <v>510</v>
      </c>
      <c r="EH26" s="71">
        <v>30</v>
      </c>
      <c r="EI26" s="592">
        <f t="shared" si="17"/>
        <v>26494.2</v>
      </c>
      <c r="EL26" s="94"/>
      <c r="EM26" s="15">
        <v>19</v>
      </c>
      <c r="EN26" s="286">
        <v>870.4</v>
      </c>
      <c r="EO26" s="339">
        <v>44606</v>
      </c>
      <c r="EP26" s="286">
        <v>870.4</v>
      </c>
      <c r="EQ26" s="272" t="s">
        <v>535</v>
      </c>
      <c r="ER26" s="273">
        <v>30</v>
      </c>
      <c r="ES26" s="592">
        <f t="shared" si="18"/>
        <v>26112</v>
      </c>
      <c r="EV26" s="106"/>
      <c r="EW26" s="15">
        <v>19</v>
      </c>
      <c r="EX26" s="271">
        <v>914</v>
      </c>
      <c r="EY26" s="515">
        <v>44606</v>
      </c>
      <c r="EZ26" s="271">
        <v>914</v>
      </c>
      <c r="FA26" s="272" t="s">
        <v>539</v>
      </c>
      <c r="FB26" s="273">
        <v>30</v>
      </c>
      <c r="FC26" s="331">
        <f t="shared" si="19"/>
        <v>27420</v>
      </c>
      <c r="FF26" s="94"/>
      <c r="FG26" s="15">
        <v>19</v>
      </c>
      <c r="FH26" s="286">
        <v>907.6</v>
      </c>
      <c r="FI26" s="339">
        <v>44607</v>
      </c>
      <c r="FJ26" s="286">
        <v>907.6</v>
      </c>
      <c r="FK26" s="272" t="s">
        <v>545</v>
      </c>
      <c r="FL26" s="273">
        <v>31</v>
      </c>
      <c r="FM26" s="592">
        <f t="shared" si="20"/>
        <v>28135.600000000002</v>
      </c>
      <c r="FP26" s="106"/>
      <c r="FQ26" s="15">
        <v>19</v>
      </c>
      <c r="FR26" s="92">
        <v>933.5</v>
      </c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>
        <v>971.14</v>
      </c>
      <c r="GC26" s="515">
        <v>44608</v>
      </c>
      <c r="GD26" s="69">
        <v>971.14</v>
      </c>
      <c r="GE26" s="272" t="s">
        <v>550</v>
      </c>
      <c r="GF26" s="273">
        <v>31</v>
      </c>
      <c r="GG26" s="331">
        <f t="shared" si="22"/>
        <v>30105.34</v>
      </c>
      <c r="GJ26" s="106"/>
      <c r="GK26" s="15">
        <v>19</v>
      </c>
      <c r="GL26" s="493">
        <v>893.6</v>
      </c>
      <c r="GM26" s="334">
        <v>44608</v>
      </c>
      <c r="GN26" s="493">
        <v>893.6</v>
      </c>
      <c r="GO26" s="95" t="s">
        <v>554</v>
      </c>
      <c r="GP26" s="71">
        <v>31</v>
      </c>
      <c r="GQ26" s="592">
        <f t="shared" si="23"/>
        <v>27701.600000000002</v>
      </c>
      <c r="GT26" s="106"/>
      <c r="GU26" s="15">
        <v>19</v>
      </c>
      <c r="GV26" s="286">
        <v>910.81</v>
      </c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>
        <v>894</v>
      </c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>
        <v>889.5</v>
      </c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>
        <v>931.2</v>
      </c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>
        <v>922.6</v>
      </c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>
        <v>879.1</v>
      </c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>
        <v>862.7</v>
      </c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>
        <v>874.5</v>
      </c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>
        <v>923.96</v>
      </c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>
        <v>965.24</v>
      </c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>
        <v>897.2</v>
      </c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>
        <v>875.4</v>
      </c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1122">
        <v>44592</v>
      </c>
      <c r="P27" s="59">
        <v>902.6</v>
      </c>
      <c r="Q27" s="1124" t="s">
        <v>444</v>
      </c>
      <c r="R27" s="60">
        <v>32</v>
      </c>
      <c r="S27" s="592">
        <f t="shared" si="6"/>
        <v>28883.200000000001</v>
      </c>
      <c r="T27" s="249"/>
      <c r="V27" s="235"/>
      <c r="W27" s="15">
        <v>20</v>
      </c>
      <c r="X27" s="286">
        <v>926.7</v>
      </c>
      <c r="Y27" s="339">
        <v>44593</v>
      </c>
      <c r="Z27" s="286">
        <v>926.7</v>
      </c>
      <c r="AA27" s="396" t="s">
        <v>461</v>
      </c>
      <c r="AB27" s="273">
        <v>32</v>
      </c>
      <c r="AC27" s="331">
        <f t="shared" si="7"/>
        <v>29654.400000000001</v>
      </c>
      <c r="AF27" s="106"/>
      <c r="AG27" s="15">
        <v>20</v>
      </c>
      <c r="AH27" s="92">
        <v>919</v>
      </c>
      <c r="AI27" s="334">
        <v>44593</v>
      </c>
      <c r="AJ27" s="92">
        <v>919</v>
      </c>
      <c r="AK27" s="95" t="s">
        <v>462</v>
      </c>
      <c r="AL27" s="71">
        <v>32</v>
      </c>
      <c r="AM27" s="594">
        <f t="shared" si="8"/>
        <v>29408</v>
      </c>
      <c r="AP27" s="106"/>
      <c r="AQ27" s="15">
        <v>20</v>
      </c>
      <c r="AR27" s="328">
        <v>937.12</v>
      </c>
      <c r="AS27" s="339">
        <v>44594</v>
      </c>
      <c r="AT27" s="328">
        <v>937.12</v>
      </c>
      <c r="AU27" s="327">
        <v>918.07</v>
      </c>
      <c r="AV27" s="273">
        <v>32</v>
      </c>
      <c r="AW27" s="331">
        <f t="shared" si="9"/>
        <v>29987.84</v>
      </c>
      <c r="AZ27" s="106"/>
      <c r="BA27" s="15">
        <v>20</v>
      </c>
      <c r="BB27" s="92">
        <v>886.31</v>
      </c>
      <c r="BC27" s="138">
        <v>44595</v>
      </c>
      <c r="BD27" s="92">
        <v>886.31</v>
      </c>
      <c r="BE27" s="95" t="s">
        <v>469</v>
      </c>
      <c r="BF27" s="390">
        <v>32</v>
      </c>
      <c r="BG27" s="610">
        <f t="shared" si="10"/>
        <v>28361.919999999998</v>
      </c>
      <c r="BJ27" s="106"/>
      <c r="BK27" s="15">
        <v>20</v>
      </c>
      <c r="BL27" s="92">
        <v>913.1</v>
      </c>
      <c r="BM27" s="138">
        <v>44597</v>
      </c>
      <c r="BN27" s="92">
        <v>913.1</v>
      </c>
      <c r="BO27" s="95" t="s">
        <v>484</v>
      </c>
      <c r="BP27" s="390">
        <v>32</v>
      </c>
      <c r="BQ27" s="788">
        <f t="shared" si="11"/>
        <v>29219.200000000001</v>
      </c>
      <c r="BT27" s="106"/>
      <c r="BU27" s="270">
        <v>20</v>
      </c>
      <c r="BV27" s="286">
        <v>850</v>
      </c>
      <c r="BW27" s="391">
        <v>44599</v>
      </c>
      <c r="BX27" s="286">
        <v>850</v>
      </c>
      <c r="BY27" s="392" t="s">
        <v>489</v>
      </c>
      <c r="BZ27" s="393">
        <v>33</v>
      </c>
      <c r="CA27" s="592">
        <f t="shared" si="12"/>
        <v>28050</v>
      </c>
      <c r="CD27" s="831"/>
      <c r="CE27" s="15">
        <v>20</v>
      </c>
      <c r="CF27" s="92">
        <v>929.4</v>
      </c>
      <c r="CG27" s="391">
        <v>44602</v>
      </c>
      <c r="CH27" s="92">
        <v>929.4</v>
      </c>
      <c r="CI27" s="394" t="s">
        <v>502</v>
      </c>
      <c r="CJ27" s="393">
        <v>30</v>
      </c>
      <c r="CK27" s="592">
        <f t="shared" si="13"/>
        <v>27882</v>
      </c>
      <c r="CN27" s="635"/>
      <c r="CO27" s="15">
        <v>20</v>
      </c>
      <c r="CP27" s="286">
        <v>907.2</v>
      </c>
      <c r="CQ27" s="391">
        <v>44602</v>
      </c>
      <c r="CR27" s="286">
        <v>907.2</v>
      </c>
      <c r="CS27" s="394" t="s">
        <v>504</v>
      </c>
      <c r="CT27" s="393">
        <v>30</v>
      </c>
      <c r="CU27" s="599">
        <f t="shared" si="48"/>
        <v>27216</v>
      </c>
      <c r="CX27" s="106"/>
      <c r="CY27" s="15">
        <v>20</v>
      </c>
      <c r="CZ27" s="92">
        <v>960.25</v>
      </c>
      <c r="DA27" s="334">
        <v>44601</v>
      </c>
      <c r="DB27" s="92">
        <v>960.25</v>
      </c>
      <c r="DC27" s="95" t="s">
        <v>498</v>
      </c>
      <c r="DD27" s="71">
        <v>33</v>
      </c>
      <c r="DE27" s="592">
        <f t="shared" si="14"/>
        <v>31688.25</v>
      </c>
      <c r="DH27" s="106"/>
      <c r="DI27" s="15">
        <v>20</v>
      </c>
      <c r="DJ27" s="92">
        <v>940.3</v>
      </c>
      <c r="DK27" s="391">
        <v>44603</v>
      </c>
      <c r="DL27" s="92">
        <v>940.3</v>
      </c>
      <c r="DM27" s="394" t="s">
        <v>520</v>
      </c>
      <c r="DN27" s="393">
        <v>30</v>
      </c>
      <c r="DO27" s="599">
        <f t="shared" si="15"/>
        <v>28209</v>
      </c>
      <c r="DR27" s="106"/>
      <c r="DS27" s="15">
        <v>20</v>
      </c>
      <c r="DT27" s="92">
        <v>917.2</v>
      </c>
      <c r="DU27" s="391">
        <v>44603</v>
      </c>
      <c r="DV27" s="92">
        <v>917.2</v>
      </c>
      <c r="DW27" s="394" t="s">
        <v>519</v>
      </c>
      <c r="DX27" s="393">
        <v>30</v>
      </c>
      <c r="DY27" s="592">
        <f t="shared" si="16"/>
        <v>27516</v>
      </c>
      <c r="EB27" s="106"/>
      <c r="EC27" s="15">
        <v>20</v>
      </c>
      <c r="ED27" s="69">
        <v>882.23</v>
      </c>
      <c r="EE27" s="348">
        <v>44602</v>
      </c>
      <c r="EF27" s="69">
        <v>882.23</v>
      </c>
      <c r="EG27" s="70" t="s">
        <v>510</v>
      </c>
      <c r="EH27" s="71">
        <v>30</v>
      </c>
      <c r="EI27" s="592">
        <f t="shared" si="17"/>
        <v>26466.9</v>
      </c>
      <c r="EL27" s="94"/>
      <c r="EM27" s="15">
        <v>20</v>
      </c>
      <c r="EN27" s="286">
        <v>871.3</v>
      </c>
      <c r="EO27" s="339">
        <v>44604</v>
      </c>
      <c r="EP27" s="286">
        <v>871.3</v>
      </c>
      <c r="EQ27" s="272" t="s">
        <v>522</v>
      </c>
      <c r="ER27" s="273">
        <v>30</v>
      </c>
      <c r="ES27" s="592">
        <f t="shared" si="18"/>
        <v>26139</v>
      </c>
      <c r="EV27" s="106"/>
      <c r="EW27" s="15">
        <v>20</v>
      </c>
      <c r="EX27" s="271">
        <v>912.2</v>
      </c>
      <c r="EY27" s="515">
        <v>44606</v>
      </c>
      <c r="EZ27" s="271">
        <v>912.2</v>
      </c>
      <c r="FA27" s="272" t="s">
        <v>539</v>
      </c>
      <c r="FB27" s="273">
        <v>30</v>
      </c>
      <c r="FC27" s="331">
        <f t="shared" si="19"/>
        <v>27366</v>
      </c>
      <c r="FF27" s="94"/>
      <c r="FG27" s="15">
        <v>20</v>
      </c>
      <c r="FH27" s="286">
        <v>911.7</v>
      </c>
      <c r="FI27" s="339">
        <v>44607</v>
      </c>
      <c r="FJ27" s="286">
        <v>911.7</v>
      </c>
      <c r="FK27" s="272" t="s">
        <v>545</v>
      </c>
      <c r="FL27" s="273">
        <v>31</v>
      </c>
      <c r="FM27" s="592">
        <f t="shared" si="20"/>
        <v>28262.7</v>
      </c>
      <c r="FP27" s="106"/>
      <c r="FQ27" s="15">
        <v>20</v>
      </c>
      <c r="FR27" s="92">
        <v>876.3</v>
      </c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>
        <v>973.4</v>
      </c>
      <c r="GC27" s="515">
        <v>44608</v>
      </c>
      <c r="GD27" s="69">
        <v>973.4</v>
      </c>
      <c r="GE27" s="272" t="s">
        <v>550</v>
      </c>
      <c r="GF27" s="273">
        <v>31</v>
      </c>
      <c r="GG27" s="331">
        <f t="shared" si="22"/>
        <v>30175.399999999998</v>
      </c>
      <c r="GJ27" s="106"/>
      <c r="GK27" s="15">
        <v>20</v>
      </c>
      <c r="GL27" s="493">
        <v>907.2</v>
      </c>
      <c r="GM27" s="334">
        <v>44608</v>
      </c>
      <c r="GN27" s="493">
        <v>907.2</v>
      </c>
      <c r="GO27" s="95" t="s">
        <v>554</v>
      </c>
      <c r="GP27" s="71">
        <v>31</v>
      </c>
      <c r="GQ27" s="592">
        <f t="shared" si="23"/>
        <v>28123.200000000001</v>
      </c>
      <c r="GT27" s="106"/>
      <c r="GU27" s="15">
        <v>20</v>
      </c>
      <c r="GV27" s="286">
        <v>963.43</v>
      </c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>
        <v>864.5</v>
      </c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>
        <v>893.1</v>
      </c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>
        <v>934.4</v>
      </c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>
        <v>927.1</v>
      </c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>
        <v>936.7</v>
      </c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>
        <v>887.7</v>
      </c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>
        <v>861.8</v>
      </c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>
        <v>908.54</v>
      </c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>
        <v>974.77</v>
      </c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>
        <v>901.7</v>
      </c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>
        <v>890.9</v>
      </c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>
        <v>44593</v>
      </c>
      <c r="Z28" s="286">
        <v>914.4</v>
      </c>
      <c r="AA28" s="396" t="s">
        <v>461</v>
      </c>
      <c r="AB28" s="273">
        <v>32</v>
      </c>
      <c r="AC28" s="331">
        <f t="shared" si="7"/>
        <v>29260.799999999999</v>
      </c>
      <c r="AF28" s="106"/>
      <c r="AG28" s="15">
        <v>21</v>
      </c>
      <c r="AH28" s="92">
        <v>902.2</v>
      </c>
      <c r="AI28" s="334">
        <v>44593</v>
      </c>
      <c r="AJ28" s="92">
        <v>902.2</v>
      </c>
      <c r="AK28" s="95" t="s">
        <v>462</v>
      </c>
      <c r="AL28" s="71">
        <v>32</v>
      </c>
      <c r="AM28" s="594">
        <f t="shared" si="8"/>
        <v>28870.400000000001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>
        <v>44597</v>
      </c>
      <c r="BN28" s="92">
        <v>913.1</v>
      </c>
      <c r="BO28" s="95" t="s">
        <v>484</v>
      </c>
      <c r="BP28" s="390">
        <v>32</v>
      </c>
      <c r="BQ28" s="610">
        <f t="shared" si="11"/>
        <v>29219.200000000001</v>
      </c>
      <c r="BT28" s="106"/>
      <c r="BU28" s="270">
        <v>21</v>
      </c>
      <c r="BV28" s="286">
        <v>872</v>
      </c>
      <c r="BW28" s="391">
        <v>44599</v>
      </c>
      <c r="BX28" s="286">
        <v>872</v>
      </c>
      <c r="BY28" s="392" t="s">
        <v>489</v>
      </c>
      <c r="BZ28" s="393">
        <v>33</v>
      </c>
      <c r="CA28" s="592">
        <f t="shared" si="12"/>
        <v>28776</v>
      </c>
      <c r="CD28" s="832"/>
      <c r="CE28" s="15">
        <v>21</v>
      </c>
      <c r="CF28" s="92">
        <v>926.7</v>
      </c>
      <c r="CG28" s="391">
        <v>44602</v>
      </c>
      <c r="CH28" s="92">
        <v>926.7</v>
      </c>
      <c r="CI28" s="394" t="s">
        <v>502</v>
      </c>
      <c r="CJ28" s="393">
        <v>30</v>
      </c>
      <c r="CK28" s="592">
        <f t="shared" si="13"/>
        <v>27801</v>
      </c>
      <c r="CN28" s="635"/>
      <c r="CO28" s="15">
        <v>21</v>
      </c>
      <c r="CP28" s="286">
        <v>896.7</v>
      </c>
      <c r="CQ28" s="391">
        <v>44602</v>
      </c>
      <c r="CR28" s="286">
        <v>896.7</v>
      </c>
      <c r="CS28" s="394" t="s">
        <v>504</v>
      </c>
      <c r="CT28" s="393">
        <v>30</v>
      </c>
      <c r="CU28" s="599">
        <f t="shared" si="48"/>
        <v>26901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>
        <v>44603</v>
      </c>
      <c r="DL28" s="92">
        <v>938.9</v>
      </c>
      <c r="DM28" s="394" t="s">
        <v>520</v>
      </c>
      <c r="DN28" s="393">
        <v>30</v>
      </c>
      <c r="DO28" s="599">
        <f t="shared" si="15"/>
        <v>28167</v>
      </c>
      <c r="DR28" s="106"/>
      <c r="DS28" s="15">
        <v>21</v>
      </c>
      <c r="DT28" s="92">
        <v>881.8</v>
      </c>
      <c r="DU28" s="391">
        <v>44603</v>
      </c>
      <c r="DV28" s="92">
        <v>881.8</v>
      </c>
      <c r="DW28" s="394" t="s">
        <v>514</v>
      </c>
      <c r="DX28" s="393">
        <v>30</v>
      </c>
      <c r="DY28" s="592">
        <f t="shared" si="16"/>
        <v>26454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>
        <v>44604</v>
      </c>
      <c r="EP28" s="286">
        <v>936.7</v>
      </c>
      <c r="EQ28" s="272" t="s">
        <v>532</v>
      </c>
      <c r="ER28" s="273">
        <v>30</v>
      </c>
      <c r="ES28" s="592">
        <f t="shared" si="18"/>
        <v>28101</v>
      </c>
      <c r="EV28" s="106"/>
      <c r="EW28" s="15">
        <v>21</v>
      </c>
      <c r="EX28" s="271">
        <v>931.2</v>
      </c>
      <c r="EY28" s="515">
        <v>44606</v>
      </c>
      <c r="EZ28" s="271">
        <v>931.2</v>
      </c>
      <c r="FA28" s="272" t="s">
        <v>539</v>
      </c>
      <c r="FB28" s="273">
        <v>30</v>
      </c>
      <c r="FC28" s="331">
        <f t="shared" si="19"/>
        <v>27936</v>
      </c>
      <c r="FF28" s="94"/>
      <c r="FG28" s="15">
        <v>21</v>
      </c>
      <c r="FH28" s="286">
        <v>879.5</v>
      </c>
      <c r="FI28" s="339">
        <v>44607</v>
      </c>
      <c r="FJ28" s="286">
        <v>879.5</v>
      </c>
      <c r="FK28" s="272" t="s">
        <v>545</v>
      </c>
      <c r="FL28" s="273">
        <v>31</v>
      </c>
      <c r="FM28" s="592">
        <f t="shared" si="20"/>
        <v>27264.5</v>
      </c>
      <c r="FP28" s="106"/>
      <c r="FQ28" s="15">
        <v>21</v>
      </c>
      <c r="FR28" s="92">
        <v>900.4</v>
      </c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>
        <v>44608</v>
      </c>
      <c r="GN28" s="493">
        <v>926.2</v>
      </c>
      <c r="GO28" s="95" t="s">
        <v>554</v>
      </c>
      <c r="GP28" s="71">
        <v>31</v>
      </c>
      <c r="GQ28" s="592">
        <f t="shared" si="23"/>
        <v>28712.2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>
        <v>940.7</v>
      </c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>
        <v>891.8</v>
      </c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>
        <v>932.6</v>
      </c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>
        <v>934.8</v>
      </c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>
        <v>890.9</v>
      </c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>
        <v>866.4</v>
      </c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>
        <v>911.7</v>
      </c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>
        <v>916.3</v>
      </c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2">
        <f>SUM(S8:S28)</f>
        <v>610473.6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532551.30000000005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614387.19999999995</v>
      </c>
      <c r="AF30" s="106"/>
      <c r="AG30" s="15"/>
      <c r="AH30" s="69"/>
      <c r="AI30" s="334"/>
      <c r="AJ30" s="69"/>
      <c r="AK30" s="95"/>
      <c r="AL30" s="71"/>
      <c r="AM30" s="71">
        <f>SUM(AM8:AM29)</f>
        <v>610806.39999999991</v>
      </c>
      <c r="AP30" s="106"/>
      <c r="AQ30" s="15"/>
      <c r="AR30" s="402"/>
      <c r="AS30" s="79"/>
      <c r="AT30" s="69"/>
      <c r="AU30" s="95"/>
      <c r="AV30" s="71"/>
      <c r="AW30" s="592">
        <f>SUM(AW8:AW29)</f>
        <v>599320.96</v>
      </c>
      <c r="AZ30" s="106"/>
      <c r="BA30" s="15"/>
      <c r="BB30" s="69"/>
      <c r="BC30" s="138"/>
      <c r="BD30" s="69"/>
      <c r="BE30" s="95"/>
      <c r="BF30" s="71"/>
      <c r="BG30" s="592">
        <f>SUM(BG8:BG29)</f>
        <v>590464.96000000008</v>
      </c>
      <c r="BJ30" s="106"/>
      <c r="BK30" s="15"/>
      <c r="BL30" s="69"/>
      <c r="BM30" s="138"/>
      <c r="BN30" s="69"/>
      <c r="BO30" s="95"/>
      <c r="BP30" s="71"/>
      <c r="BQ30" s="592">
        <f>SUM(BQ8:BQ29)</f>
        <v>612748.79999999993</v>
      </c>
      <c r="BT30" s="106"/>
      <c r="BU30" s="270"/>
      <c r="BV30" s="271"/>
      <c r="BW30" s="79"/>
      <c r="BX30" s="69"/>
      <c r="BY30" s="95"/>
      <c r="BZ30" s="71"/>
      <c r="CA30" s="592">
        <f>SUM(CA8:CA29)</f>
        <v>598620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588483.30000000005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628226.61</v>
      </c>
      <c r="DH30" s="106"/>
      <c r="DI30" s="15"/>
      <c r="DJ30" s="69"/>
      <c r="DK30" s="334"/>
      <c r="DL30" s="69"/>
      <c r="DM30" s="95"/>
      <c r="DN30" s="71"/>
      <c r="DO30" s="592">
        <f>SUM(DO8:DO29)</f>
        <v>572892</v>
      </c>
      <c r="DR30" s="106"/>
      <c r="DS30" s="15"/>
      <c r="DT30" s="69"/>
      <c r="DU30" s="334"/>
      <c r="DV30" s="69"/>
      <c r="DW30" s="95"/>
      <c r="DX30" s="71"/>
      <c r="DY30" s="592">
        <f>SUM(DY8:DY29)</f>
        <v>568650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572445</v>
      </c>
      <c r="EV30" s="94"/>
      <c r="EW30" s="15"/>
      <c r="EX30" s="92"/>
      <c r="EY30" s="334"/>
      <c r="EZ30" s="105"/>
      <c r="FA30" s="70"/>
      <c r="FB30" s="71"/>
      <c r="FC30" s="592">
        <f>SUM(FC8:FC29)</f>
        <v>570717</v>
      </c>
      <c r="FF30" s="94"/>
      <c r="FG30" s="15"/>
      <c r="FH30" s="92"/>
      <c r="FI30" s="334"/>
      <c r="FJ30" s="105"/>
      <c r="FK30" s="70"/>
      <c r="FL30" s="71"/>
      <c r="FM30" s="592">
        <f>SUM(FM8:FM29)</f>
        <v>586707.55000000005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595931.91</v>
      </c>
      <c r="GJ30" s="106"/>
      <c r="GK30" s="15"/>
      <c r="GL30" s="493"/>
      <c r="GM30" s="334"/>
      <c r="GN30" s="69"/>
      <c r="GO30" s="95"/>
      <c r="GP30" s="71"/>
      <c r="GQ30" s="592">
        <f>SUM(GQ8:GQ29)</f>
        <v>585844.19999999995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572097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19077.3</v>
      </c>
      <c r="S32" s="592"/>
      <c r="X32" s="105">
        <f>SUM(X8:X31)</f>
        <v>19199.599999999999</v>
      </c>
      <c r="Z32" s="105">
        <f>SUM(Z8:Z31)</f>
        <v>19199.599999999999</v>
      </c>
      <c r="AH32" s="86">
        <f>SUM(AH8:AH31)</f>
        <v>19087.699999999997</v>
      </c>
      <c r="AJ32" s="86">
        <f>SUM(AJ8:AJ31)</f>
        <v>19087.699999999997</v>
      </c>
      <c r="AR32" s="105">
        <f>SUM(AR8:AR31)</f>
        <v>18728.78</v>
      </c>
      <c r="AT32" s="105">
        <f>SUM(AT8:AT31)</f>
        <v>18728.78</v>
      </c>
      <c r="AZ32" s="75"/>
      <c r="BB32" s="105">
        <f>SUM(BB8:BB31)</f>
        <v>18452.030000000002</v>
      </c>
      <c r="BD32" s="105">
        <f>SUM(BD8:BD31)</f>
        <v>18452.030000000002</v>
      </c>
      <c r="BL32" s="105">
        <f>SUM(BL8:BL31)</f>
        <v>19148.399999999998</v>
      </c>
      <c r="BN32" s="105">
        <f>SUM(BN8:BN31)</f>
        <v>19148.399999999998</v>
      </c>
      <c r="BV32" s="105">
        <f>SUM(BV8:BV31)</f>
        <v>18140</v>
      </c>
      <c r="BX32" s="105">
        <f>SUM(BX8:BX31)</f>
        <v>18140</v>
      </c>
      <c r="CE32" s="15"/>
      <c r="CF32" s="105">
        <f>SUM(CF8:CF31)</f>
        <v>19249.800000000007</v>
      </c>
      <c r="CH32" s="105">
        <f>SUM(CH8:CH31)</f>
        <v>19249.800000000007</v>
      </c>
      <c r="CP32" s="105">
        <f>SUM(CP8:CP31)</f>
        <v>19069.900000000005</v>
      </c>
      <c r="CR32" s="105">
        <f>SUM(CR8:CR31)</f>
        <v>19069.900000000005</v>
      </c>
      <c r="CZ32" s="105">
        <f>SUM(CZ8:CZ31)</f>
        <v>19037.169999999998</v>
      </c>
      <c r="DB32" s="105">
        <f>SUM(DB8:DB31)</f>
        <v>19037.169999999998</v>
      </c>
      <c r="DJ32" s="105">
        <f>SUM(DJ8:DJ31)</f>
        <v>19096.400000000001</v>
      </c>
      <c r="DL32" s="105">
        <f>SUM(DL8:DL31)</f>
        <v>19096.400000000001</v>
      </c>
      <c r="DT32" s="105">
        <f>SUM(DT8:DT31)</f>
        <v>18955</v>
      </c>
      <c r="DV32" s="105">
        <f>SUM(DV8:DV31)</f>
        <v>18955</v>
      </c>
      <c r="ED32" s="105">
        <f>SUM(ED8:ED31)</f>
        <v>17751.710000000003</v>
      </c>
      <c r="EF32" s="105">
        <f>SUM(EF8:EF31)</f>
        <v>17751.710000000003</v>
      </c>
      <c r="EN32" s="105">
        <f>SUM(EN8:EN31)</f>
        <v>19081.500000000004</v>
      </c>
      <c r="EP32" s="105">
        <f>SUM(EP8:EP31)</f>
        <v>19081.500000000004</v>
      </c>
      <c r="EX32" s="105">
        <f>SUM(EX8:EX31)</f>
        <v>19023.900000000001</v>
      </c>
      <c r="EZ32" s="105">
        <f>SUM(EZ8:EZ31)</f>
        <v>19023.900000000001</v>
      </c>
      <c r="FH32" s="133">
        <f>SUM(FH8:FH31)</f>
        <v>18926.05</v>
      </c>
      <c r="FJ32" s="105">
        <f>SUM(FJ8:FJ31)</f>
        <v>18926.05</v>
      </c>
      <c r="FR32" s="105">
        <f>SUM(FR8:FR31)</f>
        <v>19114.7</v>
      </c>
      <c r="FS32" s="105"/>
      <c r="FT32" s="105">
        <f>SUM(FT8:FT31)</f>
        <v>0</v>
      </c>
      <c r="FU32" s="75" t="s">
        <v>36</v>
      </c>
      <c r="GB32" s="105">
        <f>SUM(GB8:GB31)</f>
        <v>19223.61</v>
      </c>
      <c r="GD32" s="105">
        <f>SUM(GD8:GD31)</f>
        <v>19223.61</v>
      </c>
      <c r="GL32" s="105">
        <f>SUM(GL8:GL31)</f>
        <v>18898.2</v>
      </c>
      <c r="GN32" s="105">
        <f>SUM(GN8:GN31)</f>
        <v>18898.2</v>
      </c>
      <c r="GV32" s="105">
        <f>SUM(GV8:GV31)</f>
        <v>17835.46</v>
      </c>
      <c r="GX32" s="105">
        <f>SUM(GX8:GX31)</f>
        <v>0</v>
      </c>
      <c r="HF32" s="105">
        <f>SUM(HF8:HF31)</f>
        <v>18971.5</v>
      </c>
      <c r="HH32" s="105">
        <f>SUM(HH8:HH31)</f>
        <v>0</v>
      </c>
      <c r="HP32" s="105">
        <f>SUM(HP8:HP31)</f>
        <v>19106.699999999993</v>
      </c>
      <c r="HR32" s="105">
        <f>SUM(HR8:HR31)</f>
        <v>0</v>
      </c>
      <c r="HZ32" s="105">
        <f>SUM(HZ8:HZ31)</f>
        <v>18913.500000000004</v>
      </c>
      <c r="IB32" s="105">
        <f>SUM(IB8:IB31)</f>
        <v>0</v>
      </c>
      <c r="IJ32" s="105">
        <f>SUM(IJ8:IJ31)</f>
        <v>19210.469999999998</v>
      </c>
      <c r="IL32" s="105">
        <f>SUM(IL8:IL31)</f>
        <v>0</v>
      </c>
      <c r="IT32" s="105">
        <f>SUM(IT8:IT31)</f>
        <v>19160.5</v>
      </c>
      <c r="IV32" s="105">
        <f>SUM(IV8:IV31)</f>
        <v>0</v>
      </c>
      <c r="JD32" s="105">
        <f>SUM(JD8:JD31)</f>
        <v>18933.3</v>
      </c>
      <c r="JF32" s="105">
        <f>SUM(JF8:JF31)</f>
        <v>0</v>
      </c>
      <c r="JN32" s="105">
        <f>SUM(JN8:JN31)</f>
        <v>19081.100000000002</v>
      </c>
      <c r="JP32" s="105">
        <f>SUM(JP8:JP31)</f>
        <v>0</v>
      </c>
      <c r="JX32" s="105">
        <f>SUM(JX8:JX31)</f>
        <v>18786.840000000004</v>
      </c>
      <c r="JZ32" s="105">
        <f>SUM(JZ8:JZ31)</f>
        <v>0</v>
      </c>
      <c r="KH32" s="105">
        <f>SUM(KH8:KH31)</f>
        <v>18858.030000000002</v>
      </c>
      <c r="KJ32" s="105">
        <f>SUM(KJ8:KJ31)</f>
        <v>0</v>
      </c>
      <c r="KR32" s="105">
        <f>SUM(KR8:KR31)</f>
        <v>19006.500000000004</v>
      </c>
      <c r="KT32" s="105">
        <f>SUM(KT8:KT31)</f>
        <v>0</v>
      </c>
      <c r="LB32" s="105">
        <f>SUM(LB8:LB31)</f>
        <v>18989.099999999999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1005" t="s">
        <v>21</v>
      </c>
      <c r="O33" s="1006"/>
      <c r="P33" s="312">
        <f>Q5-P32</f>
        <v>0</v>
      </c>
      <c r="Q33" s="249"/>
      <c r="S33" s="592"/>
      <c r="X33" s="478" t="s">
        <v>21</v>
      </c>
      <c r="Y33" s="479"/>
      <c r="Z33" s="144">
        <f>X32-Z32</f>
        <v>0</v>
      </c>
      <c r="AH33" s="359" t="s">
        <v>21</v>
      </c>
      <c r="AI33" s="360"/>
      <c r="AJ33" s="144">
        <f>AK5-AJ32</f>
        <v>0</v>
      </c>
      <c r="AR33" s="359" t="s">
        <v>21</v>
      </c>
      <c r="AS33" s="360"/>
      <c r="AT33" s="332">
        <f>AU5-AT32</f>
        <v>0</v>
      </c>
      <c r="AU33" s="333"/>
      <c r="AZ33" s="75"/>
      <c r="BB33" s="359" t="s">
        <v>21</v>
      </c>
      <c r="BC33" s="360"/>
      <c r="BD33" s="144">
        <f>BB32-BD32</f>
        <v>0</v>
      </c>
      <c r="BL33" s="359" t="s">
        <v>21</v>
      </c>
      <c r="BM33" s="360"/>
      <c r="BN33" s="144">
        <f>BL32-BN32</f>
        <v>0</v>
      </c>
      <c r="BV33" s="359" t="s">
        <v>21</v>
      </c>
      <c r="BW33" s="360"/>
      <c r="BX33" s="144">
        <f>BV32-BX32</f>
        <v>0</v>
      </c>
      <c r="CE33" s="15"/>
      <c r="CF33" s="359" t="s">
        <v>21</v>
      </c>
      <c r="CG33" s="360"/>
      <c r="CH33" s="144">
        <f>CF32-CH32</f>
        <v>0</v>
      </c>
      <c r="CP33" s="359" t="s">
        <v>21</v>
      </c>
      <c r="CQ33" s="360"/>
      <c r="CR33" s="144">
        <f>CP32-CR32</f>
        <v>0</v>
      </c>
      <c r="CZ33" s="359" t="s">
        <v>21</v>
      </c>
      <c r="DA33" s="360"/>
      <c r="DB33" s="144">
        <f>CZ32-DB32</f>
        <v>0</v>
      </c>
      <c r="DJ33" s="359" t="s">
        <v>21</v>
      </c>
      <c r="DK33" s="360"/>
      <c r="DL33" s="144">
        <f>DJ32-DL32</f>
        <v>0</v>
      </c>
      <c r="DT33" s="359" t="s">
        <v>21</v>
      </c>
      <c r="DU33" s="360"/>
      <c r="DV33" s="144">
        <f>DT32-DV32</f>
        <v>0</v>
      </c>
      <c r="ED33" s="359" t="s">
        <v>21</v>
      </c>
      <c r="EE33" s="360"/>
      <c r="EF33" s="144">
        <f>ED32-EF32</f>
        <v>0</v>
      </c>
      <c r="EN33" s="359" t="s">
        <v>21</v>
      </c>
      <c r="EO33" s="360"/>
      <c r="EP33" s="144">
        <f>EN32-EP32</f>
        <v>0</v>
      </c>
      <c r="EX33" s="359" t="s">
        <v>21</v>
      </c>
      <c r="EY33" s="360"/>
      <c r="EZ33" s="312">
        <f>EX32-EZ32</f>
        <v>0</v>
      </c>
      <c r="FH33" s="359" t="s">
        <v>21</v>
      </c>
      <c r="FI33" s="360"/>
      <c r="FJ33" s="144">
        <f>FH32-FJ32</f>
        <v>0</v>
      </c>
      <c r="FR33" s="359" t="s">
        <v>21</v>
      </c>
      <c r="FS33" s="360"/>
      <c r="FT33" s="312">
        <f>FR32-FT32</f>
        <v>19114.7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17835.46</v>
      </c>
      <c r="HF33" s="359" t="s">
        <v>21</v>
      </c>
      <c r="HG33" s="360"/>
      <c r="HH33" s="144">
        <f>HF32-HH32</f>
        <v>18971.5</v>
      </c>
      <c r="HP33" s="359" t="s">
        <v>21</v>
      </c>
      <c r="HQ33" s="360"/>
      <c r="HR33" s="144">
        <f>HP32-HR32</f>
        <v>19106.699999999993</v>
      </c>
      <c r="HZ33" s="746" t="s">
        <v>21</v>
      </c>
      <c r="IA33" s="747"/>
      <c r="IB33" s="312">
        <f>IC5-IB32</f>
        <v>18913.5</v>
      </c>
      <c r="IC33" s="249"/>
      <c r="IJ33" s="746" t="s">
        <v>21</v>
      </c>
      <c r="IK33" s="747"/>
      <c r="IL33" s="144">
        <f>IJ32-IL32</f>
        <v>19210.469999999998</v>
      </c>
      <c r="IT33" s="746" t="s">
        <v>21</v>
      </c>
      <c r="IU33" s="747"/>
      <c r="IV33" s="144">
        <f>IT32-IV32</f>
        <v>19160.5</v>
      </c>
      <c r="JD33" s="746" t="s">
        <v>21</v>
      </c>
      <c r="JE33" s="747"/>
      <c r="JF33" s="144">
        <f>JD32-JF32</f>
        <v>18933.3</v>
      </c>
      <c r="JN33" s="746" t="s">
        <v>21</v>
      </c>
      <c r="JO33" s="747"/>
      <c r="JP33" s="144">
        <f>JN32-JP32</f>
        <v>19081.100000000002</v>
      </c>
      <c r="JX33" s="746" t="s">
        <v>21</v>
      </c>
      <c r="JY33" s="747"/>
      <c r="JZ33" s="312">
        <f>KA5-JZ32</f>
        <v>18786.84</v>
      </c>
      <c r="KA33" s="249"/>
      <c r="KH33" s="746" t="s">
        <v>21</v>
      </c>
      <c r="KI33" s="747"/>
      <c r="KJ33" s="312">
        <f>KK5-KJ32</f>
        <v>18858.03</v>
      </c>
      <c r="KK33" s="249"/>
      <c r="KR33" s="746" t="s">
        <v>21</v>
      </c>
      <c r="KS33" s="747"/>
      <c r="KT33" s="312">
        <f>KU5-KT32</f>
        <v>19006.5</v>
      </c>
      <c r="KU33" s="249"/>
      <c r="LB33" s="614" t="s">
        <v>21</v>
      </c>
      <c r="LC33" s="615"/>
      <c r="LD33" s="239">
        <f>LE5-LD32</f>
        <v>18989.099999999999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5" t="s">
        <v>21</v>
      </c>
      <c r="NA33" s="916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189" t="s">
        <v>21</v>
      </c>
      <c r="RU33" s="1190"/>
      <c r="RV33" s="144">
        <f>SUM(RW5-RV32)</f>
        <v>0</v>
      </c>
      <c r="SC33" s="1189" t="s">
        <v>21</v>
      </c>
      <c r="SD33" s="1190"/>
      <c r="SE33" s="144">
        <f>SUM(SF5-SE32)</f>
        <v>0</v>
      </c>
      <c r="SL33" s="1189" t="s">
        <v>21</v>
      </c>
      <c r="SM33" s="1190"/>
      <c r="SN33" s="239">
        <f>SUM(SO5-SN32)</f>
        <v>0</v>
      </c>
      <c r="SU33" s="1189" t="s">
        <v>21</v>
      </c>
      <c r="SV33" s="1190"/>
      <c r="SW33" s="144">
        <f>SUM(SX5-SW32)</f>
        <v>0</v>
      </c>
      <c r="TD33" s="1189" t="s">
        <v>21</v>
      </c>
      <c r="TE33" s="1190"/>
      <c r="TF33" s="144">
        <f>SUM(TG5-TF32)</f>
        <v>0</v>
      </c>
      <c r="TM33" s="1189" t="s">
        <v>21</v>
      </c>
      <c r="TN33" s="1190"/>
      <c r="TO33" s="144">
        <f>SUM(TP5-TO32)</f>
        <v>0</v>
      </c>
      <c r="TV33" s="1189" t="s">
        <v>21</v>
      </c>
      <c r="TW33" s="1190"/>
      <c r="TX33" s="144">
        <f>SUM(TY5-TX32)</f>
        <v>0</v>
      </c>
      <c r="UE33" s="1189" t="s">
        <v>21</v>
      </c>
      <c r="UF33" s="1190"/>
      <c r="UG33" s="144">
        <f>SUM(UH5-UG32)</f>
        <v>0</v>
      </c>
      <c r="UN33" s="1189" t="s">
        <v>21</v>
      </c>
      <c r="UO33" s="1190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189" t="s">
        <v>21</v>
      </c>
      <c r="VP33" s="1190"/>
      <c r="VQ33" s="144">
        <f>VR5-VQ32</f>
        <v>-22</v>
      </c>
      <c r="VX33" s="1189" t="s">
        <v>21</v>
      </c>
      <c r="VY33" s="1190"/>
      <c r="VZ33" s="144">
        <f>WA5-VZ32</f>
        <v>-22</v>
      </c>
      <c r="WG33" s="1189" t="s">
        <v>21</v>
      </c>
      <c r="WH33" s="1190"/>
      <c r="WI33" s="144">
        <f>WJ5-WI32</f>
        <v>-22</v>
      </c>
      <c r="WP33" s="1189" t="s">
        <v>21</v>
      </c>
      <c r="WQ33" s="1190"/>
      <c r="WR33" s="144">
        <f>WS5-WR32</f>
        <v>-22</v>
      </c>
      <c r="WY33" s="1189" t="s">
        <v>21</v>
      </c>
      <c r="WZ33" s="1190"/>
      <c r="XA33" s="144">
        <f>XB5-XA32</f>
        <v>-22</v>
      </c>
      <c r="XH33" s="1189" t="s">
        <v>21</v>
      </c>
      <c r="XI33" s="1190"/>
      <c r="XJ33" s="144">
        <f>XK5-XJ32</f>
        <v>-22</v>
      </c>
      <c r="XQ33" s="1189" t="s">
        <v>21</v>
      </c>
      <c r="XR33" s="1190"/>
      <c r="XS33" s="144">
        <f>XT5-XS32</f>
        <v>-22</v>
      </c>
      <c r="XZ33" s="1189" t="s">
        <v>21</v>
      </c>
      <c r="YA33" s="1190"/>
      <c r="YB33" s="144">
        <f>YC5-YB32</f>
        <v>-22</v>
      </c>
      <c r="YI33" s="1189" t="s">
        <v>21</v>
      </c>
      <c r="YJ33" s="1190"/>
      <c r="YK33" s="144">
        <f>YL5-YK32</f>
        <v>-22</v>
      </c>
      <c r="YR33" s="1189" t="s">
        <v>21</v>
      </c>
      <c r="YS33" s="1190"/>
      <c r="YT33" s="144">
        <f>YU5-YT32</f>
        <v>-22</v>
      </c>
      <c r="ZA33" s="1189" t="s">
        <v>21</v>
      </c>
      <c r="ZB33" s="1190"/>
      <c r="ZC33" s="144">
        <f>ZD5-ZC32</f>
        <v>-22</v>
      </c>
      <c r="ZJ33" s="1189" t="s">
        <v>21</v>
      </c>
      <c r="ZK33" s="1190"/>
      <c r="ZL33" s="144">
        <f>ZM5-ZL32</f>
        <v>-22</v>
      </c>
      <c r="ZS33" s="1189" t="s">
        <v>21</v>
      </c>
      <c r="ZT33" s="1190"/>
      <c r="ZU33" s="144">
        <f>ZV5-ZU32</f>
        <v>-22</v>
      </c>
      <c r="AAB33" s="1189" t="s">
        <v>21</v>
      </c>
      <c r="AAC33" s="1190"/>
      <c r="AAD33" s="144">
        <f>AAE5-AAD32</f>
        <v>-22</v>
      </c>
      <c r="AAK33" s="1189" t="s">
        <v>21</v>
      </c>
      <c r="AAL33" s="1190"/>
      <c r="AAM33" s="144">
        <f>AAN5-AAM32</f>
        <v>-22</v>
      </c>
      <c r="AAT33" s="1189" t="s">
        <v>21</v>
      </c>
      <c r="AAU33" s="1190"/>
      <c r="AAV33" s="144">
        <f>AAV32-AAT32</f>
        <v>22</v>
      </c>
      <c r="ABC33" s="1189" t="s">
        <v>21</v>
      </c>
      <c r="ABD33" s="1190"/>
      <c r="ABE33" s="144">
        <f>ABF5-ABE32</f>
        <v>-22</v>
      </c>
      <c r="ABL33" s="1189" t="s">
        <v>21</v>
      </c>
      <c r="ABM33" s="1190"/>
      <c r="ABN33" s="144">
        <f>ABO5-ABN32</f>
        <v>-22</v>
      </c>
      <c r="ABU33" s="1189" t="s">
        <v>21</v>
      </c>
      <c r="ABV33" s="1190"/>
      <c r="ABW33" s="144">
        <f>ABX5-ABW32</f>
        <v>-22</v>
      </c>
      <c r="ACD33" s="1189" t="s">
        <v>21</v>
      </c>
      <c r="ACE33" s="1190"/>
      <c r="ACF33" s="144">
        <f>ACG5-ACF32</f>
        <v>-22</v>
      </c>
      <c r="ACM33" s="1189" t="s">
        <v>21</v>
      </c>
      <c r="ACN33" s="1190"/>
      <c r="ACO33" s="144">
        <f>ACP5-ACO32</f>
        <v>-22</v>
      </c>
      <c r="ACV33" s="1189" t="s">
        <v>21</v>
      </c>
      <c r="ACW33" s="1190"/>
      <c r="ACX33" s="144">
        <f>ACY5-ACX32</f>
        <v>-22</v>
      </c>
      <c r="ADE33" s="1189" t="s">
        <v>21</v>
      </c>
      <c r="ADF33" s="1190"/>
      <c r="ADG33" s="144">
        <f>ADH5-ADG32</f>
        <v>-22</v>
      </c>
      <c r="ADN33" s="1189" t="s">
        <v>21</v>
      </c>
      <c r="ADO33" s="1190"/>
      <c r="ADP33" s="144">
        <f>ADQ5-ADP32</f>
        <v>-22</v>
      </c>
      <c r="ADW33" s="1189" t="s">
        <v>21</v>
      </c>
      <c r="ADX33" s="1190"/>
      <c r="ADY33" s="144">
        <f>ADZ5-ADY32</f>
        <v>-22</v>
      </c>
      <c r="AEF33" s="1189" t="s">
        <v>21</v>
      </c>
      <c r="AEG33" s="1190"/>
      <c r="AEH33" s="144">
        <f>AEI5-AEH32</f>
        <v>-22</v>
      </c>
      <c r="AEO33" s="1189" t="s">
        <v>21</v>
      </c>
      <c r="AEP33" s="1190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7" t="s">
        <v>4</v>
      </c>
      <c r="O34" s="1008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7" t="s">
        <v>4</v>
      </c>
      <c r="NA34" s="918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91" t="s">
        <v>4</v>
      </c>
      <c r="RU34" s="1192"/>
      <c r="RV34" s="49"/>
      <c r="SC34" s="1191" t="s">
        <v>4</v>
      </c>
      <c r="SD34" s="1192"/>
      <c r="SE34" s="49"/>
      <c r="SL34" s="1191" t="s">
        <v>4</v>
      </c>
      <c r="SM34" s="1192"/>
      <c r="SN34" s="49"/>
      <c r="SU34" s="1191" t="s">
        <v>4</v>
      </c>
      <c r="SV34" s="1192"/>
      <c r="SW34" s="49"/>
      <c r="TD34" s="1191" t="s">
        <v>4</v>
      </c>
      <c r="TE34" s="1192"/>
      <c r="TF34" s="49"/>
      <c r="TM34" s="1191" t="s">
        <v>4</v>
      </c>
      <c r="TN34" s="1192"/>
      <c r="TO34" s="49"/>
      <c r="TV34" s="1191" t="s">
        <v>4</v>
      </c>
      <c r="TW34" s="1192"/>
      <c r="TX34" s="49"/>
      <c r="UE34" s="1191" t="s">
        <v>4</v>
      </c>
      <c r="UF34" s="1192"/>
      <c r="UG34" s="49"/>
      <c r="UN34" s="1191" t="s">
        <v>4</v>
      </c>
      <c r="UO34" s="1192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91" t="s">
        <v>4</v>
      </c>
      <c r="VP34" s="1192"/>
      <c r="VQ34" s="49"/>
      <c r="VX34" s="1191" t="s">
        <v>4</v>
      </c>
      <c r="VY34" s="1192"/>
      <c r="VZ34" s="49"/>
      <c r="WG34" s="1191" t="s">
        <v>4</v>
      </c>
      <c r="WH34" s="1192"/>
      <c r="WI34" s="49"/>
      <c r="WP34" s="1191" t="s">
        <v>4</v>
      </c>
      <c r="WQ34" s="1192"/>
      <c r="WR34" s="49"/>
      <c r="WY34" s="1191" t="s">
        <v>4</v>
      </c>
      <c r="WZ34" s="1192"/>
      <c r="XA34" s="49"/>
      <c r="XH34" s="1191" t="s">
        <v>4</v>
      </c>
      <c r="XI34" s="1192"/>
      <c r="XJ34" s="49"/>
      <c r="XQ34" s="1191" t="s">
        <v>4</v>
      </c>
      <c r="XR34" s="1192"/>
      <c r="XS34" s="49"/>
      <c r="XZ34" s="1191" t="s">
        <v>4</v>
      </c>
      <c r="YA34" s="1192"/>
      <c r="YB34" s="49"/>
      <c r="YI34" s="1191" t="s">
        <v>4</v>
      </c>
      <c r="YJ34" s="1192"/>
      <c r="YK34" s="49"/>
      <c r="YR34" s="1191" t="s">
        <v>4</v>
      </c>
      <c r="YS34" s="1192"/>
      <c r="YT34" s="49"/>
      <c r="ZA34" s="1191" t="s">
        <v>4</v>
      </c>
      <c r="ZB34" s="1192"/>
      <c r="ZC34" s="49"/>
      <c r="ZJ34" s="1191" t="s">
        <v>4</v>
      </c>
      <c r="ZK34" s="1192"/>
      <c r="ZL34" s="49"/>
      <c r="ZS34" s="1191" t="s">
        <v>4</v>
      </c>
      <c r="ZT34" s="1192"/>
      <c r="ZU34" s="49"/>
      <c r="AAB34" s="1191" t="s">
        <v>4</v>
      </c>
      <c r="AAC34" s="1192"/>
      <c r="AAD34" s="49"/>
      <c r="AAK34" s="1191" t="s">
        <v>4</v>
      </c>
      <c r="AAL34" s="1192"/>
      <c r="AAM34" s="49"/>
      <c r="AAT34" s="1191" t="s">
        <v>4</v>
      </c>
      <c r="AAU34" s="1192"/>
      <c r="AAV34" s="49"/>
      <c r="ABC34" s="1191" t="s">
        <v>4</v>
      </c>
      <c r="ABD34" s="1192"/>
      <c r="ABE34" s="49"/>
      <c r="ABL34" s="1191" t="s">
        <v>4</v>
      </c>
      <c r="ABM34" s="1192"/>
      <c r="ABN34" s="49"/>
      <c r="ABU34" s="1191" t="s">
        <v>4</v>
      </c>
      <c r="ABV34" s="1192"/>
      <c r="ABW34" s="49"/>
      <c r="ACD34" s="1191" t="s">
        <v>4</v>
      </c>
      <c r="ACE34" s="1192"/>
      <c r="ACF34" s="49"/>
      <c r="ACM34" s="1191" t="s">
        <v>4</v>
      </c>
      <c r="ACN34" s="1192"/>
      <c r="ACO34" s="49"/>
      <c r="ACV34" s="1191" t="s">
        <v>4</v>
      </c>
      <c r="ACW34" s="1192"/>
      <c r="ACX34" s="49"/>
      <c r="ADE34" s="1191" t="s">
        <v>4</v>
      </c>
      <c r="ADF34" s="1192"/>
      <c r="ADG34" s="49"/>
      <c r="ADN34" s="1191" t="s">
        <v>4</v>
      </c>
      <c r="ADO34" s="1192"/>
      <c r="ADP34" s="49"/>
      <c r="ADW34" s="1191" t="s">
        <v>4</v>
      </c>
      <c r="ADX34" s="1192"/>
      <c r="ADY34" s="49"/>
      <c r="AEF34" s="1191" t="s">
        <v>4</v>
      </c>
      <c r="AEG34" s="1192"/>
      <c r="AEH34" s="49"/>
      <c r="AEO34" s="1191" t="s">
        <v>4</v>
      </c>
      <c r="AEP34" s="1192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30" sqref="A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2" t="s">
        <v>269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97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2005.04</v>
      </c>
      <c r="H4" s="7">
        <f>E4-G4</f>
        <v>-8.0599999999999454</v>
      </c>
    </row>
    <row r="5" spans="1:9" ht="16.5" thickBot="1" x14ac:dyDescent="0.3">
      <c r="A5" s="1197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5">
        <v>44565</v>
      </c>
      <c r="F8" s="950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25</v>
      </c>
      <c r="C11" s="15">
        <v>10</v>
      </c>
      <c r="D11" s="234">
        <v>214.55</v>
      </c>
      <c r="E11" s="1025">
        <v>44595</v>
      </c>
      <c r="F11" s="1013">
        <f t="shared" si="2"/>
        <v>214.55</v>
      </c>
      <c r="G11" s="437" t="s">
        <v>471</v>
      </c>
      <c r="H11" s="438">
        <v>53</v>
      </c>
      <c r="I11" s="266">
        <f t="shared" si="3"/>
        <v>480.22999999999996</v>
      </c>
    </row>
    <row r="12" spans="1:9" x14ac:dyDescent="0.25">
      <c r="A12" s="12"/>
      <c r="B12" s="200">
        <f t="shared" si="1"/>
        <v>22</v>
      </c>
      <c r="C12" s="15">
        <v>3</v>
      </c>
      <c r="D12" s="234">
        <v>58.22</v>
      </c>
      <c r="E12" s="337">
        <v>44596</v>
      </c>
      <c r="F12" s="234">
        <f t="shared" si="2"/>
        <v>58.22</v>
      </c>
      <c r="G12" s="179" t="s">
        <v>476</v>
      </c>
      <c r="H12" s="118">
        <v>53</v>
      </c>
      <c r="I12" s="266">
        <f t="shared" si="3"/>
        <v>422.01</v>
      </c>
    </row>
    <row r="13" spans="1:9" x14ac:dyDescent="0.25">
      <c r="B13" s="200">
        <f t="shared" si="1"/>
        <v>0</v>
      </c>
      <c r="C13" s="15">
        <v>22</v>
      </c>
      <c r="D13" s="234">
        <v>430.07</v>
      </c>
      <c r="E13" s="337">
        <v>44596</v>
      </c>
      <c r="F13" s="1013">
        <f t="shared" si="2"/>
        <v>430.07</v>
      </c>
      <c r="G13" s="437" t="s">
        <v>477</v>
      </c>
      <c r="H13" s="438">
        <v>53</v>
      </c>
      <c r="I13" s="1136">
        <f t="shared" si="3"/>
        <v>-8.0600000000000023</v>
      </c>
    </row>
    <row r="14" spans="1:9" x14ac:dyDescent="0.25">
      <c r="B14" s="200">
        <f t="shared" si="1"/>
        <v>0</v>
      </c>
      <c r="C14" s="15"/>
      <c r="D14" s="234"/>
      <c r="E14" s="1025"/>
      <c r="F14" s="1126">
        <f t="shared" si="0"/>
        <v>0</v>
      </c>
      <c r="G14" s="1127"/>
      <c r="H14" s="1128"/>
      <c r="I14" s="1137">
        <f t="shared" si="3"/>
        <v>-8.0600000000000023</v>
      </c>
    </row>
    <row r="15" spans="1:9" x14ac:dyDescent="0.25">
      <c r="B15" s="200">
        <f t="shared" si="1"/>
        <v>0</v>
      </c>
      <c r="C15" s="15"/>
      <c r="D15" s="234"/>
      <c r="E15" s="337"/>
      <c r="F15" s="1126">
        <f t="shared" si="0"/>
        <v>0</v>
      </c>
      <c r="G15" s="1127"/>
      <c r="H15" s="1128"/>
      <c r="I15" s="1137">
        <f t="shared" si="3"/>
        <v>-8.0600000000000023</v>
      </c>
    </row>
    <row r="16" spans="1:9" x14ac:dyDescent="0.25">
      <c r="B16" s="200">
        <f t="shared" si="1"/>
        <v>0</v>
      </c>
      <c r="C16" s="53"/>
      <c r="D16" s="234"/>
      <c r="E16" s="337"/>
      <c r="F16" s="1126">
        <f t="shared" si="0"/>
        <v>0</v>
      </c>
      <c r="G16" s="1127"/>
      <c r="H16" s="1128"/>
      <c r="I16" s="1137">
        <f t="shared" si="3"/>
        <v>-8.0600000000000023</v>
      </c>
    </row>
    <row r="17" spans="2:9" x14ac:dyDescent="0.25">
      <c r="B17" s="200">
        <f t="shared" si="1"/>
        <v>0</v>
      </c>
      <c r="C17" s="15"/>
      <c r="D17" s="234"/>
      <c r="E17" s="337"/>
      <c r="F17" s="1126">
        <f t="shared" si="0"/>
        <v>0</v>
      </c>
      <c r="G17" s="1127"/>
      <c r="H17" s="1128"/>
      <c r="I17" s="1138">
        <f t="shared" si="3"/>
        <v>-8.0600000000000023</v>
      </c>
    </row>
    <row r="18" spans="2:9" x14ac:dyDescent="0.25">
      <c r="B18" s="200">
        <f t="shared" si="1"/>
        <v>0</v>
      </c>
      <c r="C18" s="15"/>
      <c r="D18" s="234"/>
      <c r="E18" s="337"/>
      <c r="F18" s="1013">
        <f t="shared" si="0"/>
        <v>0</v>
      </c>
      <c r="G18" s="437"/>
      <c r="H18" s="438"/>
      <c r="I18" s="266">
        <f t="shared" si="3"/>
        <v>-8.0600000000000023</v>
      </c>
    </row>
    <row r="19" spans="2:9" x14ac:dyDescent="0.25">
      <c r="B19" s="200">
        <f t="shared" si="1"/>
        <v>0</v>
      </c>
      <c r="C19" s="15"/>
      <c r="D19" s="234"/>
      <c r="E19" s="337"/>
      <c r="F19" s="1013">
        <f t="shared" si="0"/>
        <v>0</v>
      </c>
      <c r="G19" s="437"/>
      <c r="H19" s="438"/>
      <c r="I19" s="266">
        <f t="shared" si="3"/>
        <v>-8.0600000000000023</v>
      </c>
    </row>
    <row r="20" spans="2:9" x14ac:dyDescent="0.25">
      <c r="B20" s="200">
        <f t="shared" si="1"/>
        <v>0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-8.0600000000000023</v>
      </c>
    </row>
    <row r="21" spans="2:9" x14ac:dyDescent="0.25">
      <c r="B21" s="200">
        <f t="shared" si="1"/>
        <v>0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-8.0600000000000023</v>
      </c>
    </row>
    <row r="22" spans="2:9" x14ac:dyDescent="0.25">
      <c r="B22" s="200">
        <f t="shared" si="1"/>
        <v>0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-8.0600000000000023</v>
      </c>
    </row>
    <row r="23" spans="2:9" x14ac:dyDescent="0.25">
      <c r="B23" s="200">
        <f t="shared" si="1"/>
        <v>0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-8.0600000000000023</v>
      </c>
    </row>
    <row r="24" spans="2:9" x14ac:dyDescent="0.25">
      <c r="B24" s="200">
        <f t="shared" si="1"/>
        <v>0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-8.0600000000000023</v>
      </c>
    </row>
    <row r="25" spans="2:9" x14ac:dyDescent="0.25">
      <c r="B25" s="200">
        <f t="shared" si="1"/>
        <v>0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-8.0600000000000023</v>
      </c>
    </row>
    <row r="26" spans="2:9" x14ac:dyDescent="0.25">
      <c r="B26" s="200">
        <f t="shared" si="1"/>
        <v>0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-8.0600000000000023</v>
      </c>
    </row>
    <row r="27" spans="2:9" x14ac:dyDescent="0.25">
      <c r="B27" s="200">
        <f t="shared" si="1"/>
        <v>0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-8.0600000000000023</v>
      </c>
    </row>
    <row r="28" spans="2:9" x14ac:dyDescent="0.25">
      <c r="B28" s="200">
        <f t="shared" si="1"/>
        <v>0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-8.0600000000000023</v>
      </c>
    </row>
    <row r="29" spans="2:9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-8.0600000000000023</v>
      </c>
    </row>
    <row r="30" spans="2:9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-8.0600000000000023</v>
      </c>
    </row>
    <row r="31" spans="2:9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-8.0600000000000023</v>
      </c>
    </row>
    <row r="32" spans="2:9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-8.0600000000000023</v>
      </c>
    </row>
    <row r="33" spans="2:9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-8.0600000000000023</v>
      </c>
    </row>
    <row r="34" spans="2:9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-8.0600000000000023</v>
      </c>
    </row>
    <row r="35" spans="2:9" x14ac:dyDescent="0.25">
      <c r="B35" s="200">
        <f t="shared" si="1"/>
        <v>0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-8.0600000000000023</v>
      </c>
    </row>
    <row r="36" spans="2:9" x14ac:dyDescent="0.25">
      <c r="B36" s="200">
        <f t="shared" si="1"/>
        <v>0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-8.0600000000000023</v>
      </c>
    </row>
    <row r="37" spans="2:9" x14ac:dyDescent="0.25">
      <c r="B37" s="200">
        <f t="shared" si="1"/>
        <v>0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-8.0600000000000023</v>
      </c>
    </row>
    <row r="38" spans="2:9" x14ac:dyDescent="0.25">
      <c r="B38" s="200">
        <f t="shared" si="1"/>
        <v>0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-8.0600000000000023</v>
      </c>
    </row>
    <row r="39" spans="2:9" x14ac:dyDescent="0.25">
      <c r="B39" s="200">
        <f t="shared" si="1"/>
        <v>0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-8.0600000000000023</v>
      </c>
    </row>
    <row r="40" spans="2:9" x14ac:dyDescent="0.25">
      <c r="B40" s="200">
        <f t="shared" si="1"/>
        <v>0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-8.0600000000000023</v>
      </c>
    </row>
    <row r="41" spans="2:9" x14ac:dyDescent="0.25">
      <c r="B41" s="200">
        <f t="shared" si="1"/>
        <v>0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-8.0600000000000023</v>
      </c>
    </row>
    <row r="42" spans="2:9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-8.0600000000000023</v>
      </c>
    </row>
    <row r="43" spans="2:9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-8.0600000000000023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-8.0600000000000023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-8.0600000000000023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-8.0600000000000023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-8.0600000000000023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-8.0600000000000023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-8.0600000000000023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-8.0600000000000023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-8.0600000000000023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-8.0600000000000023</v>
      </c>
    </row>
    <row r="53" spans="2:9" x14ac:dyDescent="0.25">
      <c r="C53" s="53">
        <f>SUM(C7:C52)</f>
        <v>95</v>
      </c>
      <c r="D53" s="125">
        <f>SUM(D7:D52)</f>
        <v>2005.04</v>
      </c>
      <c r="E53" s="175"/>
      <c r="F53" s="125">
        <f>SUM(F7:F52)</f>
        <v>2005.04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200" t="s">
        <v>11</v>
      </c>
      <c r="D58" s="1201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6"/>
      <c r="B1" s="1206"/>
      <c r="C1" s="1206"/>
      <c r="D1" s="1206"/>
      <c r="E1" s="1206"/>
      <c r="F1" s="1206"/>
      <c r="G1" s="120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224"/>
      <c r="B5" s="1226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225"/>
      <c r="B6" s="1227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28" t="s">
        <v>11</v>
      </c>
      <c r="D56" s="1229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230"/>
      <c r="C4" s="468"/>
      <c r="D4" s="269"/>
      <c r="E4" s="349"/>
      <c r="F4" s="321"/>
      <c r="G4" s="247"/>
    </row>
    <row r="5" spans="1:10" ht="15" customHeight="1" x14ac:dyDescent="0.25">
      <c r="A5" s="1224"/>
      <c r="B5" s="1231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225"/>
      <c r="B6" s="1232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0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0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1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28" t="s">
        <v>11</v>
      </c>
      <c r="D55" s="1229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K1" zoomScaleNormal="100" workbookViewId="0">
      <pane xSplit="2" ySplit="8" topLeftCell="M15" activePane="bottomRight" state="frozen"/>
      <selection activeCell="K1" sqref="K1"/>
      <selection pane="topRight" activeCell="M1" sqref="M1"/>
      <selection pane="bottomLeft" activeCell="K9" sqref="K9"/>
      <selection pane="bottomRight" activeCell="T26" sqref="T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02" t="s">
        <v>270</v>
      </c>
      <c r="B1" s="1202"/>
      <c r="C1" s="1202"/>
      <c r="D1" s="1202"/>
      <c r="E1" s="1202"/>
      <c r="F1" s="1202"/>
      <c r="G1" s="1202"/>
      <c r="H1" s="11">
        <v>1</v>
      </c>
      <c r="I1" s="133"/>
      <c r="J1" s="73"/>
      <c r="M1" s="1202" t="s">
        <v>268</v>
      </c>
      <c r="N1" s="1202"/>
      <c r="O1" s="1202"/>
      <c r="P1" s="1202"/>
      <c r="Q1" s="1202"/>
      <c r="R1" s="1202"/>
      <c r="S1" s="1202"/>
      <c r="T1" s="11">
        <v>2</v>
      </c>
      <c r="U1" s="133"/>
      <c r="V1" s="73"/>
      <c r="Y1" s="1206" t="s">
        <v>261</v>
      </c>
      <c r="Z1" s="1206"/>
      <c r="AA1" s="1206"/>
      <c r="AB1" s="1206"/>
      <c r="AC1" s="1206"/>
      <c r="AD1" s="1206"/>
      <c r="AE1" s="1206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>
        <v>14</v>
      </c>
      <c r="R4" s="73">
        <v>63.56</v>
      </c>
      <c r="S4" s="73"/>
      <c r="U4" s="208"/>
      <c r="V4" s="73"/>
      <c r="Z4" s="12"/>
      <c r="AA4" s="129"/>
      <c r="AB4" s="157"/>
      <c r="AC4" s="105"/>
      <c r="AD4" s="73"/>
      <c r="AE4" s="73"/>
      <c r="AG4" s="208"/>
      <c r="AH4" s="73"/>
    </row>
    <row r="5" spans="1:35" x14ac:dyDescent="0.25">
      <c r="A5" s="73" t="s">
        <v>59</v>
      </c>
      <c r="B5" s="1233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2015.7599999999995</v>
      </c>
      <c r="H5" s="7">
        <f>E4+E5-G5+E6+E7</f>
        <v>5.631051180898794E-13</v>
      </c>
      <c r="I5" s="208"/>
      <c r="J5" s="73"/>
      <c r="M5" s="73" t="s">
        <v>59</v>
      </c>
      <c r="N5" s="1233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1380.16</v>
      </c>
      <c r="T5" s="7">
        <f>Q4+Q5-S5+Q6+Q7</f>
        <v>136.57999999999993</v>
      </c>
      <c r="U5" s="208"/>
      <c r="V5" s="73"/>
      <c r="Y5" s="73" t="s">
        <v>59</v>
      </c>
      <c r="Z5" s="1233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0</v>
      </c>
      <c r="AF5" s="7">
        <f>AC4+AC5-AE5+AC6+AC7</f>
        <v>3005.48</v>
      </c>
      <c r="AG5" s="208"/>
      <c r="AH5" s="73"/>
    </row>
    <row r="6" spans="1:35" x14ac:dyDescent="0.25">
      <c r="B6" s="1233"/>
      <c r="C6" s="217"/>
      <c r="D6" s="157"/>
      <c r="E6" s="105">
        <v>13.62</v>
      </c>
      <c r="F6" s="73">
        <v>3</v>
      </c>
      <c r="I6" s="209"/>
      <c r="J6" s="73"/>
      <c r="N6" s="1233"/>
      <c r="O6" s="217"/>
      <c r="P6" s="157"/>
      <c r="Q6" s="105"/>
      <c r="R6" s="73"/>
      <c r="U6" s="209"/>
      <c r="V6" s="73"/>
      <c r="Z6" s="1233"/>
      <c r="AA6" s="217">
        <v>62</v>
      </c>
      <c r="AB6" s="157">
        <v>44620</v>
      </c>
      <c r="AC6" s="105">
        <v>2002.14</v>
      </c>
      <c r="AD6" s="73">
        <v>441</v>
      </c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>
        <v>20</v>
      </c>
      <c r="P9" s="69">
        <f t="shared" ref="P9" si="2">O9*N9</f>
        <v>90.8</v>
      </c>
      <c r="Q9" s="213">
        <v>44593</v>
      </c>
      <c r="R9" s="69">
        <f t="shared" ref="R9" si="3">P9</f>
        <v>90.8</v>
      </c>
      <c r="S9" s="70" t="s">
        <v>454</v>
      </c>
      <c r="T9" s="71">
        <v>58</v>
      </c>
      <c r="U9" s="208">
        <f>Q5+Q4+Q6+Q7-R9</f>
        <v>1425.94</v>
      </c>
      <c r="V9" s="73">
        <f>R5-O9+R6+R4+R7</f>
        <v>374.56</v>
      </c>
      <c r="W9" s="60">
        <f>T9*R9</f>
        <v>5266.4</v>
      </c>
      <c r="Y9" s="73"/>
      <c r="Z9" s="136">
        <v>4.54</v>
      </c>
      <c r="AA9" s="15"/>
      <c r="AB9" s="69">
        <f t="shared" ref="AB9:AB69" si="4">AA9*Z9</f>
        <v>0</v>
      </c>
      <c r="AC9" s="213"/>
      <c r="AD9" s="69">
        <f t="shared" ref="AD9:AD31" si="5">AB9</f>
        <v>0</v>
      </c>
      <c r="AE9" s="70"/>
      <c r="AF9" s="71"/>
      <c r="AG9" s="208">
        <f>AC5+AC4+AC6+AC7-AD9</f>
        <v>3005.48</v>
      </c>
      <c r="AH9" s="73">
        <f>AD5-AA9+AD6+AD4+AD7</f>
        <v>662</v>
      </c>
      <c r="AI9" s="60">
        <f>AF9*AD9</f>
        <v>0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>
        <v>5</v>
      </c>
      <c r="P10" s="69">
        <f t="shared" ref="P10:P69" si="7">O10*N10</f>
        <v>22.7</v>
      </c>
      <c r="Q10" s="213">
        <v>44593</v>
      </c>
      <c r="R10" s="69">
        <f t="shared" ref="R10:R31" si="8">P10</f>
        <v>22.7</v>
      </c>
      <c r="S10" s="70" t="s">
        <v>458</v>
      </c>
      <c r="T10" s="71">
        <v>58</v>
      </c>
      <c r="U10" s="208">
        <f>U9-R10</f>
        <v>1403.24</v>
      </c>
      <c r="V10" s="73">
        <f>V9-O10</f>
        <v>369.56</v>
      </c>
      <c r="W10" s="60">
        <f t="shared" ref="W10:W68" si="9">T10*R10</f>
        <v>1316.6</v>
      </c>
      <c r="Z10" s="136">
        <v>4.54</v>
      </c>
      <c r="AA10" s="15"/>
      <c r="AB10" s="69">
        <f t="shared" si="4"/>
        <v>0</v>
      </c>
      <c r="AC10" s="213"/>
      <c r="AD10" s="69">
        <f t="shared" si="5"/>
        <v>0</v>
      </c>
      <c r="AE10" s="70"/>
      <c r="AF10" s="71"/>
      <c r="AG10" s="208">
        <f>AG9-AD10</f>
        <v>3005.48</v>
      </c>
      <c r="AH10" s="73">
        <f>AH9-AA10</f>
        <v>662</v>
      </c>
      <c r="AI10" s="60">
        <f t="shared" ref="AI10:AI68" si="10">AF10*AD10</f>
        <v>0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11">I10-F11</f>
        <v>1766.06</v>
      </c>
      <c r="J11" s="250">
        <f t="shared" ref="J11:J68" si="12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>
        <v>40</v>
      </c>
      <c r="P11" s="69">
        <f t="shared" si="7"/>
        <v>181.6</v>
      </c>
      <c r="Q11" s="213">
        <v>44594</v>
      </c>
      <c r="R11" s="69">
        <f t="shared" si="8"/>
        <v>181.6</v>
      </c>
      <c r="S11" s="272" t="s">
        <v>464</v>
      </c>
      <c r="T11" s="273">
        <v>58</v>
      </c>
      <c r="U11" s="287">
        <f t="shared" ref="U11:U68" si="13">U10-R11</f>
        <v>1221.6400000000001</v>
      </c>
      <c r="V11" s="250">
        <f t="shared" ref="V11:V68" si="14">V10-O11</f>
        <v>329.56</v>
      </c>
      <c r="W11" s="60">
        <f t="shared" si="9"/>
        <v>10532.8</v>
      </c>
      <c r="Y11" s="55" t="s">
        <v>32</v>
      </c>
      <c r="Z11" s="136">
        <v>4.54</v>
      </c>
      <c r="AA11" s="15"/>
      <c r="AB11" s="69">
        <f t="shared" si="4"/>
        <v>0</v>
      </c>
      <c r="AC11" s="213"/>
      <c r="AD11" s="69">
        <f t="shared" si="5"/>
        <v>0</v>
      </c>
      <c r="AE11" s="272"/>
      <c r="AF11" s="273"/>
      <c r="AG11" s="287">
        <f t="shared" ref="AG11:AG68" si="15">AG10-AD11</f>
        <v>3005.48</v>
      </c>
      <c r="AH11" s="250">
        <f t="shared" ref="AH11:AH68" si="16">AH10-AA11</f>
        <v>662</v>
      </c>
      <c r="AI11" s="60">
        <f t="shared" si="10"/>
        <v>0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11"/>
        <v>1629.86</v>
      </c>
      <c r="J12" s="250">
        <f t="shared" si="12"/>
        <v>359</v>
      </c>
      <c r="K12" s="60">
        <f t="shared" si="6"/>
        <v>7763.4</v>
      </c>
      <c r="M12" s="85"/>
      <c r="N12" s="136">
        <v>4.54</v>
      </c>
      <c r="O12" s="15">
        <v>10</v>
      </c>
      <c r="P12" s="69">
        <f t="shared" si="7"/>
        <v>45.4</v>
      </c>
      <c r="Q12" s="213">
        <v>44596</v>
      </c>
      <c r="R12" s="69">
        <f t="shared" si="8"/>
        <v>45.4</v>
      </c>
      <c r="S12" s="272" t="s">
        <v>473</v>
      </c>
      <c r="T12" s="273">
        <v>58</v>
      </c>
      <c r="U12" s="287">
        <f t="shared" si="13"/>
        <v>1176.24</v>
      </c>
      <c r="V12" s="250">
        <f t="shared" si="14"/>
        <v>319.56</v>
      </c>
      <c r="W12" s="60">
        <f t="shared" si="9"/>
        <v>2633.2</v>
      </c>
      <c r="Y12" s="85"/>
      <c r="Z12" s="136">
        <v>4.54</v>
      </c>
      <c r="AA12" s="15"/>
      <c r="AB12" s="69">
        <f t="shared" si="4"/>
        <v>0</v>
      </c>
      <c r="AC12" s="213"/>
      <c r="AD12" s="69">
        <f t="shared" si="5"/>
        <v>0</v>
      </c>
      <c r="AE12" s="272"/>
      <c r="AF12" s="273"/>
      <c r="AG12" s="287">
        <f t="shared" si="15"/>
        <v>3005.48</v>
      </c>
      <c r="AH12" s="250">
        <f t="shared" si="16"/>
        <v>662</v>
      </c>
      <c r="AI12" s="60">
        <f t="shared" si="10"/>
        <v>0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11"/>
        <v>1616.24</v>
      </c>
      <c r="J13" s="250">
        <f t="shared" si="12"/>
        <v>356</v>
      </c>
      <c r="K13" s="60">
        <f t="shared" si="6"/>
        <v>776.34</v>
      </c>
      <c r="N13" s="136">
        <v>4.54</v>
      </c>
      <c r="O13" s="15">
        <v>15</v>
      </c>
      <c r="P13" s="69">
        <f t="shared" si="7"/>
        <v>68.099999999999994</v>
      </c>
      <c r="Q13" s="213">
        <v>44596</v>
      </c>
      <c r="R13" s="69">
        <f t="shared" si="8"/>
        <v>68.099999999999994</v>
      </c>
      <c r="S13" s="272" t="s">
        <v>476</v>
      </c>
      <c r="T13" s="273">
        <v>58</v>
      </c>
      <c r="U13" s="287">
        <f t="shared" si="13"/>
        <v>1108.1400000000001</v>
      </c>
      <c r="V13" s="250">
        <f t="shared" si="14"/>
        <v>304.56</v>
      </c>
      <c r="W13" s="60">
        <f t="shared" si="9"/>
        <v>3949.7999999999997</v>
      </c>
      <c r="Z13" s="136">
        <v>4.54</v>
      </c>
      <c r="AA13" s="15"/>
      <c r="AB13" s="69">
        <f t="shared" si="4"/>
        <v>0</v>
      </c>
      <c r="AC13" s="213"/>
      <c r="AD13" s="69">
        <f t="shared" si="5"/>
        <v>0</v>
      </c>
      <c r="AE13" s="272"/>
      <c r="AF13" s="273"/>
      <c r="AG13" s="287">
        <f t="shared" si="15"/>
        <v>3005.48</v>
      </c>
      <c r="AH13" s="250">
        <f t="shared" si="16"/>
        <v>662</v>
      </c>
      <c r="AI13" s="60">
        <f t="shared" si="10"/>
        <v>0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11"/>
        <v>1548.14</v>
      </c>
      <c r="J14" s="250">
        <f t="shared" si="12"/>
        <v>341</v>
      </c>
      <c r="K14" s="60">
        <f t="shared" si="6"/>
        <v>3881.7</v>
      </c>
      <c r="M14" s="55" t="s">
        <v>33</v>
      </c>
      <c r="N14" s="136">
        <v>4.54</v>
      </c>
      <c r="O14" s="15">
        <v>4</v>
      </c>
      <c r="P14" s="69">
        <f t="shared" si="7"/>
        <v>18.16</v>
      </c>
      <c r="Q14" s="213">
        <v>44597</v>
      </c>
      <c r="R14" s="69">
        <f t="shared" si="8"/>
        <v>18.16</v>
      </c>
      <c r="S14" s="272" t="s">
        <v>479</v>
      </c>
      <c r="T14" s="273">
        <v>58</v>
      </c>
      <c r="U14" s="287">
        <f t="shared" si="13"/>
        <v>1089.98</v>
      </c>
      <c r="V14" s="250">
        <f t="shared" si="14"/>
        <v>300.56</v>
      </c>
      <c r="W14" s="60">
        <f t="shared" si="9"/>
        <v>1053.28</v>
      </c>
      <c r="Y14" s="55" t="s">
        <v>33</v>
      </c>
      <c r="Z14" s="136">
        <v>4.54</v>
      </c>
      <c r="AA14" s="15"/>
      <c r="AB14" s="69">
        <f t="shared" si="4"/>
        <v>0</v>
      </c>
      <c r="AC14" s="213"/>
      <c r="AD14" s="69">
        <f t="shared" si="5"/>
        <v>0</v>
      </c>
      <c r="AE14" s="272"/>
      <c r="AF14" s="273"/>
      <c r="AG14" s="287">
        <f t="shared" si="15"/>
        <v>3005.48</v>
      </c>
      <c r="AH14" s="250">
        <f t="shared" si="16"/>
        <v>662</v>
      </c>
      <c r="AI14" s="60">
        <f t="shared" si="10"/>
        <v>0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11"/>
        <v>1534.5200000000002</v>
      </c>
      <c r="J15" s="250">
        <f t="shared" si="12"/>
        <v>338</v>
      </c>
      <c r="K15" s="60">
        <f t="shared" si="6"/>
        <v>776.34</v>
      </c>
      <c r="N15" s="136">
        <v>4.54</v>
      </c>
      <c r="O15" s="15">
        <v>40</v>
      </c>
      <c r="P15" s="69">
        <f t="shared" si="7"/>
        <v>181.6</v>
      </c>
      <c r="Q15" s="137">
        <v>44597</v>
      </c>
      <c r="R15" s="69">
        <f t="shared" si="8"/>
        <v>181.6</v>
      </c>
      <c r="S15" s="272" t="s">
        <v>482</v>
      </c>
      <c r="T15" s="273">
        <v>58</v>
      </c>
      <c r="U15" s="287">
        <f t="shared" si="13"/>
        <v>908.38</v>
      </c>
      <c r="V15" s="250">
        <f t="shared" si="14"/>
        <v>260.56</v>
      </c>
      <c r="W15" s="60">
        <f t="shared" si="9"/>
        <v>10532.8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2"/>
      <c r="AF15" s="273"/>
      <c r="AG15" s="287">
        <f t="shared" si="15"/>
        <v>3005.48</v>
      </c>
      <c r="AH15" s="250">
        <f t="shared" si="16"/>
        <v>662</v>
      </c>
      <c r="AI15" s="60">
        <f t="shared" si="10"/>
        <v>0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11"/>
        <v>1498.2000000000003</v>
      </c>
      <c r="J16" s="250">
        <f t="shared" si="12"/>
        <v>330</v>
      </c>
      <c r="K16" s="60">
        <f t="shared" si="6"/>
        <v>2070.2400000000002</v>
      </c>
      <c r="N16" s="136">
        <v>4.54</v>
      </c>
      <c r="O16" s="15">
        <v>10</v>
      </c>
      <c r="P16" s="69">
        <f t="shared" si="7"/>
        <v>45.4</v>
      </c>
      <c r="Q16" s="213">
        <v>44600</v>
      </c>
      <c r="R16" s="69">
        <f t="shared" si="8"/>
        <v>45.4</v>
      </c>
      <c r="S16" s="272" t="s">
        <v>490</v>
      </c>
      <c r="T16" s="273">
        <v>58</v>
      </c>
      <c r="U16" s="287">
        <f t="shared" si="13"/>
        <v>862.98</v>
      </c>
      <c r="V16" s="250">
        <f t="shared" si="14"/>
        <v>250.56</v>
      </c>
      <c r="W16" s="60">
        <f t="shared" si="9"/>
        <v>2633.2</v>
      </c>
      <c r="Z16" s="136">
        <v>4.54</v>
      </c>
      <c r="AA16" s="15"/>
      <c r="AB16" s="69">
        <f t="shared" si="4"/>
        <v>0</v>
      </c>
      <c r="AC16" s="213"/>
      <c r="AD16" s="69">
        <f t="shared" si="5"/>
        <v>0</v>
      </c>
      <c r="AE16" s="272"/>
      <c r="AF16" s="273"/>
      <c r="AG16" s="287">
        <f t="shared" si="15"/>
        <v>3005.48</v>
      </c>
      <c r="AH16" s="250">
        <f t="shared" si="16"/>
        <v>662</v>
      </c>
      <c r="AI16" s="60">
        <f t="shared" si="10"/>
        <v>0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11"/>
        <v>1316.6000000000004</v>
      </c>
      <c r="J17" s="250">
        <f t="shared" si="12"/>
        <v>290</v>
      </c>
      <c r="K17" s="60">
        <f t="shared" si="6"/>
        <v>10351.199999999999</v>
      </c>
      <c r="N17" s="136">
        <v>4.54</v>
      </c>
      <c r="O17" s="15">
        <v>30</v>
      </c>
      <c r="P17" s="69">
        <f t="shared" si="7"/>
        <v>136.19999999999999</v>
      </c>
      <c r="Q17" s="213">
        <v>44600</v>
      </c>
      <c r="R17" s="69">
        <f t="shared" si="8"/>
        <v>136.19999999999999</v>
      </c>
      <c r="S17" s="272" t="s">
        <v>491</v>
      </c>
      <c r="T17" s="273">
        <v>58</v>
      </c>
      <c r="U17" s="287">
        <f t="shared" si="13"/>
        <v>726.78</v>
      </c>
      <c r="V17" s="250">
        <f t="shared" si="14"/>
        <v>220.56</v>
      </c>
      <c r="W17" s="60">
        <f t="shared" si="9"/>
        <v>7899.5999999999995</v>
      </c>
      <c r="Z17" s="136">
        <v>4.54</v>
      </c>
      <c r="AA17" s="15"/>
      <c r="AB17" s="69">
        <f t="shared" si="4"/>
        <v>0</v>
      </c>
      <c r="AC17" s="213"/>
      <c r="AD17" s="69">
        <f t="shared" si="5"/>
        <v>0</v>
      </c>
      <c r="AE17" s="272"/>
      <c r="AF17" s="273"/>
      <c r="AG17" s="287">
        <f t="shared" si="15"/>
        <v>3005.48</v>
      </c>
      <c r="AH17" s="250">
        <f t="shared" si="16"/>
        <v>662</v>
      </c>
      <c r="AI17" s="60">
        <f t="shared" si="10"/>
        <v>0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11"/>
        <v>1312.0600000000004</v>
      </c>
      <c r="J18" s="250">
        <f t="shared" si="12"/>
        <v>289</v>
      </c>
      <c r="K18" s="60">
        <f t="shared" si="6"/>
        <v>258.78000000000003</v>
      </c>
      <c r="N18" s="136">
        <v>4.54</v>
      </c>
      <c r="O18" s="15">
        <v>2</v>
      </c>
      <c r="P18" s="69">
        <f t="shared" si="7"/>
        <v>9.08</v>
      </c>
      <c r="Q18" s="213">
        <v>44601</v>
      </c>
      <c r="R18" s="69">
        <f t="shared" si="8"/>
        <v>9.08</v>
      </c>
      <c r="S18" s="272" t="s">
        <v>493</v>
      </c>
      <c r="T18" s="273">
        <v>58</v>
      </c>
      <c r="U18" s="287">
        <f t="shared" si="13"/>
        <v>717.69999999999993</v>
      </c>
      <c r="V18" s="250">
        <f t="shared" si="14"/>
        <v>218.56</v>
      </c>
      <c r="W18" s="60">
        <f t="shared" si="9"/>
        <v>526.64</v>
      </c>
      <c r="Z18" s="136">
        <v>4.54</v>
      </c>
      <c r="AA18" s="15"/>
      <c r="AB18" s="69">
        <f t="shared" si="4"/>
        <v>0</v>
      </c>
      <c r="AC18" s="213"/>
      <c r="AD18" s="69">
        <f t="shared" si="5"/>
        <v>0</v>
      </c>
      <c r="AE18" s="272"/>
      <c r="AF18" s="273"/>
      <c r="AG18" s="287">
        <f t="shared" si="15"/>
        <v>3005.48</v>
      </c>
      <c r="AH18" s="250">
        <f t="shared" si="16"/>
        <v>662</v>
      </c>
      <c r="AI18" s="60">
        <f t="shared" si="10"/>
        <v>0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11"/>
        <v>1221.2600000000004</v>
      </c>
      <c r="J19" s="250">
        <f t="shared" si="12"/>
        <v>269</v>
      </c>
      <c r="K19" s="60">
        <f t="shared" si="6"/>
        <v>5175.5999999999995</v>
      </c>
      <c r="N19" s="136">
        <v>4.54</v>
      </c>
      <c r="O19" s="15">
        <v>5</v>
      </c>
      <c r="P19" s="69">
        <f t="shared" si="7"/>
        <v>22.7</v>
      </c>
      <c r="Q19" s="213">
        <v>44603</v>
      </c>
      <c r="R19" s="69">
        <f t="shared" si="8"/>
        <v>22.7</v>
      </c>
      <c r="S19" s="272" t="s">
        <v>512</v>
      </c>
      <c r="T19" s="273">
        <v>58</v>
      </c>
      <c r="U19" s="287">
        <f t="shared" si="13"/>
        <v>694.99999999999989</v>
      </c>
      <c r="V19" s="250">
        <f t="shared" si="14"/>
        <v>213.56</v>
      </c>
      <c r="W19" s="60">
        <f t="shared" si="9"/>
        <v>1316.6</v>
      </c>
      <c r="Z19" s="136">
        <v>4.54</v>
      </c>
      <c r="AA19" s="15"/>
      <c r="AB19" s="69">
        <f t="shared" si="4"/>
        <v>0</v>
      </c>
      <c r="AC19" s="213"/>
      <c r="AD19" s="69">
        <f t="shared" si="5"/>
        <v>0</v>
      </c>
      <c r="AE19" s="272"/>
      <c r="AF19" s="273"/>
      <c r="AG19" s="287">
        <f t="shared" si="15"/>
        <v>3005.48</v>
      </c>
      <c r="AH19" s="250">
        <f t="shared" si="16"/>
        <v>662</v>
      </c>
      <c r="AI19" s="60">
        <f t="shared" si="10"/>
        <v>0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11"/>
        <v>1203.1000000000004</v>
      </c>
      <c r="J20" s="73">
        <f t="shared" si="12"/>
        <v>265</v>
      </c>
      <c r="K20" s="60">
        <f t="shared" si="6"/>
        <v>1035.1200000000001</v>
      </c>
      <c r="N20" s="136">
        <v>4.54</v>
      </c>
      <c r="O20" s="15">
        <v>40</v>
      </c>
      <c r="P20" s="69">
        <f t="shared" si="7"/>
        <v>181.6</v>
      </c>
      <c r="Q20" s="213">
        <v>44603</v>
      </c>
      <c r="R20" s="69">
        <f t="shared" si="8"/>
        <v>181.6</v>
      </c>
      <c r="S20" s="70" t="s">
        <v>516</v>
      </c>
      <c r="T20" s="71">
        <v>58</v>
      </c>
      <c r="U20" s="208">
        <f t="shared" si="13"/>
        <v>513.39999999999986</v>
      </c>
      <c r="V20" s="73">
        <f t="shared" si="14"/>
        <v>173.56</v>
      </c>
      <c r="W20" s="60">
        <f t="shared" si="9"/>
        <v>10532.8</v>
      </c>
      <c r="Z20" s="136">
        <v>4.54</v>
      </c>
      <c r="AA20" s="15"/>
      <c r="AB20" s="69">
        <f t="shared" si="4"/>
        <v>0</v>
      </c>
      <c r="AC20" s="213"/>
      <c r="AD20" s="69">
        <f t="shared" si="5"/>
        <v>0</v>
      </c>
      <c r="AE20" s="70"/>
      <c r="AF20" s="71"/>
      <c r="AG20" s="208">
        <f t="shared" si="15"/>
        <v>3005.48</v>
      </c>
      <c r="AH20" s="73">
        <f t="shared" si="16"/>
        <v>662</v>
      </c>
      <c r="AI20" s="60">
        <f t="shared" si="10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11"/>
        <v>1112.3000000000004</v>
      </c>
      <c r="J21" s="73">
        <f t="shared" si="12"/>
        <v>245</v>
      </c>
      <c r="K21" s="60">
        <f t="shared" si="6"/>
        <v>5175.5999999999995</v>
      </c>
      <c r="N21" s="136">
        <v>4.54</v>
      </c>
      <c r="O21" s="15">
        <v>10</v>
      </c>
      <c r="P21" s="69">
        <f t="shared" si="7"/>
        <v>45.4</v>
      </c>
      <c r="Q21" s="213">
        <v>44604</v>
      </c>
      <c r="R21" s="69">
        <f t="shared" si="8"/>
        <v>45.4</v>
      </c>
      <c r="S21" s="70" t="s">
        <v>526</v>
      </c>
      <c r="T21" s="71">
        <v>58</v>
      </c>
      <c r="U21" s="208">
        <f t="shared" si="13"/>
        <v>467.99999999999989</v>
      </c>
      <c r="V21" s="73">
        <f t="shared" si="14"/>
        <v>163.56</v>
      </c>
      <c r="W21" s="60">
        <f t="shared" si="9"/>
        <v>2633.2</v>
      </c>
      <c r="Z21" s="136">
        <v>4.54</v>
      </c>
      <c r="AA21" s="15"/>
      <c r="AB21" s="69">
        <f t="shared" si="4"/>
        <v>0</v>
      </c>
      <c r="AC21" s="213"/>
      <c r="AD21" s="69">
        <f t="shared" si="5"/>
        <v>0</v>
      </c>
      <c r="AE21" s="70"/>
      <c r="AF21" s="71"/>
      <c r="AG21" s="208">
        <f t="shared" si="15"/>
        <v>3005.48</v>
      </c>
      <c r="AH21" s="73">
        <f t="shared" si="16"/>
        <v>662</v>
      </c>
      <c r="AI21" s="60">
        <f t="shared" si="10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11"/>
        <v>1094.1400000000003</v>
      </c>
      <c r="J22" s="73">
        <f t="shared" si="12"/>
        <v>241</v>
      </c>
      <c r="K22" s="60">
        <f t="shared" si="6"/>
        <v>1035.1200000000001</v>
      </c>
      <c r="N22" s="136">
        <v>4.54</v>
      </c>
      <c r="O22" s="15">
        <v>3</v>
      </c>
      <c r="P22" s="69">
        <f t="shared" si="7"/>
        <v>13.620000000000001</v>
      </c>
      <c r="Q22" s="213">
        <v>44604</v>
      </c>
      <c r="R22" s="69">
        <f t="shared" si="8"/>
        <v>13.620000000000001</v>
      </c>
      <c r="S22" s="70" t="s">
        <v>534</v>
      </c>
      <c r="T22" s="71">
        <v>58</v>
      </c>
      <c r="U22" s="208">
        <f t="shared" si="13"/>
        <v>454.37999999999988</v>
      </c>
      <c r="V22" s="73">
        <f t="shared" si="14"/>
        <v>160.56</v>
      </c>
      <c r="W22" s="60">
        <f t="shared" si="9"/>
        <v>789.96</v>
      </c>
      <c r="Z22" s="136">
        <v>4.54</v>
      </c>
      <c r="AA22" s="15"/>
      <c r="AB22" s="69">
        <f t="shared" si="4"/>
        <v>0</v>
      </c>
      <c r="AC22" s="213"/>
      <c r="AD22" s="69">
        <f t="shared" si="5"/>
        <v>0</v>
      </c>
      <c r="AE22" s="70"/>
      <c r="AF22" s="71"/>
      <c r="AG22" s="208">
        <f t="shared" si="15"/>
        <v>3005.48</v>
      </c>
      <c r="AH22" s="73">
        <f t="shared" si="16"/>
        <v>662</v>
      </c>
      <c r="AI22" s="60">
        <f t="shared" si="10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11"/>
        <v>1003.3400000000004</v>
      </c>
      <c r="J23" s="73">
        <f t="shared" si="12"/>
        <v>221</v>
      </c>
      <c r="K23" s="60">
        <f t="shared" si="6"/>
        <v>5175.5999999999995</v>
      </c>
      <c r="N23" s="136">
        <v>4.54</v>
      </c>
      <c r="O23" s="15">
        <v>10</v>
      </c>
      <c r="P23" s="69">
        <f t="shared" si="7"/>
        <v>45.4</v>
      </c>
      <c r="Q23" s="213">
        <v>44606</v>
      </c>
      <c r="R23" s="69">
        <f t="shared" si="8"/>
        <v>45.4</v>
      </c>
      <c r="S23" s="70" t="s">
        <v>525</v>
      </c>
      <c r="T23" s="71">
        <v>58</v>
      </c>
      <c r="U23" s="208">
        <f t="shared" si="13"/>
        <v>408.9799999999999</v>
      </c>
      <c r="V23" s="73">
        <f t="shared" si="14"/>
        <v>150.56</v>
      </c>
      <c r="W23" s="60">
        <f t="shared" si="9"/>
        <v>2633.2</v>
      </c>
      <c r="Z23" s="136">
        <v>4.54</v>
      </c>
      <c r="AA23" s="15"/>
      <c r="AB23" s="69">
        <f t="shared" si="4"/>
        <v>0</v>
      </c>
      <c r="AC23" s="213"/>
      <c r="AD23" s="69">
        <f t="shared" si="5"/>
        <v>0</v>
      </c>
      <c r="AE23" s="70"/>
      <c r="AF23" s="71"/>
      <c r="AG23" s="208">
        <f t="shared" si="15"/>
        <v>3005.48</v>
      </c>
      <c r="AH23" s="73">
        <f t="shared" si="16"/>
        <v>662</v>
      </c>
      <c r="AI23" s="60">
        <f t="shared" si="10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11"/>
        <v>912.54000000000042</v>
      </c>
      <c r="J24" s="73">
        <f t="shared" si="12"/>
        <v>201</v>
      </c>
      <c r="K24" s="60">
        <f t="shared" si="6"/>
        <v>5175.5999999999995</v>
      </c>
      <c r="N24" s="136">
        <v>4.54</v>
      </c>
      <c r="O24" s="15">
        <v>40</v>
      </c>
      <c r="P24" s="69">
        <f t="shared" si="7"/>
        <v>181.6</v>
      </c>
      <c r="Q24" s="213">
        <v>44606</v>
      </c>
      <c r="R24" s="69">
        <f t="shared" si="8"/>
        <v>181.6</v>
      </c>
      <c r="S24" s="70" t="s">
        <v>542</v>
      </c>
      <c r="T24" s="71">
        <v>58</v>
      </c>
      <c r="U24" s="208">
        <f t="shared" si="13"/>
        <v>227.37999999999991</v>
      </c>
      <c r="V24" s="73">
        <f t="shared" si="14"/>
        <v>110.56</v>
      </c>
      <c r="W24" s="60">
        <f t="shared" si="9"/>
        <v>10532.8</v>
      </c>
      <c r="Z24" s="136">
        <v>4.54</v>
      </c>
      <c r="AA24" s="15"/>
      <c r="AB24" s="69">
        <f t="shared" si="4"/>
        <v>0</v>
      </c>
      <c r="AC24" s="213"/>
      <c r="AD24" s="69">
        <f t="shared" si="5"/>
        <v>0</v>
      </c>
      <c r="AE24" s="70"/>
      <c r="AF24" s="71"/>
      <c r="AG24" s="208">
        <f t="shared" si="15"/>
        <v>3005.48</v>
      </c>
      <c r="AH24" s="73">
        <f t="shared" si="16"/>
        <v>662</v>
      </c>
      <c r="AI24" s="60">
        <f t="shared" si="10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11"/>
        <v>821.74000000000046</v>
      </c>
      <c r="J25" s="73">
        <f t="shared" si="12"/>
        <v>181</v>
      </c>
      <c r="K25" s="60">
        <f t="shared" si="6"/>
        <v>5175.5999999999995</v>
      </c>
      <c r="N25" s="136">
        <v>4.54</v>
      </c>
      <c r="O25" s="15">
        <v>20</v>
      </c>
      <c r="P25" s="69">
        <f t="shared" si="7"/>
        <v>90.8</v>
      </c>
      <c r="Q25" s="213">
        <v>44607</v>
      </c>
      <c r="R25" s="69">
        <f t="shared" si="8"/>
        <v>90.8</v>
      </c>
      <c r="S25" s="70" t="s">
        <v>543</v>
      </c>
      <c r="T25" s="71">
        <v>58</v>
      </c>
      <c r="U25" s="208">
        <f t="shared" si="13"/>
        <v>136.57999999999993</v>
      </c>
      <c r="V25" s="73">
        <f t="shared" si="14"/>
        <v>90.56</v>
      </c>
      <c r="W25" s="60">
        <f t="shared" si="9"/>
        <v>5266.4</v>
      </c>
      <c r="Z25" s="136">
        <v>4.54</v>
      </c>
      <c r="AA25" s="15"/>
      <c r="AB25" s="69">
        <f t="shared" si="4"/>
        <v>0</v>
      </c>
      <c r="AC25" s="213"/>
      <c r="AD25" s="69">
        <f t="shared" si="5"/>
        <v>0</v>
      </c>
      <c r="AE25" s="70"/>
      <c r="AF25" s="71"/>
      <c r="AG25" s="208">
        <f t="shared" si="15"/>
        <v>3005.48</v>
      </c>
      <c r="AH25" s="73">
        <f t="shared" si="16"/>
        <v>662</v>
      </c>
      <c r="AI25" s="60">
        <f t="shared" si="10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11"/>
        <v>730.94000000000051</v>
      </c>
      <c r="J26" s="73">
        <f t="shared" si="12"/>
        <v>161</v>
      </c>
      <c r="K26" s="60">
        <f t="shared" si="6"/>
        <v>5175.5999999999995</v>
      </c>
      <c r="N26" s="136">
        <v>4.54</v>
      </c>
      <c r="O26" s="15"/>
      <c r="P26" s="69">
        <f t="shared" si="7"/>
        <v>0</v>
      </c>
      <c r="Q26" s="213"/>
      <c r="R26" s="69">
        <f t="shared" si="8"/>
        <v>0</v>
      </c>
      <c r="S26" s="70"/>
      <c r="T26" s="71"/>
      <c r="U26" s="208">
        <f t="shared" si="13"/>
        <v>136.57999999999993</v>
      </c>
      <c r="V26" s="73">
        <f t="shared" si="14"/>
        <v>90.56</v>
      </c>
      <c r="W26" s="60">
        <f t="shared" si="9"/>
        <v>0</v>
      </c>
      <c r="Z26" s="136">
        <v>4.54</v>
      </c>
      <c r="AA26" s="15"/>
      <c r="AB26" s="69">
        <f t="shared" si="4"/>
        <v>0</v>
      </c>
      <c r="AC26" s="213"/>
      <c r="AD26" s="69">
        <f t="shared" si="5"/>
        <v>0</v>
      </c>
      <c r="AE26" s="70"/>
      <c r="AF26" s="71"/>
      <c r="AG26" s="208">
        <f t="shared" si="15"/>
        <v>3005.48</v>
      </c>
      <c r="AH26" s="73">
        <f t="shared" si="16"/>
        <v>662</v>
      </c>
      <c r="AI26" s="60">
        <f t="shared" si="10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11"/>
        <v>721.86000000000047</v>
      </c>
      <c r="J27" s="73">
        <f t="shared" si="12"/>
        <v>159</v>
      </c>
      <c r="K27" s="60">
        <f t="shared" si="6"/>
        <v>517.56000000000006</v>
      </c>
      <c r="N27" s="136">
        <v>4.54</v>
      </c>
      <c r="O27" s="15"/>
      <c r="P27" s="69">
        <f t="shared" si="7"/>
        <v>0</v>
      </c>
      <c r="Q27" s="213"/>
      <c r="R27" s="69">
        <f t="shared" si="8"/>
        <v>0</v>
      </c>
      <c r="S27" s="70"/>
      <c r="T27" s="71"/>
      <c r="U27" s="208">
        <f t="shared" si="13"/>
        <v>136.57999999999993</v>
      </c>
      <c r="V27" s="73">
        <f t="shared" si="14"/>
        <v>90.56</v>
      </c>
      <c r="W27" s="60">
        <f t="shared" si="9"/>
        <v>0</v>
      </c>
      <c r="Z27" s="136">
        <v>4.54</v>
      </c>
      <c r="AA27" s="15"/>
      <c r="AB27" s="69">
        <f t="shared" si="4"/>
        <v>0</v>
      </c>
      <c r="AC27" s="213"/>
      <c r="AD27" s="69">
        <f t="shared" si="5"/>
        <v>0</v>
      </c>
      <c r="AE27" s="70"/>
      <c r="AF27" s="71"/>
      <c r="AG27" s="208">
        <f t="shared" si="15"/>
        <v>3005.48</v>
      </c>
      <c r="AH27" s="73">
        <f t="shared" si="16"/>
        <v>662</v>
      </c>
      <c r="AI27" s="60">
        <f t="shared" si="10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11"/>
        <v>712.78000000000043</v>
      </c>
      <c r="J28" s="73">
        <f t="shared" si="12"/>
        <v>157</v>
      </c>
      <c r="K28" s="60">
        <f t="shared" si="6"/>
        <v>517.56000000000006</v>
      </c>
      <c r="N28" s="136">
        <v>4.54</v>
      </c>
      <c r="O28" s="15"/>
      <c r="P28" s="69">
        <f t="shared" si="7"/>
        <v>0</v>
      </c>
      <c r="Q28" s="213"/>
      <c r="R28" s="69">
        <f t="shared" si="8"/>
        <v>0</v>
      </c>
      <c r="S28" s="70"/>
      <c r="T28" s="71"/>
      <c r="U28" s="208">
        <f t="shared" si="13"/>
        <v>136.57999999999993</v>
      </c>
      <c r="V28" s="73">
        <f t="shared" si="14"/>
        <v>90.56</v>
      </c>
      <c r="W28" s="60">
        <f t="shared" si="9"/>
        <v>0</v>
      </c>
      <c r="Z28" s="136">
        <v>4.54</v>
      </c>
      <c r="AA28" s="15"/>
      <c r="AB28" s="69">
        <f t="shared" si="4"/>
        <v>0</v>
      </c>
      <c r="AC28" s="213"/>
      <c r="AD28" s="69">
        <f t="shared" si="5"/>
        <v>0</v>
      </c>
      <c r="AE28" s="70"/>
      <c r="AF28" s="71"/>
      <c r="AG28" s="208">
        <f t="shared" si="15"/>
        <v>3005.48</v>
      </c>
      <c r="AH28" s="73">
        <f t="shared" si="16"/>
        <v>662</v>
      </c>
      <c r="AI28" s="60">
        <f t="shared" si="10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11"/>
        <v>531.1800000000004</v>
      </c>
      <c r="J29" s="73">
        <f t="shared" si="12"/>
        <v>117</v>
      </c>
      <c r="K29" s="60">
        <f t="shared" si="6"/>
        <v>10351.199999999999</v>
      </c>
      <c r="N29" s="136">
        <v>4.54</v>
      </c>
      <c r="O29" s="15"/>
      <c r="P29" s="69">
        <f t="shared" si="7"/>
        <v>0</v>
      </c>
      <c r="Q29" s="213"/>
      <c r="R29" s="69">
        <f t="shared" si="8"/>
        <v>0</v>
      </c>
      <c r="S29" s="70"/>
      <c r="T29" s="71"/>
      <c r="U29" s="208">
        <f t="shared" si="13"/>
        <v>136.57999999999993</v>
      </c>
      <c r="V29" s="73">
        <f t="shared" si="14"/>
        <v>90.56</v>
      </c>
      <c r="W29" s="60">
        <f t="shared" si="9"/>
        <v>0</v>
      </c>
      <c r="Z29" s="136">
        <v>4.54</v>
      </c>
      <c r="AA29" s="15"/>
      <c r="AB29" s="69">
        <f t="shared" si="4"/>
        <v>0</v>
      </c>
      <c r="AC29" s="213"/>
      <c r="AD29" s="69">
        <f t="shared" si="5"/>
        <v>0</v>
      </c>
      <c r="AE29" s="70"/>
      <c r="AF29" s="71"/>
      <c r="AG29" s="208">
        <f t="shared" si="15"/>
        <v>3005.48</v>
      </c>
      <c r="AH29" s="73">
        <f t="shared" si="16"/>
        <v>662</v>
      </c>
      <c r="AI29" s="60">
        <f t="shared" si="10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11"/>
        <v>508.48000000000042</v>
      </c>
      <c r="J30" s="73">
        <f t="shared" si="12"/>
        <v>112</v>
      </c>
      <c r="K30" s="60">
        <f t="shared" si="6"/>
        <v>1293.8999999999999</v>
      </c>
      <c r="N30" s="136">
        <v>4.54</v>
      </c>
      <c r="O30" s="15"/>
      <c r="P30" s="69">
        <f t="shared" si="7"/>
        <v>0</v>
      </c>
      <c r="Q30" s="213"/>
      <c r="R30" s="69">
        <f t="shared" si="8"/>
        <v>0</v>
      </c>
      <c r="S30" s="70"/>
      <c r="T30" s="71"/>
      <c r="U30" s="208">
        <f t="shared" si="13"/>
        <v>136.57999999999993</v>
      </c>
      <c r="V30" s="73">
        <f t="shared" si="14"/>
        <v>90.56</v>
      </c>
      <c r="W30" s="60">
        <f t="shared" si="9"/>
        <v>0</v>
      </c>
      <c r="Z30" s="136">
        <v>4.54</v>
      </c>
      <c r="AA30" s="15"/>
      <c r="AB30" s="69">
        <f t="shared" si="4"/>
        <v>0</v>
      </c>
      <c r="AC30" s="213"/>
      <c r="AD30" s="69">
        <f t="shared" si="5"/>
        <v>0</v>
      </c>
      <c r="AE30" s="70"/>
      <c r="AF30" s="71"/>
      <c r="AG30" s="208">
        <f t="shared" si="15"/>
        <v>3005.48</v>
      </c>
      <c r="AH30" s="73">
        <f t="shared" si="16"/>
        <v>662</v>
      </c>
      <c r="AI30" s="60">
        <f t="shared" si="10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11"/>
        <v>485.78000000000043</v>
      </c>
      <c r="J31" s="73">
        <f t="shared" si="12"/>
        <v>107</v>
      </c>
      <c r="K31" s="60">
        <f t="shared" si="6"/>
        <v>1293.8999999999999</v>
      </c>
      <c r="N31" s="136">
        <v>4.54</v>
      </c>
      <c r="O31" s="15"/>
      <c r="P31" s="69">
        <f t="shared" si="7"/>
        <v>0</v>
      </c>
      <c r="Q31" s="213"/>
      <c r="R31" s="69">
        <f t="shared" si="8"/>
        <v>0</v>
      </c>
      <c r="S31" s="70"/>
      <c r="T31" s="71"/>
      <c r="U31" s="208">
        <f t="shared" si="13"/>
        <v>136.57999999999993</v>
      </c>
      <c r="V31" s="73">
        <f t="shared" si="14"/>
        <v>90.56</v>
      </c>
      <c r="W31" s="60">
        <f t="shared" si="9"/>
        <v>0</v>
      </c>
      <c r="Z31" s="136">
        <v>4.54</v>
      </c>
      <c r="AA31" s="15"/>
      <c r="AB31" s="69">
        <f t="shared" si="4"/>
        <v>0</v>
      </c>
      <c r="AC31" s="213"/>
      <c r="AD31" s="69">
        <f t="shared" si="5"/>
        <v>0</v>
      </c>
      <c r="AE31" s="70"/>
      <c r="AF31" s="71"/>
      <c r="AG31" s="208">
        <f t="shared" si="15"/>
        <v>3005.48</v>
      </c>
      <c r="AH31" s="73">
        <f t="shared" si="16"/>
        <v>662</v>
      </c>
      <c r="AI31" s="60">
        <f t="shared" si="10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11"/>
        <v>349.58000000000044</v>
      </c>
      <c r="J32" s="73">
        <f t="shared" si="12"/>
        <v>77</v>
      </c>
      <c r="K32" s="60">
        <f t="shared" si="6"/>
        <v>7763.4</v>
      </c>
      <c r="N32" s="136">
        <v>4.54</v>
      </c>
      <c r="O32" s="15"/>
      <c r="P32" s="69">
        <f t="shared" si="7"/>
        <v>0</v>
      </c>
      <c r="Q32" s="213"/>
      <c r="R32" s="69">
        <f>P32</f>
        <v>0</v>
      </c>
      <c r="S32" s="70"/>
      <c r="T32" s="71"/>
      <c r="U32" s="208">
        <f t="shared" si="13"/>
        <v>136.57999999999993</v>
      </c>
      <c r="V32" s="73">
        <f t="shared" si="14"/>
        <v>90.56</v>
      </c>
      <c r="W32" s="60">
        <f t="shared" si="9"/>
        <v>0</v>
      </c>
      <c r="Z32" s="136">
        <v>4.54</v>
      </c>
      <c r="AA32" s="15"/>
      <c r="AB32" s="69">
        <f t="shared" si="4"/>
        <v>0</v>
      </c>
      <c r="AC32" s="213"/>
      <c r="AD32" s="69">
        <f>AB32</f>
        <v>0</v>
      </c>
      <c r="AE32" s="70"/>
      <c r="AF32" s="71"/>
      <c r="AG32" s="208">
        <f t="shared" si="15"/>
        <v>3005.48</v>
      </c>
      <c r="AH32" s="73">
        <f t="shared" si="16"/>
        <v>662</v>
      </c>
      <c r="AI32" s="60">
        <f t="shared" si="10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11"/>
        <v>236.08000000000044</v>
      </c>
      <c r="J33" s="73">
        <f t="shared" si="12"/>
        <v>52</v>
      </c>
      <c r="K33" s="60">
        <f t="shared" si="6"/>
        <v>6469.5</v>
      </c>
      <c r="N33" s="136">
        <v>4.54</v>
      </c>
      <c r="O33" s="15"/>
      <c r="P33" s="69">
        <f t="shared" si="7"/>
        <v>0</v>
      </c>
      <c r="Q33" s="813"/>
      <c r="R33" s="69">
        <f>P33</f>
        <v>0</v>
      </c>
      <c r="S33" s="70"/>
      <c r="T33" s="71"/>
      <c r="U33" s="208">
        <f t="shared" si="13"/>
        <v>136.57999999999993</v>
      </c>
      <c r="V33" s="73">
        <f t="shared" si="14"/>
        <v>90.56</v>
      </c>
      <c r="W33" s="60">
        <f t="shared" si="9"/>
        <v>0</v>
      </c>
      <c r="Z33" s="136">
        <v>4.54</v>
      </c>
      <c r="AA33" s="15"/>
      <c r="AB33" s="69">
        <f t="shared" si="4"/>
        <v>0</v>
      </c>
      <c r="AC33" s="813"/>
      <c r="AD33" s="69">
        <f>AB33</f>
        <v>0</v>
      </c>
      <c r="AE33" s="70"/>
      <c r="AF33" s="71"/>
      <c r="AG33" s="208">
        <f t="shared" si="15"/>
        <v>3005.48</v>
      </c>
      <c r="AH33" s="73">
        <f t="shared" si="16"/>
        <v>662</v>
      </c>
      <c r="AI33" s="60">
        <f t="shared" si="10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7">D34</f>
        <v>22.7</v>
      </c>
      <c r="G34" s="70" t="s">
        <v>249</v>
      </c>
      <c r="H34" s="71">
        <v>57</v>
      </c>
      <c r="I34" s="208">
        <f t="shared" si="11"/>
        <v>213.38000000000045</v>
      </c>
      <c r="J34" s="73">
        <f t="shared" si="12"/>
        <v>47</v>
      </c>
      <c r="K34" s="60">
        <f t="shared" si="6"/>
        <v>1293.8999999999999</v>
      </c>
      <c r="N34" s="136">
        <v>4.54</v>
      </c>
      <c r="O34" s="15"/>
      <c r="P34" s="69">
        <f t="shared" si="7"/>
        <v>0</v>
      </c>
      <c r="Q34" s="137"/>
      <c r="R34" s="69">
        <f t="shared" ref="R34:R69" si="18">P34</f>
        <v>0</v>
      </c>
      <c r="S34" s="70"/>
      <c r="T34" s="71"/>
      <c r="U34" s="208">
        <f t="shared" si="13"/>
        <v>136.57999999999993</v>
      </c>
      <c r="V34" s="73">
        <f t="shared" si="14"/>
        <v>90.56</v>
      </c>
      <c r="W34" s="60">
        <f t="shared" si="9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9">AB34</f>
        <v>0</v>
      </c>
      <c r="AE34" s="70"/>
      <c r="AF34" s="71"/>
      <c r="AG34" s="208">
        <f t="shared" si="15"/>
        <v>3005.48</v>
      </c>
      <c r="AH34" s="73">
        <f t="shared" si="16"/>
        <v>662</v>
      </c>
      <c r="AI34" s="60">
        <f t="shared" si="10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7"/>
        <v>4.54</v>
      </c>
      <c r="G35" s="70" t="s">
        <v>250</v>
      </c>
      <c r="H35" s="71">
        <v>57</v>
      </c>
      <c r="I35" s="208">
        <f t="shared" si="11"/>
        <v>208.84000000000046</v>
      </c>
      <c r="J35" s="73">
        <f t="shared" si="12"/>
        <v>46</v>
      </c>
      <c r="K35" s="60">
        <f t="shared" si="6"/>
        <v>258.78000000000003</v>
      </c>
      <c r="N35" s="136">
        <v>4.54</v>
      </c>
      <c r="O35" s="15"/>
      <c r="P35" s="69">
        <f t="shared" si="7"/>
        <v>0</v>
      </c>
      <c r="Q35" s="137"/>
      <c r="R35" s="69">
        <f t="shared" si="18"/>
        <v>0</v>
      </c>
      <c r="S35" s="70"/>
      <c r="T35" s="71"/>
      <c r="U35" s="208">
        <f t="shared" si="13"/>
        <v>136.57999999999993</v>
      </c>
      <c r="V35" s="73">
        <f t="shared" si="14"/>
        <v>90.56</v>
      </c>
      <c r="W35" s="60">
        <f t="shared" si="9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9"/>
        <v>0</v>
      </c>
      <c r="AE35" s="70"/>
      <c r="AF35" s="71"/>
      <c r="AG35" s="208">
        <f t="shared" si="15"/>
        <v>3005.48</v>
      </c>
      <c r="AH35" s="73">
        <f t="shared" si="16"/>
        <v>662</v>
      </c>
      <c r="AI35" s="60">
        <f t="shared" si="10"/>
        <v>0</v>
      </c>
    </row>
    <row r="36" spans="1:35" x14ac:dyDescent="0.25">
      <c r="A36" s="75"/>
      <c r="B36" s="136">
        <v>4.54</v>
      </c>
      <c r="C36" s="15">
        <v>2</v>
      </c>
      <c r="D36" s="234">
        <f t="shared" si="0"/>
        <v>9.08</v>
      </c>
      <c r="E36" s="1026">
        <v>44592</v>
      </c>
      <c r="F36" s="234">
        <f t="shared" si="17"/>
        <v>9.08</v>
      </c>
      <c r="G36" s="179" t="s">
        <v>444</v>
      </c>
      <c r="H36" s="118">
        <v>57</v>
      </c>
      <c r="I36" s="208">
        <f t="shared" si="11"/>
        <v>199.76000000000045</v>
      </c>
      <c r="J36" s="73">
        <f t="shared" si="12"/>
        <v>44</v>
      </c>
      <c r="K36" s="60">
        <f t="shared" si="6"/>
        <v>517.56000000000006</v>
      </c>
      <c r="M36" s="75"/>
      <c r="N36" s="136">
        <v>4.54</v>
      </c>
      <c r="O36" s="15"/>
      <c r="P36" s="69">
        <f t="shared" si="7"/>
        <v>0</v>
      </c>
      <c r="Q36" s="137"/>
      <c r="R36" s="69">
        <f t="shared" si="18"/>
        <v>0</v>
      </c>
      <c r="S36" s="70"/>
      <c r="T36" s="71"/>
      <c r="U36" s="208">
        <f t="shared" si="13"/>
        <v>136.57999999999993</v>
      </c>
      <c r="V36" s="73">
        <f t="shared" si="14"/>
        <v>90.56</v>
      </c>
      <c r="W36" s="60">
        <f t="shared" si="9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9"/>
        <v>0</v>
      </c>
      <c r="AE36" s="70"/>
      <c r="AF36" s="71"/>
      <c r="AG36" s="208">
        <f t="shared" si="15"/>
        <v>3005.48</v>
      </c>
      <c r="AH36" s="73">
        <f t="shared" si="16"/>
        <v>662</v>
      </c>
      <c r="AI36" s="60">
        <f t="shared" si="10"/>
        <v>0</v>
      </c>
    </row>
    <row r="37" spans="1:35" x14ac:dyDescent="0.25">
      <c r="B37" s="136">
        <v>4.54</v>
      </c>
      <c r="C37" s="15">
        <v>30</v>
      </c>
      <c r="D37" s="234">
        <f t="shared" si="0"/>
        <v>136.19999999999999</v>
      </c>
      <c r="E37" s="1026">
        <v>44592</v>
      </c>
      <c r="F37" s="234">
        <f t="shared" si="17"/>
        <v>136.19999999999999</v>
      </c>
      <c r="G37" s="179" t="s">
        <v>445</v>
      </c>
      <c r="H37" s="118">
        <v>57</v>
      </c>
      <c r="I37" s="208">
        <f t="shared" si="11"/>
        <v>63.560000000000457</v>
      </c>
      <c r="J37" s="73">
        <f t="shared" si="12"/>
        <v>14</v>
      </c>
      <c r="K37" s="60">
        <f t="shared" si="6"/>
        <v>7763.4</v>
      </c>
      <c r="N37" s="136">
        <v>4.54</v>
      </c>
      <c r="O37" s="15"/>
      <c r="P37" s="69">
        <f t="shared" si="7"/>
        <v>0</v>
      </c>
      <c r="Q37" s="137"/>
      <c r="R37" s="69">
        <f t="shared" si="18"/>
        <v>0</v>
      </c>
      <c r="S37" s="70"/>
      <c r="T37" s="71"/>
      <c r="U37" s="208">
        <f t="shared" si="13"/>
        <v>136.57999999999993</v>
      </c>
      <c r="V37" s="73">
        <f t="shared" si="14"/>
        <v>90.56</v>
      </c>
      <c r="W37" s="60">
        <f t="shared" si="9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9"/>
        <v>0</v>
      </c>
      <c r="AE37" s="70"/>
      <c r="AF37" s="71"/>
      <c r="AG37" s="208">
        <f t="shared" si="15"/>
        <v>3005.48</v>
      </c>
      <c r="AH37" s="73">
        <f t="shared" si="16"/>
        <v>662</v>
      </c>
      <c r="AI37" s="60">
        <f t="shared" si="10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7"/>
      <c r="F38" s="234">
        <f t="shared" si="17"/>
        <v>0</v>
      </c>
      <c r="G38" s="179"/>
      <c r="H38" s="118"/>
      <c r="I38" s="208">
        <f t="shared" si="11"/>
        <v>63.560000000000457</v>
      </c>
      <c r="J38" s="73">
        <f t="shared" si="12"/>
        <v>14</v>
      </c>
      <c r="K38" s="60">
        <f t="shared" si="6"/>
        <v>0</v>
      </c>
      <c r="N38" s="136">
        <v>4.54</v>
      </c>
      <c r="O38" s="15"/>
      <c r="P38" s="69">
        <f t="shared" si="7"/>
        <v>0</v>
      </c>
      <c r="Q38" s="213"/>
      <c r="R38" s="69">
        <f t="shared" si="18"/>
        <v>0</v>
      </c>
      <c r="S38" s="70"/>
      <c r="T38" s="71"/>
      <c r="U38" s="208">
        <f t="shared" si="13"/>
        <v>136.57999999999993</v>
      </c>
      <c r="V38" s="73">
        <f t="shared" si="14"/>
        <v>90.56</v>
      </c>
      <c r="W38" s="60">
        <f t="shared" si="9"/>
        <v>0</v>
      </c>
      <c r="Z38" s="136">
        <v>4.54</v>
      </c>
      <c r="AA38" s="15"/>
      <c r="AB38" s="69">
        <f t="shared" si="4"/>
        <v>0</v>
      </c>
      <c r="AC38" s="213"/>
      <c r="AD38" s="69">
        <f t="shared" si="19"/>
        <v>0</v>
      </c>
      <c r="AE38" s="70"/>
      <c r="AF38" s="71"/>
      <c r="AG38" s="208">
        <f t="shared" si="15"/>
        <v>3005.48</v>
      </c>
      <c r="AH38" s="73">
        <f t="shared" si="16"/>
        <v>662</v>
      </c>
      <c r="AI38" s="60">
        <f t="shared" si="10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7"/>
      <c r="F39" s="234">
        <f t="shared" si="17"/>
        <v>0</v>
      </c>
      <c r="G39" s="1127"/>
      <c r="H39" s="1128"/>
      <c r="I39" s="1130">
        <f t="shared" si="11"/>
        <v>63.560000000000457</v>
      </c>
      <c r="J39" s="1131">
        <f t="shared" si="12"/>
        <v>14</v>
      </c>
      <c r="K39" s="60">
        <f t="shared" si="6"/>
        <v>0</v>
      </c>
      <c r="N39" s="136">
        <v>4.54</v>
      </c>
      <c r="O39" s="15"/>
      <c r="P39" s="69">
        <f t="shared" si="7"/>
        <v>0</v>
      </c>
      <c r="Q39" s="213"/>
      <c r="R39" s="69">
        <f t="shared" si="18"/>
        <v>0</v>
      </c>
      <c r="S39" s="70"/>
      <c r="T39" s="71"/>
      <c r="U39" s="208">
        <f t="shared" si="13"/>
        <v>136.57999999999993</v>
      </c>
      <c r="V39" s="73">
        <f t="shared" si="14"/>
        <v>90.56</v>
      </c>
      <c r="W39" s="60">
        <f t="shared" si="9"/>
        <v>0</v>
      </c>
      <c r="Z39" s="136">
        <v>4.54</v>
      </c>
      <c r="AA39" s="15"/>
      <c r="AB39" s="69">
        <f t="shared" si="4"/>
        <v>0</v>
      </c>
      <c r="AC39" s="213"/>
      <c r="AD39" s="69">
        <f t="shared" si="19"/>
        <v>0</v>
      </c>
      <c r="AE39" s="70"/>
      <c r="AF39" s="71"/>
      <c r="AG39" s="208">
        <f t="shared" si="15"/>
        <v>3005.48</v>
      </c>
      <c r="AH39" s="73">
        <f t="shared" si="16"/>
        <v>662</v>
      </c>
      <c r="AI39" s="60">
        <f t="shared" si="10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7"/>
      <c r="F40" s="234">
        <f t="shared" si="17"/>
        <v>0</v>
      </c>
      <c r="G40" s="1127"/>
      <c r="H40" s="1128"/>
      <c r="I40" s="1130">
        <f t="shared" si="11"/>
        <v>63.560000000000457</v>
      </c>
      <c r="J40" s="1131">
        <f t="shared" si="12"/>
        <v>14</v>
      </c>
      <c r="K40" s="60">
        <f t="shared" si="6"/>
        <v>0</v>
      </c>
      <c r="N40" s="136">
        <v>4.54</v>
      </c>
      <c r="O40" s="15"/>
      <c r="P40" s="69">
        <f t="shared" si="7"/>
        <v>0</v>
      </c>
      <c r="Q40" s="213"/>
      <c r="R40" s="69">
        <f t="shared" si="18"/>
        <v>0</v>
      </c>
      <c r="S40" s="70"/>
      <c r="T40" s="71"/>
      <c r="U40" s="208">
        <f t="shared" si="13"/>
        <v>136.57999999999993</v>
      </c>
      <c r="V40" s="73">
        <f t="shared" si="14"/>
        <v>90.56</v>
      </c>
      <c r="W40" s="60">
        <f t="shared" si="9"/>
        <v>0</v>
      </c>
      <c r="Z40" s="136">
        <v>4.54</v>
      </c>
      <c r="AA40" s="15"/>
      <c r="AB40" s="69">
        <f t="shared" si="4"/>
        <v>0</v>
      </c>
      <c r="AC40" s="213"/>
      <c r="AD40" s="69">
        <f t="shared" si="19"/>
        <v>0</v>
      </c>
      <c r="AE40" s="70"/>
      <c r="AF40" s="71"/>
      <c r="AG40" s="208">
        <f t="shared" si="15"/>
        <v>3005.48</v>
      </c>
      <c r="AH40" s="73">
        <f t="shared" si="16"/>
        <v>662</v>
      </c>
      <c r="AI40" s="60">
        <f t="shared" si="10"/>
        <v>0</v>
      </c>
    </row>
    <row r="41" spans="1:35" x14ac:dyDescent="0.25">
      <c r="B41" s="136">
        <v>4.54</v>
      </c>
      <c r="C41" s="15">
        <v>14</v>
      </c>
      <c r="D41" s="234">
        <f t="shared" si="0"/>
        <v>63.56</v>
      </c>
      <c r="E41" s="1027"/>
      <c r="F41" s="234">
        <f t="shared" si="17"/>
        <v>63.56</v>
      </c>
      <c r="G41" s="1127"/>
      <c r="H41" s="1128"/>
      <c r="I41" s="1130">
        <f t="shared" si="11"/>
        <v>4.5474735088646412E-13</v>
      </c>
      <c r="J41" s="1131">
        <f t="shared" si="12"/>
        <v>0</v>
      </c>
      <c r="K41" s="60">
        <f t="shared" si="6"/>
        <v>0</v>
      </c>
      <c r="N41" s="136">
        <v>4.54</v>
      </c>
      <c r="O41" s="15"/>
      <c r="P41" s="69">
        <f t="shared" si="7"/>
        <v>0</v>
      </c>
      <c r="Q41" s="213"/>
      <c r="R41" s="69">
        <f t="shared" si="18"/>
        <v>0</v>
      </c>
      <c r="S41" s="70"/>
      <c r="T41" s="71"/>
      <c r="U41" s="208">
        <f t="shared" si="13"/>
        <v>136.57999999999993</v>
      </c>
      <c r="V41" s="73">
        <f t="shared" si="14"/>
        <v>90.56</v>
      </c>
      <c r="W41" s="60">
        <f t="shared" si="9"/>
        <v>0</v>
      </c>
      <c r="Z41" s="136">
        <v>4.54</v>
      </c>
      <c r="AA41" s="15"/>
      <c r="AB41" s="69">
        <f t="shared" si="4"/>
        <v>0</v>
      </c>
      <c r="AC41" s="213"/>
      <c r="AD41" s="69">
        <f t="shared" si="19"/>
        <v>0</v>
      </c>
      <c r="AE41" s="70"/>
      <c r="AF41" s="71"/>
      <c r="AG41" s="208">
        <f t="shared" si="15"/>
        <v>3005.48</v>
      </c>
      <c r="AH41" s="73">
        <f t="shared" si="16"/>
        <v>662</v>
      </c>
      <c r="AI41" s="60">
        <f t="shared" si="10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7"/>
      <c r="F42" s="234">
        <f t="shared" si="17"/>
        <v>0</v>
      </c>
      <c r="G42" s="1127"/>
      <c r="H42" s="1128"/>
      <c r="I42" s="1130">
        <f t="shared" si="11"/>
        <v>4.5474735088646412E-13</v>
      </c>
      <c r="J42" s="1131">
        <f t="shared" si="12"/>
        <v>0</v>
      </c>
      <c r="K42" s="60">
        <f t="shared" si="6"/>
        <v>0</v>
      </c>
      <c r="N42" s="136">
        <v>4.54</v>
      </c>
      <c r="O42" s="15"/>
      <c r="P42" s="69">
        <f t="shared" si="7"/>
        <v>0</v>
      </c>
      <c r="Q42" s="213"/>
      <c r="R42" s="69">
        <f t="shared" si="18"/>
        <v>0</v>
      </c>
      <c r="S42" s="70"/>
      <c r="T42" s="71"/>
      <c r="U42" s="208">
        <f t="shared" si="13"/>
        <v>136.57999999999993</v>
      </c>
      <c r="V42" s="73">
        <f t="shared" si="14"/>
        <v>90.56</v>
      </c>
      <c r="W42" s="60">
        <f t="shared" si="9"/>
        <v>0</v>
      </c>
      <c r="Z42" s="136">
        <v>4.54</v>
      </c>
      <c r="AA42" s="15"/>
      <c r="AB42" s="69">
        <f t="shared" si="4"/>
        <v>0</v>
      </c>
      <c r="AC42" s="213"/>
      <c r="AD42" s="69">
        <f t="shared" si="19"/>
        <v>0</v>
      </c>
      <c r="AE42" s="70"/>
      <c r="AF42" s="71"/>
      <c r="AG42" s="208">
        <f t="shared" si="15"/>
        <v>3005.48</v>
      </c>
      <c r="AH42" s="73">
        <f t="shared" si="16"/>
        <v>662</v>
      </c>
      <c r="AI42" s="60">
        <f t="shared" si="10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7"/>
      <c r="F43" s="234">
        <f t="shared" si="17"/>
        <v>0</v>
      </c>
      <c r="G43" s="1127"/>
      <c r="H43" s="1128"/>
      <c r="I43" s="1130">
        <f t="shared" si="11"/>
        <v>4.5474735088646412E-13</v>
      </c>
      <c r="J43" s="1131">
        <f t="shared" si="12"/>
        <v>0</v>
      </c>
      <c r="K43" s="60">
        <f t="shared" si="6"/>
        <v>0</v>
      </c>
      <c r="N43" s="136">
        <v>4.54</v>
      </c>
      <c r="O43" s="15"/>
      <c r="P43" s="69">
        <f t="shared" si="7"/>
        <v>0</v>
      </c>
      <c r="Q43" s="213"/>
      <c r="R43" s="69">
        <f t="shared" si="18"/>
        <v>0</v>
      </c>
      <c r="S43" s="70"/>
      <c r="T43" s="71"/>
      <c r="U43" s="208">
        <f t="shared" si="13"/>
        <v>136.57999999999993</v>
      </c>
      <c r="V43" s="73">
        <f t="shared" si="14"/>
        <v>90.56</v>
      </c>
      <c r="W43" s="60">
        <f t="shared" si="9"/>
        <v>0</v>
      </c>
      <c r="Z43" s="136">
        <v>4.54</v>
      </c>
      <c r="AA43" s="15"/>
      <c r="AB43" s="69">
        <f t="shared" si="4"/>
        <v>0</v>
      </c>
      <c r="AC43" s="213"/>
      <c r="AD43" s="69">
        <f t="shared" si="19"/>
        <v>0</v>
      </c>
      <c r="AE43" s="70"/>
      <c r="AF43" s="71"/>
      <c r="AG43" s="208">
        <f t="shared" si="15"/>
        <v>3005.48</v>
      </c>
      <c r="AH43" s="73">
        <f t="shared" si="16"/>
        <v>662</v>
      </c>
      <c r="AI43" s="60">
        <f t="shared" si="10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7"/>
      <c r="F44" s="234">
        <f t="shared" si="17"/>
        <v>0</v>
      </c>
      <c r="G44" s="179"/>
      <c r="H44" s="118"/>
      <c r="I44" s="208">
        <f t="shared" si="11"/>
        <v>4.5474735088646412E-13</v>
      </c>
      <c r="J44" s="73">
        <f t="shared" si="12"/>
        <v>0</v>
      </c>
      <c r="K44" s="60">
        <f t="shared" si="6"/>
        <v>0</v>
      </c>
      <c r="N44" s="136">
        <v>4.54</v>
      </c>
      <c r="O44" s="15"/>
      <c r="P44" s="69">
        <f t="shared" si="7"/>
        <v>0</v>
      </c>
      <c r="Q44" s="213"/>
      <c r="R44" s="69">
        <f t="shared" si="18"/>
        <v>0</v>
      </c>
      <c r="S44" s="70"/>
      <c r="T44" s="71"/>
      <c r="U44" s="208">
        <f t="shared" si="13"/>
        <v>136.57999999999993</v>
      </c>
      <c r="V44" s="73">
        <f t="shared" si="14"/>
        <v>90.56</v>
      </c>
      <c r="W44" s="60">
        <f t="shared" si="9"/>
        <v>0</v>
      </c>
      <c r="Z44" s="136">
        <v>4.54</v>
      </c>
      <c r="AA44" s="15"/>
      <c r="AB44" s="69">
        <f t="shared" si="4"/>
        <v>0</v>
      </c>
      <c r="AC44" s="213"/>
      <c r="AD44" s="69">
        <f t="shared" si="19"/>
        <v>0</v>
      </c>
      <c r="AE44" s="70"/>
      <c r="AF44" s="71"/>
      <c r="AG44" s="208">
        <f t="shared" si="15"/>
        <v>3005.48</v>
      </c>
      <c r="AH44" s="73">
        <f t="shared" si="16"/>
        <v>662</v>
      </c>
      <c r="AI44" s="60">
        <f t="shared" si="10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7"/>
      <c r="F45" s="234">
        <f t="shared" si="17"/>
        <v>0</v>
      </c>
      <c r="G45" s="179"/>
      <c r="H45" s="118"/>
      <c r="I45" s="208">
        <f t="shared" si="11"/>
        <v>4.5474735088646412E-13</v>
      </c>
      <c r="J45" s="73">
        <f t="shared" si="12"/>
        <v>0</v>
      </c>
      <c r="K45" s="60">
        <f t="shared" si="6"/>
        <v>0</v>
      </c>
      <c r="N45" s="136">
        <v>4.54</v>
      </c>
      <c r="O45" s="15"/>
      <c r="P45" s="69">
        <f t="shared" si="7"/>
        <v>0</v>
      </c>
      <c r="Q45" s="213"/>
      <c r="R45" s="69">
        <f t="shared" si="18"/>
        <v>0</v>
      </c>
      <c r="S45" s="70"/>
      <c r="T45" s="71"/>
      <c r="U45" s="208">
        <f t="shared" si="13"/>
        <v>136.57999999999993</v>
      </c>
      <c r="V45" s="73">
        <f t="shared" si="14"/>
        <v>90.56</v>
      </c>
      <c r="W45" s="60">
        <f t="shared" si="9"/>
        <v>0</v>
      </c>
      <c r="Z45" s="136">
        <v>4.54</v>
      </c>
      <c r="AA45" s="15"/>
      <c r="AB45" s="69">
        <f t="shared" si="4"/>
        <v>0</v>
      </c>
      <c r="AC45" s="213"/>
      <c r="AD45" s="69">
        <f t="shared" si="19"/>
        <v>0</v>
      </c>
      <c r="AE45" s="70"/>
      <c r="AF45" s="71"/>
      <c r="AG45" s="208">
        <f t="shared" si="15"/>
        <v>3005.48</v>
      </c>
      <c r="AH45" s="73">
        <f t="shared" si="16"/>
        <v>662</v>
      </c>
      <c r="AI45" s="60">
        <f t="shared" si="10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7"/>
      <c r="F46" s="234">
        <f t="shared" si="17"/>
        <v>0</v>
      </c>
      <c r="G46" s="179"/>
      <c r="H46" s="118"/>
      <c r="I46" s="208">
        <f t="shared" si="11"/>
        <v>4.5474735088646412E-13</v>
      </c>
      <c r="J46" s="73">
        <f t="shared" si="12"/>
        <v>0</v>
      </c>
      <c r="K46" s="60">
        <f t="shared" si="6"/>
        <v>0</v>
      </c>
      <c r="N46" s="136">
        <v>4.54</v>
      </c>
      <c r="O46" s="15"/>
      <c r="P46" s="69">
        <f t="shared" si="7"/>
        <v>0</v>
      </c>
      <c r="Q46" s="213"/>
      <c r="R46" s="69">
        <f t="shared" si="18"/>
        <v>0</v>
      </c>
      <c r="S46" s="70"/>
      <c r="T46" s="71"/>
      <c r="U46" s="208">
        <f t="shared" si="13"/>
        <v>136.57999999999993</v>
      </c>
      <c r="V46" s="73">
        <f t="shared" si="14"/>
        <v>90.56</v>
      </c>
      <c r="W46" s="60">
        <f t="shared" si="9"/>
        <v>0</v>
      </c>
      <c r="Z46" s="136">
        <v>4.54</v>
      </c>
      <c r="AA46" s="15"/>
      <c r="AB46" s="69">
        <f t="shared" si="4"/>
        <v>0</v>
      </c>
      <c r="AC46" s="213"/>
      <c r="AD46" s="69">
        <f t="shared" si="19"/>
        <v>0</v>
      </c>
      <c r="AE46" s="70"/>
      <c r="AF46" s="71"/>
      <c r="AG46" s="208">
        <f t="shared" si="15"/>
        <v>3005.48</v>
      </c>
      <c r="AH46" s="73">
        <f t="shared" si="16"/>
        <v>662</v>
      </c>
      <c r="AI46" s="60">
        <f t="shared" si="10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7"/>
      <c r="F47" s="234">
        <f t="shared" si="17"/>
        <v>0</v>
      </c>
      <c r="G47" s="179"/>
      <c r="H47" s="118"/>
      <c r="I47" s="208">
        <f t="shared" si="11"/>
        <v>4.5474735088646412E-13</v>
      </c>
      <c r="J47" s="73">
        <f t="shared" si="12"/>
        <v>0</v>
      </c>
      <c r="K47" s="60">
        <f t="shared" si="6"/>
        <v>0</v>
      </c>
      <c r="N47" s="136">
        <v>4.54</v>
      </c>
      <c r="O47" s="15"/>
      <c r="P47" s="69">
        <f t="shared" si="7"/>
        <v>0</v>
      </c>
      <c r="Q47" s="213"/>
      <c r="R47" s="69">
        <f t="shared" si="18"/>
        <v>0</v>
      </c>
      <c r="S47" s="70"/>
      <c r="T47" s="71"/>
      <c r="U47" s="208">
        <f t="shared" si="13"/>
        <v>136.57999999999993</v>
      </c>
      <c r="V47" s="73">
        <f t="shared" si="14"/>
        <v>90.56</v>
      </c>
      <c r="W47" s="60">
        <f t="shared" si="9"/>
        <v>0</v>
      </c>
      <c r="Z47" s="136">
        <v>4.54</v>
      </c>
      <c r="AA47" s="15"/>
      <c r="AB47" s="69">
        <f t="shared" si="4"/>
        <v>0</v>
      </c>
      <c r="AC47" s="213"/>
      <c r="AD47" s="69">
        <f t="shared" si="19"/>
        <v>0</v>
      </c>
      <c r="AE47" s="70"/>
      <c r="AF47" s="71"/>
      <c r="AG47" s="208">
        <f t="shared" si="15"/>
        <v>3005.48</v>
      </c>
      <c r="AH47" s="73">
        <f t="shared" si="16"/>
        <v>662</v>
      </c>
      <c r="AI47" s="60">
        <f t="shared" si="10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7"/>
      <c r="F48" s="234">
        <f t="shared" si="17"/>
        <v>0</v>
      </c>
      <c r="G48" s="179"/>
      <c r="H48" s="118"/>
      <c r="I48" s="208">
        <f t="shared" si="11"/>
        <v>4.5474735088646412E-13</v>
      </c>
      <c r="J48" s="73">
        <f t="shared" si="12"/>
        <v>0</v>
      </c>
      <c r="K48" s="60">
        <f t="shared" si="6"/>
        <v>0</v>
      </c>
      <c r="N48" s="136">
        <v>4.54</v>
      </c>
      <c r="O48" s="15"/>
      <c r="P48" s="69">
        <f t="shared" si="7"/>
        <v>0</v>
      </c>
      <c r="Q48" s="213"/>
      <c r="R48" s="69">
        <f t="shared" si="18"/>
        <v>0</v>
      </c>
      <c r="S48" s="70"/>
      <c r="T48" s="71"/>
      <c r="U48" s="208">
        <f t="shared" si="13"/>
        <v>136.57999999999993</v>
      </c>
      <c r="V48" s="73">
        <f t="shared" si="14"/>
        <v>90.56</v>
      </c>
      <c r="W48" s="60">
        <f t="shared" si="9"/>
        <v>0</v>
      </c>
      <c r="Z48" s="136">
        <v>4.54</v>
      </c>
      <c r="AA48" s="15"/>
      <c r="AB48" s="69">
        <f t="shared" si="4"/>
        <v>0</v>
      </c>
      <c r="AC48" s="213"/>
      <c r="AD48" s="69">
        <f t="shared" si="19"/>
        <v>0</v>
      </c>
      <c r="AE48" s="70"/>
      <c r="AF48" s="71"/>
      <c r="AG48" s="208">
        <f t="shared" si="15"/>
        <v>3005.48</v>
      </c>
      <c r="AH48" s="73">
        <f t="shared" si="16"/>
        <v>662</v>
      </c>
      <c r="AI48" s="60">
        <f t="shared" si="10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7"/>
      <c r="F49" s="234">
        <f t="shared" si="17"/>
        <v>0</v>
      </c>
      <c r="G49" s="179"/>
      <c r="H49" s="118"/>
      <c r="I49" s="208">
        <f t="shared" si="11"/>
        <v>4.5474735088646412E-13</v>
      </c>
      <c r="J49" s="73">
        <f t="shared" si="12"/>
        <v>0</v>
      </c>
      <c r="K49" s="60">
        <f t="shared" si="6"/>
        <v>0</v>
      </c>
      <c r="N49" s="136">
        <v>4.54</v>
      </c>
      <c r="O49" s="15"/>
      <c r="P49" s="69">
        <f t="shared" si="7"/>
        <v>0</v>
      </c>
      <c r="Q49" s="213"/>
      <c r="R49" s="69">
        <f t="shared" si="18"/>
        <v>0</v>
      </c>
      <c r="S49" s="70"/>
      <c r="T49" s="71"/>
      <c r="U49" s="208">
        <f t="shared" si="13"/>
        <v>136.57999999999993</v>
      </c>
      <c r="V49" s="73">
        <f t="shared" si="14"/>
        <v>90.56</v>
      </c>
      <c r="W49" s="60">
        <f t="shared" si="9"/>
        <v>0</v>
      </c>
      <c r="Z49" s="136">
        <v>4.54</v>
      </c>
      <c r="AA49" s="15"/>
      <c r="AB49" s="69">
        <f t="shared" si="4"/>
        <v>0</v>
      </c>
      <c r="AC49" s="213"/>
      <c r="AD49" s="69">
        <f t="shared" si="19"/>
        <v>0</v>
      </c>
      <c r="AE49" s="70"/>
      <c r="AF49" s="71"/>
      <c r="AG49" s="208">
        <f t="shared" si="15"/>
        <v>3005.48</v>
      </c>
      <c r="AH49" s="73">
        <f t="shared" si="16"/>
        <v>662</v>
      </c>
      <c r="AI49" s="60">
        <f t="shared" si="10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7"/>
      <c r="F50" s="234">
        <f t="shared" si="17"/>
        <v>0</v>
      </c>
      <c r="G50" s="179"/>
      <c r="H50" s="118"/>
      <c r="I50" s="208">
        <f t="shared" si="11"/>
        <v>4.5474735088646412E-13</v>
      </c>
      <c r="J50" s="73">
        <f t="shared" si="12"/>
        <v>0</v>
      </c>
      <c r="K50" s="60">
        <f t="shared" si="6"/>
        <v>0</v>
      </c>
      <c r="N50" s="136">
        <v>4.54</v>
      </c>
      <c r="O50" s="15"/>
      <c r="P50" s="69">
        <f t="shared" si="7"/>
        <v>0</v>
      </c>
      <c r="Q50" s="213"/>
      <c r="R50" s="69">
        <f t="shared" si="18"/>
        <v>0</v>
      </c>
      <c r="S50" s="70"/>
      <c r="T50" s="71"/>
      <c r="U50" s="208">
        <f t="shared" si="13"/>
        <v>136.57999999999993</v>
      </c>
      <c r="V50" s="73">
        <f t="shared" si="14"/>
        <v>90.56</v>
      </c>
      <c r="W50" s="60">
        <f t="shared" si="9"/>
        <v>0</v>
      </c>
      <c r="Z50" s="136">
        <v>4.54</v>
      </c>
      <c r="AA50" s="15"/>
      <c r="AB50" s="69">
        <f t="shared" si="4"/>
        <v>0</v>
      </c>
      <c r="AC50" s="213"/>
      <c r="AD50" s="69">
        <f t="shared" si="19"/>
        <v>0</v>
      </c>
      <c r="AE50" s="70"/>
      <c r="AF50" s="71"/>
      <c r="AG50" s="208">
        <f t="shared" si="15"/>
        <v>3005.48</v>
      </c>
      <c r="AH50" s="73">
        <f t="shared" si="16"/>
        <v>662</v>
      </c>
      <c r="AI50" s="60">
        <f t="shared" si="10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7"/>
      <c r="F51" s="234">
        <f t="shared" si="17"/>
        <v>0</v>
      </c>
      <c r="G51" s="179"/>
      <c r="H51" s="118"/>
      <c r="I51" s="208">
        <f t="shared" si="11"/>
        <v>4.5474735088646412E-13</v>
      </c>
      <c r="J51" s="73">
        <f t="shared" si="12"/>
        <v>0</v>
      </c>
      <c r="K51" s="60">
        <f t="shared" si="6"/>
        <v>0</v>
      </c>
      <c r="N51" s="136">
        <v>4.54</v>
      </c>
      <c r="O51" s="15"/>
      <c r="P51" s="69">
        <f t="shared" si="7"/>
        <v>0</v>
      </c>
      <c r="Q51" s="213"/>
      <c r="R51" s="69">
        <f t="shared" si="18"/>
        <v>0</v>
      </c>
      <c r="S51" s="70"/>
      <c r="T51" s="71"/>
      <c r="U51" s="208">
        <f t="shared" si="13"/>
        <v>136.57999999999993</v>
      </c>
      <c r="V51" s="73">
        <f t="shared" si="14"/>
        <v>90.56</v>
      </c>
      <c r="W51" s="60">
        <f t="shared" si="9"/>
        <v>0</v>
      </c>
      <c r="Z51" s="136">
        <v>4.54</v>
      </c>
      <c r="AA51" s="15"/>
      <c r="AB51" s="69">
        <f t="shared" si="4"/>
        <v>0</v>
      </c>
      <c r="AC51" s="213"/>
      <c r="AD51" s="69">
        <f t="shared" si="19"/>
        <v>0</v>
      </c>
      <c r="AE51" s="70"/>
      <c r="AF51" s="71"/>
      <c r="AG51" s="208">
        <f t="shared" si="15"/>
        <v>3005.48</v>
      </c>
      <c r="AH51" s="73">
        <f t="shared" si="16"/>
        <v>662</v>
      </c>
      <c r="AI51" s="60">
        <f t="shared" si="10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7"/>
      <c r="F52" s="234">
        <f t="shared" si="17"/>
        <v>0</v>
      </c>
      <c r="G52" s="179"/>
      <c r="H52" s="118"/>
      <c r="I52" s="208">
        <f t="shared" si="11"/>
        <v>4.5474735088646412E-13</v>
      </c>
      <c r="J52" s="73">
        <f t="shared" si="12"/>
        <v>0</v>
      </c>
      <c r="K52" s="60">
        <f t="shared" si="6"/>
        <v>0</v>
      </c>
      <c r="N52" s="136">
        <v>4.54</v>
      </c>
      <c r="O52" s="15"/>
      <c r="P52" s="69">
        <f t="shared" si="7"/>
        <v>0</v>
      </c>
      <c r="Q52" s="213"/>
      <c r="R52" s="69">
        <f t="shared" si="18"/>
        <v>0</v>
      </c>
      <c r="S52" s="70"/>
      <c r="T52" s="71"/>
      <c r="U52" s="208">
        <f t="shared" si="13"/>
        <v>136.57999999999993</v>
      </c>
      <c r="V52" s="73">
        <f t="shared" si="14"/>
        <v>90.56</v>
      </c>
      <c r="W52" s="60">
        <f t="shared" si="9"/>
        <v>0</v>
      </c>
      <c r="Z52" s="136">
        <v>4.54</v>
      </c>
      <c r="AA52" s="15"/>
      <c r="AB52" s="69">
        <f t="shared" si="4"/>
        <v>0</v>
      </c>
      <c r="AC52" s="213"/>
      <c r="AD52" s="69">
        <f t="shared" si="19"/>
        <v>0</v>
      </c>
      <c r="AE52" s="70"/>
      <c r="AF52" s="71"/>
      <c r="AG52" s="208">
        <f t="shared" si="15"/>
        <v>3005.48</v>
      </c>
      <c r="AH52" s="73">
        <f t="shared" si="16"/>
        <v>662</v>
      </c>
      <c r="AI52" s="60">
        <f t="shared" si="10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7"/>
      <c r="F53" s="234">
        <f t="shared" si="17"/>
        <v>0</v>
      </c>
      <c r="G53" s="179"/>
      <c r="H53" s="118"/>
      <c r="I53" s="208">
        <f t="shared" si="11"/>
        <v>4.5474735088646412E-13</v>
      </c>
      <c r="J53" s="73">
        <f t="shared" si="12"/>
        <v>0</v>
      </c>
      <c r="K53" s="60">
        <f t="shared" si="6"/>
        <v>0</v>
      </c>
      <c r="N53" s="136">
        <v>4.54</v>
      </c>
      <c r="O53" s="15"/>
      <c r="P53" s="69">
        <f t="shared" si="7"/>
        <v>0</v>
      </c>
      <c r="Q53" s="213"/>
      <c r="R53" s="69">
        <f t="shared" si="18"/>
        <v>0</v>
      </c>
      <c r="S53" s="70"/>
      <c r="T53" s="71"/>
      <c r="U53" s="208">
        <f t="shared" si="13"/>
        <v>136.57999999999993</v>
      </c>
      <c r="V53" s="73">
        <f t="shared" si="14"/>
        <v>90.56</v>
      </c>
      <c r="W53" s="60">
        <f t="shared" si="9"/>
        <v>0</v>
      </c>
      <c r="Z53" s="136">
        <v>4.54</v>
      </c>
      <c r="AA53" s="15"/>
      <c r="AB53" s="69">
        <f t="shared" si="4"/>
        <v>0</v>
      </c>
      <c r="AC53" s="213"/>
      <c r="AD53" s="69">
        <f t="shared" si="19"/>
        <v>0</v>
      </c>
      <c r="AE53" s="70"/>
      <c r="AF53" s="71"/>
      <c r="AG53" s="208">
        <f t="shared" si="15"/>
        <v>3005.48</v>
      </c>
      <c r="AH53" s="73">
        <f t="shared" si="16"/>
        <v>662</v>
      </c>
      <c r="AI53" s="60">
        <f t="shared" si="10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7"/>
      <c r="F54" s="234">
        <f t="shared" si="17"/>
        <v>0</v>
      </c>
      <c r="G54" s="179"/>
      <c r="H54" s="118"/>
      <c r="I54" s="208">
        <f t="shared" si="11"/>
        <v>4.5474735088646412E-13</v>
      </c>
      <c r="J54" s="73">
        <f t="shared" si="12"/>
        <v>0</v>
      </c>
      <c r="K54" s="60">
        <f t="shared" si="6"/>
        <v>0</v>
      </c>
      <c r="N54" s="136">
        <v>4.54</v>
      </c>
      <c r="O54" s="15"/>
      <c r="P54" s="69">
        <f t="shared" si="7"/>
        <v>0</v>
      </c>
      <c r="Q54" s="213"/>
      <c r="R54" s="69">
        <f t="shared" si="18"/>
        <v>0</v>
      </c>
      <c r="S54" s="70"/>
      <c r="T54" s="71"/>
      <c r="U54" s="208">
        <f t="shared" si="13"/>
        <v>136.57999999999993</v>
      </c>
      <c r="V54" s="73">
        <f t="shared" si="14"/>
        <v>90.56</v>
      </c>
      <c r="W54" s="60">
        <f t="shared" si="9"/>
        <v>0</v>
      </c>
      <c r="Z54" s="136">
        <v>4.54</v>
      </c>
      <c r="AA54" s="15"/>
      <c r="AB54" s="69">
        <f t="shared" si="4"/>
        <v>0</v>
      </c>
      <c r="AC54" s="213"/>
      <c r="AD54" s="69">
        <f t="shared" si="19"/>
        <v>0</v>
      </c>
      <c r="AE54" s="70"/>
      <c r="AF54" s="71"/>
      <c r="AG54" s="208">
        <f t="shared" si="15"/>
        <v>3005.48</v>
      </c>
      <c r="AH54" s="73">
        <f t="shared" si="16"/>
        <v>662</v>
      </c>
      <c r="AI54" s="60">
        <f t="shared" si="10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7"/>
      <c r="F55" s="234">
        <f t="shared" si="17"/>
        <v>0</v>
      </c>
      <c r="G55" s="179"/>
      <c r="H55" s="118"/>
      <c r="I55" s="208">
        <f t="shared" si="11"/>
        <v>4.5474735088646412E-13</v>
      </c>
      <c r="J55" s="73">
        <f t="shared" si="12"/>
        <v>0</v>
      </c>
      <c r="K55" s="60">
        <f t="shared" si="6"/>
        <v>0</v>
      </c>
      <c r="N55" s="136">
        <v>4.54</v>
      </c>
      <c r="O55" s="15"/>
      <c r="P55" s="69">
        <f t="shared" si="7"/>
        <v>0</v>
      </c>
      <c r="Q55" s="213"/>
      <c r="R55" s="69">
        <f t="shared" si="18"/>
        <v>0</v>
      </c>
      <c r="S55" s="70"/>
      <c r="T55" s="71"/>
      <c r="U55" s="208">
        <f t="shared" si="13"/>
        <v>136.57999999999993</v>
      </c>
      <c r="V55" s="73">
        <f t="shared" si="14"/>
        <v>90.56</v>
      </c>
      <c r="W55" s="60">
        <f t="shared" si="9"/>
        <v>0</v>
      </c>
      <c r="Z55" s="136">
        <v>4.54</v>
      </c>
      <c r="AA55" s="15"/>
      <c r="AB55" s="69">
        <f t="shared" si="4"/>
        <v>0</v>
      </c>
      <c r="AC55" s="213"/>
      <c r="AD55" s="69">
        <f t="shared" si="19"/>
        <v>0</v>
      </c>
      <c r="AE55" s="70"/>
      <c r="AF55" s="71"/>
      <c r="AG55" s="208">
        <f t="shared" si="15"/>
        <v>3005.48</v>
      </c>
      <c r="AH55" s="73">
        <f t="shared" si="16"/>
        <v>662</v>
      </c>
      <c r="AI55" s="60">
        <f t="shared" si="10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7"/>
      <c r="F56" s="234">
        <f t="shared" si="17"/>
        <v>0</v>
      </c>
      <c r="G56" s="179"/>
      <c r="H56" s="118"/>
      <c r="I56" s="208">
        <f t="shared" si="11"/>
        <v>4.5474735088646412E-13</v>
      </c>
      <c r="J56" s="73">
        <f t="shared" si="12"/>
        <v>0</v>
      </c>
      <c r="K56" s="60">
        <f t="shared" si="6"/>
        <v>0</v>
      </c>
      <c r="N56" s="136">
        <v>4.54</v>
      </c>
      <c r="O56" s="15"/>
      <c r="P56" s="69">
        <f t="shared" si="7"/>
        <v>0</v>
      </c>
      <c r="Q56" s="213"/>
      <c r="R56" s="69">
        <f t="shared" si="18"/>
        <v>0</v>
      </c>
      <c r="S56" s="70"/>
      <c r="T56" s="71"/>
      <c r="U56" s="208">
        <f t="shared" si="13"/>
        <v>136.57999999999993</v>
      </c>
      <c r="V56" s="73">
        <f t="shared" si="14"/>
        <v>90.56</v>
      </c>
      <c r="W56" s="60">
        <f t="shared" si="9"/>
        <v>0</v>
      </c>
      <c r="Z56" s="136">
        <v>4.54</v>
      </c>
      <c r="AA56" s="15"/>
      <c r="AB56" s="69">
        <f t="shared" si="4"/>
        <v>0</v>
      </c>
      <c r="AC56" s="213"/>
      <c r="AD56" s="69">
        <f t="shared" si="19"/>
        <v>0</v>
      </c>
      <c r="AE56" s="70"/>
      <c r="AF56" s="71"/>
      <c r="AG56" s="208">
        <f t="shared" si="15"/>
        <v>3005.48</v>
      </c>
      <c r="AH56" s="73">
        <f t="shared" si="16"/>
        <v>662</v>
      </c>
      <c r="AI56" s="60">
        <f t="shared" si="10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7"/>
      <c r="F57" s="234">
        <f t="shared" si="17"/>
        <v>0</v>
      </c>
      <c r="G57" s="179"/>
      <c r="H57" s="118"/>
      <c r="I57" s="208">
        <f t="shared" si="11"/>
        <v>4.5474735088646412E-13</v>
      </c>
      <c r="J57" s="73">
        <f t="shared" si="12"/>
        <v>0</v>
      </c>
      <c r="K57" s="60">
        <f t="shared" si="6"/>
        <v>0</v>
      </c>
      <c r="N57" s="136">
        <v>4.54</v>
      </c>
      <c r="O57" s="15"/>
      <c r="P57" s="69">
        <f t="shared" si="7"/>
        <v>0</v>
      </c>
      <c r="Q57" s="213"/>
      <c r="R57" s="69">
        <f t="shared" si="18"/>
        <v>0</v>
      </c>
      <c r="S57" s="70"/>
      <c r="T57" s="71"/>
      <c r="U57" s="208">
        <f t="shared" si="13"/>
        <v>136.57999999999993</v>
      </c>
      <c r="V57" s="73">
        <f t="shared" si="14"/>
        <v>90.56</v>
      </c>
      <c r="W57" s="60">
        <f t="shared" si="9"/>
        <v>0</v>
      </c>
      <c r="Z57" s="136">
        <v>4.54</v>
      </c>
      <c r="AA57" s="15"/>
      <c r="AB57" s="69">
        <f t="shared" si="4"/>
        <v>0</v>
      </c>
      <c r="AC57" s="213"/>
      <c r="AD57" s="69">
        <f t="shared" si="19"/>
        <v>0</v>
      </c>
      <c r="AE57" s="70"/>
      <c r="AF57" s="71"/>
      <c r="AG57" s="208">
        <f t="shared" si="15"/>
        <v>3005.48</v>
      </c>
      <c r="AH57" s="73">
        <f t="shared" si="16"/>
        <v>662</v>
      </c>
      <c r="AI57" s="60">
        <f t="shared" si="10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7"/>
      <c r="F58" s="234">
        <f t="shared" si="17"/>
        <v>0</v>
      </c>
      <c r="G58" s="179"/>
      <c r="H58" s="118"/>
      <c r="I58" s="208">
        <f t="shared" si="11"/>
        <v>4.5474735088646412E-13</v>
      </c>
      <c r="J58" s="73">
        <f t="shared" si="12"/>
        <v>0</v>
      </c>
      <c r="K58" s="60">
        <f t="shared" si="6"/>
        <v>0</v>
      </c>
      <c r="N58" s="136">
        <v>4.54</v>
      </c>
      <c r="O58" s="15"/>
      <c r="P58" s="69">
        <f t="shared" si="7"/>
        <v>0</v>
      </c>
      <c r="Q58" s="213"/>
      <c r="R58" s="69">
        <f t="shared" si="18"/>
        <v>0</v>
      </c>
      <c r="S58" s="70"/>
      <c r="T58" s="71"/>
      <c r="U58" s="208">
        <f t="shared" si="13"/>
        <v>136.57999999999993</v>
      </c>
      <c r="V58" s="73">
        <f t="shared" si="14"/>
        <v>90.56</v>
      </c>
      <c r="W58" s="60">
        <f t="shared" si="9"/>
        <v>0</v>
      </c>
      <c r="Z58" s="136">
        <v>4.54</v>
      </c>
      <c r="AA58" s="15"/>
      <c r="AB58" s="69">
        <f t="shared" si="4"/>
        <v>0</v>
      </c>
      <c r="AC58" s="213"/>
      <c r="AD58" s="69">
        <f t="shared" si="19"/>
        <v>0</v>
      </c>
      <c r="AE58" s="70"/>
      <c r="AF58" s="71"/>
      <c r="AG58" s="208">
        <f t="shared" si="15"/>
        <v>3005.48</v>
      </c>
      <c r="AH58" s="73">
        <f t="shared" si="16"/>
        <v>662</v>
      </c>
      <c r="AI58" s="60">
        <f t="shared" si="10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7"/>
      <c r="F59" s="234">
        <f t="shared" si="17"/>
        <v>0</v>
      </c>
      <c r="G59" s="179"/>
      <c r="H59" s="118"/>
      <c r="I59" s="208">
        <f t="shared" si="11"/>
        <v>4.5474735088646412E-13</v>
      </c>
      <c r="J59" s="73">
        <f t="shared" si="12"/>
        <v>0</v>
      </c>
      <c r="K59" s="60">
        <f t="shared" si="6"/>
        <v>0</v>
      </c>
      <c r="N59" s="136">
        <v>4.54</v>
      </c>
      <c r="O59" s="15"/>
      <c r="P59" s="69">
        <f t="shared" si="7"/>
        <v>0</v>
      </c>
      <c r="Q59" s="213"/>
      <c r="R59" s="69">
        <f t="shared" si="18"/>
        <v>0</v>
      </c>
      <c r="S59" s="70"/>
      <c r="T59" s="71"/>
      <c r="U59" s="208">
        <f t="shared" si="13"/>
        <v>136.57999999999993</v>
      </c>
      <c r="V59" s="73">
        <f t="shared" si="14"/>
        <v>90.56</v>
      </c>
      <c r="W59" s="60">
        <f t="shared" si="9"/>
        <v>0</v>
      </c>
      <c r="Z59" s="136">
        <v>4.54</v>
      </c>
      <c r="AA59" s="15"/>
      <c r="AB59" s="69">
        <f t="shared" si="4"/>
        <v>0</v>
      </c>
      <c r="AC59" s="213"/>
      <c r="AD59" s="69">
        <f t="shared" si="19"/>
        <v>0</v>
      </c>
      <c r="AE59" s="70"/>
      <c r="AF59" s="71"/>
      <c r="AG59" s="208">
        <f t="shared" si="15"/>
        <v>3005.48</v>
      </c>
      <c r="AH59" s="73">
        <f t="shared" si="16"/>
        <v>662</v>
      </c>
      <c r="AI59" s="60">
        <f t="shared" si="10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7"/>
      <c r="F60" s="234">
        <f t="shared" si="17"/>
        <v>0</v>
      </c>
      <c r="G60" s="179"/>
      <c r="H60" s="118"/>
      <c r="I60" s="208">
        <f t="shared" si="11"/>
        <v>4.5474735088646412E-13</v>
      </c>
      <c r="J60" s="73">
        <f t="shared" si="12"/>
        <v>0</v>
      </c>
      <c r="K60" s="60">
        <f t="shared" si="6"/>
        <v>0</v>
      </c>
      <c r="N60" s="136">
        <v>4.54</v>
      </c>
      <c r="O60" s="15"/>
      <c r="P60" s="69">
        <f t="shared" si="7"/>
        <v>0</v>
      </c>
      <c r="Q60" s="213"/>
      <c r="R60" s="69">
        <f t="shared" si="18"/>
        <v>0</v>
      </c>
      <c r="S60" s="70"/>
      <c r="T60" s="71"/>
      <c r="U60" s="208">
        <f t="shared" si="13"/>
        <v>136.57999999999993</v>
      </c>
      <c r="V60" s="73">
        <f t="shared" si="14"/>
        <v>90.56</v>
      </c>
      <c r="W60" s="60">
        <f t="shared" si="9"/>
        <v>0</v>
      </c>
      <c r="Z60" s="136">
        <v>4.54</v>
      </c>
      <c r="AA60" s="15"/>
      <c r="AB60" s="69">
        <f t="shared" si="4"/>
        <v>0</v>
      </c>
      <c r="AC60" s="213"/>
      <c r="AD60" s="69">
        <f t="shared" si="19"/>
        <v>0</v>
      </c>
      <c r="AE60" s="70"/>
      <c r="AF60" s="71"/>
      <c r="AG60" s="208">
        <f t="shared" si="15"/>
        <v>3005.48</v>
      </c>
      <c r="AH60" s="73">
        <f t="shared" si="16"/>
        <v>662</v>
      </c>
      <c r="AI60" s="60">
        <f t="shared" si="10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7"/>
      <c r="F61" s="234">
        <f t="shared" si="17"/>
        <v>0</v>
      </c>
      <c r="G61" s="179"/>
      <c r="H61" s="118"/>
      <c r="I61" s="208">
        <f t="shared" si="11"/>
        <v>4.5474735088646412E-13</v>
      </c>
      <c r="J61" s="73">
        <f t="shared" si="12"/>
        <v>0</v>
      </c>
      <c r="K61" s="60">
        <f t="shared" si="6"/>
        <v>0</v>
      </c>
      <c r="N61" s="136">
        <v>4.54</v>
      </c>
      <c r="O61" s="15"/>
      <c r="P61" s="69">
        <f t="shared" si="7"/>
        <v>0</v>
      </c>
      <c r="Q61" s="213"/>
      <c r="R61" s="69">
        <f t="shared" si="18"/>
        <v>0</v>
      </c>
      <c r="S61" s="70"/>
      <c r="T61" s="71"/>
      <c r="U61" s="208">
        <f t="shared" si="13"/>
        <v>136.57999999999993</v>
      </c>
      <c r="V61" s="73">
        <f t="shared" si="14"/>
        <v>90.56</v>
      </c>
      <c r="W61" s="60">
        <f t="shared" si="9"/>
        <v>0</v>
      </c>
      <c r="Z61" s="136">
        <v>4.54</v>
      </c>
      <c r="AA61" s="15"/>
      <c r="AB61" s="69">
        <f t="shared" si="4"/>
        <v>0</v>
      </c>
      <c r="AC61" s="213"/>
      <c r="AD61" s="69">
        <f t="shared" si="19"/>
        <v>0</v>
      </c>
      <c r="AE61" s="70"/>
      <c r="AF61" s="71"/>
      <c r="AG61" s="208">
        <f t="shared" si="15"/>
        <v>3005.48</v>
      </c>
      <c r="AH61" s="73">
        <f t="shared" si="16"/>
        <v>662</v>
      </c>
      <c r="AI61" s="60">
        <f t="shared" si="10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7"/>
      <c r="F62" s="234">
        <f t="shared" si="17"/>
        <v>0</v>
      </c>
      <c r="G62" s="179"/>
      <c r="H62" s="118"/>
      <c r="I62" s="208">
        <f t="shared" si="11"/>
        <v>4.5474735088646412E-13</v>
      </c>
      <c r="J62" s="73">
        <f t="shared" si="12"/>
        <v>0</v>
      </c>
      <c r="K62" s="60">
        <f t="shared" si="6"/>
        <v>0</v>
      </c>
      <c r="N62" s="136">
        <v>4.54</v>
      </c>
      <c r="O62" s="15"/>
      <c r="P62" s="69">
        <f t="shared" si="7"/>
        <v>0</v>
      </c>
      <c r="Q62" s="213"/>
      <c r="R62" s="69">
        <f t="shared" si="18"/>
        <v>0</v>
      </c>
      <c r="S62" s="70"/>
      <c r="T62" s="71"/>
      <c r="U62" s="208">
        <f t="shared" si="13"/>
        <v>136.57999999999993</v>
      </c>
      <c r="V62" s="73">
        <f t="shared" si="14"/>
        <v>90.56</v>
      </c>
      <c r="W62" s="60">
        <f t="shared" si="9"/>
        <v>0</v>
      </c>
      <c r="Z62" s="136">
        <v>4.54</v>
      </c>
      <c r="AA62" s="15"/>
      <c r="AB62" s="69">
        <f t="shared" si="4"/>
        <v>0</v>
      </c>
      <c r="AC62" s="213"/>
      <c r="AD62" s="69">
        <f t="shared" si="19"/>
        <v>0</v>
      </c>
      <c r="AE62" s="70"/>
      <c r="AF62" s="71"/>
      <c r="AG62" s="208">
        <f t="shared" si="15"/>
        <v>3005.48</v>
      </c>
      <c r="AH62" s="73">
        <f t="shared" si="16"/>
        <v>662</v>
      </c>
      <c r="AI62" s="60">
        <f t="shared" si="10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7"/>
      <c r="F63" s="234">
        <f t="shared" si="17"/>
        <v>0</v>
      </c>
      <c r="G63" s="179"/>
      <c r="H63" s="118"/>
      <c r="I63" s="208">
        <f t="shared" si="11"/>
        <v>4.5474735088646412E-13</v>
      </c>
      <c r="J63" s="73">
        <f t="shared" si="12"/>
        <v>0</v>
      </c>
      <c r="K63" s="60">
        <f t="shared" si="6"/>
        <v>0</v>
      </c>
      <c r="N63" s="136">
        <v>4.54</v>
      </c>
      <c r="O63" s="15"/>
      <c r="P63" s="69">
        <f t="shared" si="7"/>
        <v>0</v>
      </c>
      <c r="Q63" s="213"/>
      <c r="R63" s="69">
        <f t="shared" si="18"/>
        <v>0</v>
      </c>
      <c r="S63" s="70"/>
      <c r="T63" s="71"/>
      <c r="U63" s="208">
        <f t="shared" si="13"/>
        <v>136.57999999999993</v>
      </c>
      <c r="V63" s="73">
        <f t="shared" si="14"/>
        <v>90.56</v>
      </c>
      <c r="W63" s="60">
        <f t="shared" si="9"/>
        <v>0</v>
      </c>
      <c r="Z63" s="136">
        <v>4.54</v>
      </c>
      <c r="AA63" s="15"/>
      <c r="AB63" s="69">
        <f t="shared" si="4"/>
        <v>0</v>
      </c>
      <c r="AC63" s="213"/>
      <c r="AD63" s="69">
        <f t="shared" si="19"/>
        <v>0</v>
      </c>
      <c r="AE63" s="70"/>
      <c r="AF63" s="71"/>
      <c r="AG63" s="208">
        <f t="shared" si="15"/>
        <v>3005.48</v>
      </c>
      <c r="AH63" s="73">
        <f t="shared" si="16"/>
        <v>662</v>
      </c>
      <c r="AI63" s="60">
        <f t="shared" si="10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7"/>
      <c r="F64" s="234">
        <f t="shared" si="17"/>
        <v>0</v>
      </c>
      <c r="G64" s="179"/>
      <c r="H64" s="118"/>
      <c r="I64" s="208">
        <f t="shared" si="11"/>
        <v>4.5474735088646412E-13</v>
      </c>
      <c r="J64" s="73">
        <f t="shared" si="12"/>
        <v>0</v>
      </c>
      <c r="K64" s="60">
        <f t="shared" si="6"/>
        <v>0</v>
      </c>
      <c r="N64" s="136">
        <v>4.54</v>
      </c>
      <c r="O64" s="15"/>
      <c r="P64" s="69">
        <f t="shared" si="7"/>
        <v>0</v>
      </c>
      <c r="Q64" s="213"/>
      <c r="R64" s="69">
        <f t="shared" si="18"/>
        <v>0</v>
      </c>
      <c r="S64" s="70"/>
      <c r="T64" s="71"/>
      <c r="U64" s="208">
        <f t="shared" si="13"/>
        <v>136.57999999999993</v>
      </c>
      <c r="V64" s="73">
        <f t="shared" si="14"/>
        <v>90.56</v>
      </c>
      <c r="W64" s="60">
        <f t="shared" si="9"/>
        <v>0</v>
      </c>
      <c r="Z64" s="136">
        <v>4.54</v>
      </c>
      <c r="AA64" s="15"/>
      <c r="AB64" s="69">
        <f t="shared" si="4"/>
        <v>0</v>
      </c>
      <c r="AC64" s="213"/>
      <c r="AD64" s="69">
        <f t="shared" si="19"/>
        <v>0</v>
      </c>
      <c r="AE64" s="70"/>
      <c r="AF64" s="71"/>
      <c r="AG64" s="208">
        <f t="shared" si="15"/>
        <v>3005.48</v>
      </c>
      <c r="AH64" s="73">
        <f t="shared" si="16"/>
        <v>662</v>
      </c>
      <c r="AI64" s="60">
        <f t="shared" si="10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7"/>
      <c r="F65" s="234">
        <f t="shared" si="17"/>
        <v>0</v>
      </c>
      <c r="G65" s="179"/>
      <c r="H65" s="118"/>
      <c r="I65" s="208">
        <f t="shared" si="11"/>
        <v>4.5474735088646412E-13</v>
      </c>
      <c r="J65" s="73">
        <f t="shared" si="12"/>
        <v>0</v>
      </c>
      <c r="K65" s="60">
        <f t="shared" si="6"/>
        <v>0</v>
      </c>
      <c r="N65" s="136">
        <v>4.54</v>
      </c>
      <c r="O65" s="15"/>
      <c r="P65" s="69">
        <f t="shared" si="7"/>
        <v>0</v>
      </c>
      <c r="Q65" s="213"/>
      <c r="R65" s="69">
        <f t="shared" si="18"/>
        <v>0</v>
      </c>
      <c r="S65" s="70"/>
      <c r="T65" s="71"/>
      <c r="U65" s="208">
        <f t="shared" si="13"/>
        <v>136.57999999999993</v>
      </c>
      <c r="V65" s="73">
        <f t="shared" si="14"/>
        <v>90.56</v>
      </c>
      <c r="W65" s="60">
        <f t="shared" si="9"/>
        <v>0</v>
      </c>
      <c r="Z65" s="136">
        <v>4.54</v>
      </c>
      <c r="AA65" s="15"/>
      <c r="AB65" s="69">
        <f t="shared" si="4"/>
        <v>0</v>
      </c>
      <c r="AC65" s="213"/>
      <c r="AD65" s="69">
        <f t="shared" si="19"/>
        <v>0</v>
      </c>
      <c r="AE65" s="70"/>
      <c r="AF65" s="71"/>
      <c r="AG65" s="208">
        <f t="shared" si="15"/>
        <v>3005.48</v>
      </c>
      <c r="AH65" s="73">
        <f t="shared" si="16"/>
        <v>662</v>
      </c>
      <c r="AI65" s="60">
        <f t="shared" si="10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7"/>
      <c r="F66" s="234">
        <f t="shared" si="17"/>
        <v>0</v>
      </c>
      <c r="G66" s="179"/>
      <c r="H66" s="118"/>
      <c r="I66" s="208">
        <f t="shared" si="11"/>
        <v>4.5474735088646412E-13</v>
      </c>
      <c r="J66" s="73">
        <f t="shared" si="12"/>
        <v>0</v>
      </c>
      <c r="K66" s="60">
        <f t="shared" si="6"/>
        <v>0</v>
      </c>
      <c r="N66" s="136">
        <v>4.54</v>
      </c>
      <c r="O66" s="15"/>
      <c r="P66" s="69">
        <f t="shared" si="7"/>
        <v>0</v>
      </c>
      <c r="Q66" s="213"/>
      <c r="R66" s="69">
        <f t="shared" si="18"/>
        <v>0</v>
      </c>
      <c r="S66" s="70"/>
      <c r="T66" s="71"/>
      <c r="U66" s="208">
        <f t="shared" si="13"/>
        <v>136.57999999999993</v>
      </c>
      <c r="V66" s="73">
        <f t="shared" si="14"/>
        <v>90.56</v>
      </c>
      <c r="W66" s="60">
        <f t="shared" si="9"/>
        <v>0</v>
      </c>
      <c r="Z66" s="136">
        <v>4.54</v>
      </c>
      <c r="AA66" s="15"/>
      <c r="AB66" s="69">
        <f t="shared" si="4"/>
        <v>0</v>
      </c>
      <c r="AC66" s="213"/>
      <c r="AD66" s="69">
        <f t="shared" si="19"/>
        <v>0</v>
      </c>
      <c r="AE66" s="70"/>
      <c r="AF66" s="71"/>
      <c r="AG66" s="208">
        <f t="shared" si="15"/>
        <v>3005.48</v>
      </c>
      <c r="AH66" s="73">
        <f t="shared" si="16"/>
        <v>662</v>
      </c>
      <c r="AI66" s="60">
        <f t="shared" si="10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7"/>
      <c r="F67" s="234">
        <f t="shared" si="17"/>
        <v>0</v>
      </c>
      <c r="G67" s="179"/>
      <c r="H67" s="118"/>
      <c r="I67" s="208">
        <f t="shared" si="11"/>
        <v>4.5474735088646412E-13</v>
      </c>
      <c r="J67" s="73">
        <f t="shared" si="12"/>
        <v>0</v>
      </c>
      <c r="K67" s="60">
        <f t="shared" si="6"/>
        <v>0</v>
      </c>
      <c r="N67" s="136">
        <v>4.54</v>
      </c>
      <c r="O67" s="15"/>
      <c r="P67" s="69">
        <f t="shared" si="7"/>
        <v>0</v>
      </c>
      <c r="Q67" s="213"/>
      <c r="R67" s="69">
        <f t="shared" si="18"/>
        <v>0</v>
      </c>
      <c r="S67" s="70"/>
      <c r="T67" s="71"/>
      <c r="U67" s="208">
        <f t="shared" si="13"/>
        <v>136.57999999999993</v>
      </c>
      <c r="V67" s="73">
        <f t="shared" si="14"/>
        <v>90.56</v>
      </c>
      <c r="W67" s="60">
        <f t="shared" si="9"/>
        <v>0</v>
      </c>
      <c r="Z67" s="136">
        <v>4.54</v>
      </c>
      <c r="AA67" s="15"/>
      <c r="AB67" s="69">
        <f t="shared" si="4"/>
        <v>0</v>
      </c>
      <c r="AC67" s="213"/>
      <c r="AD67" s="69">
        <f t="shared" si="19"/>
        <v>0</v>
      </c>
      <c r="AE67" s="70"/>
      <c r="AF67" s="71"/>
      <c r="AG67" s="208">
        <f t="shared" si="15"/>
        <v>3005.48</v>
      </c>
      <c r="AH67" s="73">
        <f t="shared" si="16"/>
        <v>662</v>
      </c>
      <c r="AI67" s="60">
        <f t="shared" si="10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7"/>
      <c r="F68" s="234">
        <f t="shared" si="17"/>
        <v>0</v>
      </c>
      <c r="G68" s="179"/>
      <c r="H68" s="118"/>
      <c r="I68" s="208">
        <f t="shared" si="11"/>
        <v>4.5474735088646412E-13</v>
      </c>
      <c r="J68" s="73">
        <f t="shared" si="12"/>
        <v>0</v>
      </c>
      <c r="K68" s="60">
        <f t="shared" si="6"/>
        <v>0</v>
      </c>
      <c r="N68" s="136">
        <v>4.54</v>
      </c>
      <c r="O68" s="15"/>
      <c r="P68" s="69">
        <f t="shared" si="7"/>
        <v>0</v>
      </c>
      <c r="Q68" s="213"/>
      <c r="R68" s="69">
        <f t="shared" si="18"/>
        <v>0</v>
      </c>
      <c r="S68" s="70"/>
      <c r="T68" s="71"/>
      <c r="U68" s="208">
        <f t="shared" si="13"/>
        <v>136.57999999999993</v>
      </c>
      <c r="V68" s="73">
        <f t="shared" si="14"/>
        <v>90.56</v>
      </c>
      <c r="W68" s="60">
        <f t="shared" si="9"/>
        <v>0</v>
      </c>
      <c r="Z68" s="136">
        <v>4.54</v>
      </c>
      <c r="AA68" s="15"/>
      <c r="AB68" s="69">
        <f t="shared" si="4"/>
        <v>0</v>
      </c>
      <c r="AC68" s="213"/>
      <c r="AD68" s="69">
        <f t="shared" si="19"/>
        <v>0</v>
      </c>
      <c r="AE68" s="70"/>
      <c r="AF68" s="71"/>
      <c r="AG68" s="208">
        <f t="shared" si="15"/>
        <v>3005.48</v>
      </c>
      <c r="AH68" s="73">
        <f t="shared" si="16"/>
        <v>662</v>
      </c>
      <c r="AI68" s="60">
        <f t="shared" si="10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7"/>
        <v>0</v>
      </c>
      <c r="G69" s="142"/>
      <c r="H69" s="216"/>
      <c r="I69" s="133"/>
      <c r="J69" s="73"/>
      <c r="N69" s="136">
        <v>4.54</v>
      </c>
      <c r="O69" s="37"/>
      <c r="P69" s="69">
        <f t="shared" si="7"/>
        <v>0</v>
      </c>
      <c r="Q69" s="215"/>
      <c r="R69" s="158">
        <f t="shared" si="18"/>
        <v>0</v>
      </c>
      <c r="S69" s="142"/>
      <c r="T69" s="216"/>
      <c r="U69" s="133"/>
      <c r="V69" s="73"/>
      <c r="Z69" s="136">
        <v>4.54</v>
      </c>
      <c r="AA69" s="37"/>
      <c r="AB69" s="69">
        <f t="shared" si="4"/>
        <v>0</v>
      </c>
      <c r="AC69" s="215"/>
      <c r="AD69" s="158">
        <f t="shared" si="19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444</v>
      </c>
      <c r="D70" s="6">
        <f>SUM(D9:D69)</f>
        <v>2015.7599999999995</v>
      </c>
      <c r="E70" s="13"/>
      <c r="F70" s="6">
        <f>SUM(F9:F69)</f>
        <v>2015.7599999999995</v>
      </c>
      <c r="G70" s="31"/>
      <c r="H70" s="17"/>
      <c r="I70" s="133"/>
      <c r="J70" s="73"/>
      <c r="O70" s="15">
        <f>SUM(O9:O69)</f>
        <v>304</v>
      </c>
      <c r="P70" s="6">
        <f>SUM(P9:P69)</f>
        <v>1380.16</v>
      </c>
      <c r="Q70" s="13"/>
      <c r="R70" s="6">
        <f>SUM(R9:R69)</f>
        <v>1380.16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90.56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662</v>
      </c>
      <c r="AC72" s="40"/>
      <c r="AD72" s="6"/>
      <c r="AE72" s="31"/>
      <c r="AF72" s="17"/>
      <c r="AG72" s="133"/>
      <c r="AH72" s="73"/>
    </row>
    <row r="73" spans="2:35" x14ac:dyDescent="0.25">
      <c r="C73" s="1234" t="s">
        <v>19</v>
      </c>
      <c r="D73" s="1235"/>
      <c r="E73" s="39">
        <f>E4+E5-F70+E6+E7</f>
        <v>5.631051180898794E-13</v>
      </c>
      <c r="F73" s="6"/>
      <c r="G73" s="6"/>
      <c r="H73" s="17"/>
      <c r="I73" s="133"/>
      <c r="J73" s="73"/>
      <c r="O73" s="1234" t="s">
        <v>19</v>
      </c>
      <c r="P73" s="1235"/>
      <c r="Q73" s="39">
        <f>Q4+Q5-R70+Q6+Q7</f>
        <v>136.57999999999993</v>
      </c>
      <c r="R73" s="6"/>
      <c r="S73" s="6"/>
      <c r="T73" s="17"/>
      <c r="U73" s="133"/>
      <c r="V73" s="73"/>
      <c r="AA73" s="1234" t="s">
        <v>19</v>
      </c>
      <c r="AB73" s="1235"/>
      <c r="AC73" s="39">
        <f>AC4+AC5-AD70+AC6+AC7</f>
        <v>3005.48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36" t="s">
        <v>19</v>
      </c>
      <c r="J7" s="123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7"/>
      <c r="J8" s="1239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34" t="s">
        <v>19</v>
      </c>
      <c r="D64" s="123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H21" sqref="H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02" t="s">
        <v>271</v>
      </c>
      <c r="B1" s="1202"/>
      <c r="C1" s="1202"/>
      <c r="D1" s="1202"/>
      <c r="E1" s="1202"/>
      <c r="F1" s="1202"/>
      <c r="G1" s="1202"/>
      <c r="H1" s="11">
        <v>1</v>
      </c>
      <c r="K1" s="1202" t="str">
        <f>A1</f>
        <v>INVENTARIO  DEL MES DE        E N E R O      2022</v>
      </c>
      <c r="L1" s="1202"/>
      <c r="M1" s="1202"/>
      <c r="N1" s="1202"/>
      <c r="O1" s="1202"/>
      <c r="P1" s="1202"/>
      <c r="Q1" s="1202"/>
      <c r="R1" s="11">
        <v>2</v>
      </c>
      <c r="U1" s="1206" t="s">
        <v>278</v>
      </c>
      <c r="V1" s="1206"/>
      <c r="W1" s="1206"/>
      <c r="X1" s="1206"/>
      <c r="Y1" s="1206"/>
      <c r="Z1" s="1206"/>
      <c r="AA1" s="1206"/>
      <c r="AB1" s="11">
        <v>3</v>
      </c>
      <c r="AE1" s="1206" t="s">
        <v>278</v>
      </c>
      <c r="AF1" s="1206"/>
      <c r="AG1" s="1206"/>
      <c r="AH1" s="1206"/>
      <c r="AI1" s="1206"/>
      <c r="AJ1" s="1206"/>
      <c r="AK1" s="1206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226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40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40" t="s">
        <v>79</v>
      </c>
      <c r="W5" s="649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226" t="s">
        <v>78</v>
      </c>
      <c r="AG5" s="649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227"/>
      <c r="C6" s="589"/>
      <c r="D6" s="255"/>
      <c r="E6" s="274"/>
      <c r="F6" s="260"/>
      <c r="G6" s="269">
        <f>F78</f>
        <v>430</v>
      </c>
      <c r="H6" s="7">
        <f>E6-G6+E7+E5-G5</f>
        <v>70</v>
      </c>
      <c r="K6" s="257"/>
      <c r="L6" s="1240"/>
      <c r="M6" s="589">
        <v>88</v>
      </c>
      <c r="N6" s="255">
        <v>44564</v>
      </c>
      <c r="O6" s="274">
        <v>200</v>
      </c>
      <c r="P6" s="260">
        <v>20</v>
      </c>
      <c r="Q6" s="269">
        <f>P78</f>
        <v>330</v>
      </c>
      <c r="R6" s="7">
        <f>O6-Q6+O7+O5-Q5</f>
        <v>120</v>
      </c>
      <c r="U6" s="257"/>
      <c r="V6" s="1240"/>
      <c r="W6" s="589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227"/>
      <c r="AG6" s="589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50">
        <v>50</v>
      </c>
      <c r="O12" s="954">
        <v>44586</v>
      </c>
      <c r="P12" s="950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1013">
        <v>50</v>
      </c>
      <c r="O13" s="1014">
        <v>44593</v>
      </c>
      <c r="P13" s="1013">
        <f t="shared" si="2"/>
        <v>50</v>
      </c>
      <c r="Q13" s="437" t="s">
        <v>454</v>
      </c>
      <c r="R13" s="438">
        <v>100</v>
      </c>
      <c r="S13" s="282">
        <f t="shared" si="3"/>
        <v>160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14</v>
      </c>
      <c r="M14" s="73">
        <v>2</v>
      </c>
      <c r="N14" s="1013">
        <v>20</v>
      </c>
      <c r="O14" s="1014">
        <v>44602</v>
      </c>
      <c r="P14" s="1013">
        <f t="shared" si="2"/>
        <v>20</v>
      </c>
      <c r="Q14" s="437" t="s">
        <v>511</v>
      </c>
      <c r="R14" s="438">
        <v>100</v>
      </c>
      <c r="S14" s="282">
        <f t="shared" si="3"/>
        <v>140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50">
        <v>50</v>
      </c>
      <c r="E15" s="954">
        <v>44586</v>
      </c>
      <c r="F15" s="950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12</v>
      </c>
      <c r="M15" s="73">
        <v>2</v>
      </c>
      <c r="N15" s="1013">
        <v>20</v>
      </c>
      <c r="O15" s="1014">
        <v>44607</v>
      </c>
      <c r="P15" s="1013">
        <f t="shared" si="2"/>
        <v>20</v>
      </c>
      <c r="Q15" s="437" t="s">
        <v>544</v>
      </c>
      <c r="R15" s="438">
        <v>100</v>
      </c>
      <c r="S15" s="282">
        <f t="shared" si="3"/>
        <v>120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50"/>
      <c r="AI15" s="954"/>
      <c r="AJ15" s="950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50">
        <v>30</v>
      </c>
      <c r="E16" s="954">
        <v>44588</v>
      </c>
      <c r="F16" s="950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12</v>
      </c>
      <c r="M16" s="73"/>
      <c r="N16" s="1013"/>
      <c r="O16" s="1014"/>
      <c r="P16" s="1013">
        <f t="shared" si="2"/>
        <v>0</v>
      </c>
      <c r="Q16" s="437"/>
      <c r="R16" s="438"/>
      <c r="S16" s="282">
        <f t="shared" si="3"/>
        <v>120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50"/>
      <c r="AI16" s="954"/>
      <c r="AJ16" s="950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1013">
        <v>50</v>
      </c>
      <c r="E17" s="1014">
        <v>44593</v>
      </c>
      <c r="F17" s="1013">
        <f t="shared" si="8"/>
        <v>50</v>
      </c>
      <c r="G17" s="437" t="s">
        <v>454</v>
      </c>
      <c r="H17" s="438">
        <v>115</v>
      </c>
      <c r="I17" s="282">
        <f t="shared" si="9"/>
        <v>120</v>
      </c>
      <c r="L17" s="83">
        <f t="shared" si="1"/>
        <v>12</v>
      </c>
      <c r="M17" s="73"/>
      <c r="N17" s="1013"/>
      <c r="O17" s="1014"/>
      <c r="P17" s="1013">
        <f t="shared" si="2"/>
        <v>0</v>
      </c>
      <c r="Q17" s="437"/>
      <c r="R17" s="438"/>
      <c r="S17" s="282">
        <f t="shared" si="3"/>
        <v>120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13"/>
      <c r="AI17" s="1014"/>
      <c r="AJ17" s="1013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11</v>
      </c>
      <c r="C18" s="73">
        <v>1</v>
      </c>
      <c r="D18" s="1013">
        <v>10</v>
      </c>
      <c r="E18" s="1014">
        <v>44597</v>
      </c>
      <c r="F18" s="1013">
        <f t="shared" si="8"/>
        <v>10</v>
      </c>
      <c r="G18" s="437" t="s">
        <v>479</v>
      </c>
      <c r="H18" s="438">
        <v>115</v>
      </c>
      <c r="I18" s="282">
        <f t="shared" si="9"/>
        <v>110</v>
      </c>
      <c r="K18" s="123"/>
      <c r="L18" s="83">
        <f t="shared" si="1"/>
        <v>12</v>
      </c>
      <c r="M18" s="73"/>
      <c r="N18" s="1013"/>
      <c r="O18" s="1014"/>
      <c r="P18" s="1013">
        <f t="shared" si="2"/>
        <v>0</v>
      </c>
      <c r="Q18" s="437"/>
      <c r="R18" s="438"/>
      <c r="S18" s="282">
        <f t="shared" si="3"/>
        <v>120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13"/>
      <c r="AI18" s="1014"/>
      <c r="AJ18" s="1013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9</v>
      </c>
      <c r="C19" s="15">
        <v>2</v>
      </c>
      <c r="D19" s="1013">
        <v>20</v>
      </c>
      <c r="E19" s="1014">
        <v>44602</v>
      </c>
      <c r="F19" s="1013">
        <f t="shared" si="8"/>
        <v>20</v>
      </c>
      <c r="G19" s="437" t="s">
        <v>511</v>
      </c>
      <c r="H19" s="438">
        <v>115</v>
      </c>
      <c r="I19" s="282">
        <f t="shared" si="9"/>
        <v>90</v>
      </c>
      <c r="K19" s="123"/>
      <c r="L19" s="83">
        <f t="shared" si="1"/>
        <v>12</v>
      </c>
      <c r="M19" s="15"/>
      <c r="N19" s="1013"/>
      <c r="O19" s="1014"/>
      <c r="P19" s="1013">
        <f t="shared" si="2"/>
        <v>0</v>
      </c>
      <c r="Q19" s="437"/>
      <c r="R19" s="438"/>
      <c r="S19" s="282">
        <f t="shared" si="3"/>
        <v>120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13"/>
      <c r="AI19" s="1014"/>
      <c r="AJ19" s="1013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7</v>
      </c>
      <c r="C20" s="15">
        <v>2</v>
      </c>
      <c r="D20" s="1013">
        <v>20</v>
      </c>
      <c r="E20" s="1014">
        <v>44607</v>
      </c>
      <c r="F20" s="1013">
        <f t="shared" si="8"/>
        <v>20</v>
      </c>
      <c r="G20" s="437" t="s">
        <v>544</v>
      </c>
      <c r="H20" s="438">
        <v>115</v>
      </c>
      <c r="I20" s="282">
        <f t="shared" si="9"/>
        <v>70</v>
      </c>
      <c r="K20" s="123"/>
      <c r="L20" s="83">
        <f t="shared" si="1"/>
        <v>12</v>
      </c>
      <c r="M20" s="15"/>
      <c r="N20" s="1013"/>
      <c r="O20" s="1014"/>
      <c r="P20" s="1013">
        <f t="shared" si="2"/>
        <v>0</v>
      </c>
      <c r="Q20" s="437"/>
      <c r="R20" s="438"/>
      <c r="S20" s="282">
        <f t="shared" si="3"/>
        <v>120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13"/>
      <c r="AI20" s="1014"/>
      <c r="AJ20" s="1013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7</v>
      </c>
      <c r="C21" s="15"/>
      <c r="D21" s="1013"/>
      <c r="E21" s="1014"/>
      <c r="F21" s="1013">
        <f t="shared" si="8"/>
        <v>0</v>
      </c>
      <c r="G21" s="437"/>
      <c r="H21" s="438"/>
      <c r="I21" s="282">
        <f t="shared" si="9"/>
        <v>70</v>
      </c>
      <c r="K21" s="123"/>
      <c r="L21" s="83">
        <f t="shared" si="1"/>
        <v>12</v>
      </c>
      <c r="M21" s="15"/>
      <c r="N21" s="1013"/>
      <c r="O21" s="1014"/>
      <c r="P21" s="1013">
        <f t="shared" si="2"/>
        <v>0</v>
      </c>
      <c r="Q21" s="437"/>
      <c r="R21" s="438"/>
      <c r="S21" s="282">
        <f t="shared" si="3"/>
        <v>120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13"/>
      <c r="AI21" s="1014"/>
      <c r="AJ21" s="1013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7</v>
      </c>
      <c r="C22" s="15"/>
      <c r="D22" s="1013"/>
      <c r="E22" s="1014"/>
      <c r="F22" s="1013">
        <f t="shared" si="8"/>
        <v>0</v>
      </c>
      <c r="G22" s="437"/>
      <c r="H22" s="438"/>
      <c r="I22" s="282">
        <f t="shared" si="9"/>
        <v>70</v>
      </c>
      <c r="K22" s="123"/>
      <c r="L22" s="288">
        <f t="shared" si="1"/>
        <v>12</v>
      </c>
      <c r="M22" s="15"/>
      <c r="N22" s="1013"/>
      <c r="O22" s="1014"/>
      <c r="P22" s="1013">
        <f t="shared" si="2"/>
        <v>0</v>
      </c>
      <c r="Q22" s="437"/>
      <c r="R22" s="438"/>
      <c r="S22" s="282">
        <f t="shared" si="3"/>
        <v>120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13"/>
      <c r="AI22" s="1014"/>
      <c r="AJ22" s="1013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7</v>
      </c>
      <c r="C23" s="15"/>
      <c r="D23" s="1013"/>
      <c r="E23" s="1014"/>
      <c r="F23" s="1013">
        <f t="shared" si="8"/>
        <v>0</v>
      </c>
      <c r="G23" s="437"/>
      <c r="H23" s="438"/>
      <c r="I23" s="282">
        <f t="shared" si="9"/>
        <v>70</v>
      </c>
      <c r="K23" s="124"/>
      <c r="L23" s="288">
        <f t="shared" si="1"/>
        <v>12</v>
      </c>
      <c r="M23" s="15"/>
      <c r="N23" s="1013"/>
      <c r="O23" s="1014"/>
      <c r="P23" s="1013">
        <f t="shared" si="2"/>
        <v>0</v>
      </c>
      <c r="Q23" s="437"/>
      <c r="R23" s="438"/>
      <c r="S23" s="282">
        <f t="shared" si="3"/>
        <v>120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13"/>
      <c r="AI23" s="1014"/>
      <c r="AJ23" s="1013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7</v>
      </c>
      <c r="C24" s="15"/>
      <c r="D24" s="1013"/>
      <c r="E24" s="1014"/>
      <c r="F24" s="1013">
        <f t="shared" si="8"/>
        <v>0</v>
      </c>
      <c r="G24" s="437"/>
      <c r="H24" s="438"/>
      <c r="I24" s="282">
        <f t="shared" si="9"/>
        <v>70</v>
      </c>
      <c r="K24" s="123"/>
      <c r="L24" s="288">
        <f t="shared" si="1"/>
        <v>12</v>
      </c>
      <c r="M24" s="15"/>
      <c r="N24" s="1013"/>
      <c r="O24" s="1014"/>
      <c r="P24" s="1013">
        <f t="shared" si="2"/>
        <v>0</v>
      </c>
      <c r="Q24" s="437"/>
      <c r="R24" s="438"/>
      <c r="S24" s="282">
        <f t="shared" si="3"/>
        <v>120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13"/>
      <c r="AI24" s="1014"/>
      <c r="AJ24" s="1013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7</v>
      </c>
      <c r="C25" s="15"/>
      <c r="D25" s="1013"/>
      <c r="E25" s="1014"/>
      <c r="F25" s="1013">
        <f t="shared" si="8"/>
        <v>0</v>
      </c>
      <c r="G25" s="437"/>
      <c r="H25" s="438"/>
      <c r="I25" s="282">
        <f t="shared" si="9"/>
        <v>70</v>
      </c>
      <c r="K25" s="123"/>
      <c r="L25" s="288">
        <f t="shared" si="1"/>
        <v>12</v>
      </c>
      <c r="M25" s="15"/>
      <c r="N25" s="1013"/>
      <c r="O25" s="1014"/>
      <c r="P25" s="1013">
        <f t="shared" si="2"/>
        <v>0</v>
      </c>
      <c r="Q25" s="437" t="s">
        <v>22</v>
      </c>
      <c r="R25" s="438"/>
      <c r="S25" s="282">
        <f t="shared" si="3"/>
        <v>120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13"/>
      <c r="AI25" s="1014"/>
      <c r="AJ25" s="1013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7</v>
      </c>
      <c r="C26" s="15"/>
      <c r="D26" s="1013"/>
      <c r="E26" s="1014"/>
      <c r="F26" s="1013">
        <f t="shared" si="8"/>
        <v>0</v>
      </c>
      <c r="G26" s="437"/>
      <c r="H26" s="438"/>
      <c r="I26" s="282">
        <f t="shared" si="9"/>
        <v>70</v>
      </c>
      <c r="K26" s="123"/>
      <c r="L26" s="200">
        <f t="shared" si="1"/>
        <v>12</v>
      </c>
      <c r="M26" s="15"/>
      <c r="N26" s="1013"/>
      <c r="O26" s="1014"/>
      <c r="P26" s="1013">
        <f t="shared" si="2"/>
        <v>0</v>
      </c>
      <c r="Q26" s="437"/>
      <c r="R26" s="438"/>
      <c r="S26" s="282">
        <f t="shared" si="3"/>
        <v>120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13"/>
      <c r="AI26" s="1014"/>
      <c r="AJ26" s="1013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7</v>
      </c>
      <c r="C27" s="15"/>
      <c r="D27" s="1013"/>
      <c r="E27" s="1014"/>
      <c r="F27" s="1013">
        <f t="shared" si="8"/>
        <v>0</v>
      </c>
      <c r="G27" s="437"/>
      <c r="H27" s="438"/>
      <c r="I27" s="282">
        <f t="shared" si="9"/>
        <v>70</v>
      </c>
      <c r="K27" s="123"/>
      <c r="L27" s="288">
        <f t="shared" si="1"/>
        <v>12</v>
      </c>
      <c r="M27" s="15"/>
      <c r="N27" s="950"/>
      <c r="O27" s="954"/>
      <c r="P27" s="950">
        <f t="shared" si="2"/>
        <v>0</v>
      </c>
      <c r="Q27" s="488"/>
      <c r="R27" s="555"/>
      <c r="S27" s="282">
        <f t="shared" si="3"/>
        <v>120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13"/>
      <c r="AI27" s="1014"/>
      <c r="AJ27" s="1013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7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70</v>
      </c>
      <c r="K28" s="123"/>
      <c r="L28" s="200">
        <f t="shared" si="1"/>
        <v>12</v>
      </c>
      <c r="M28" s="15"/>
      <c r="N28" s="886"/>
      <c r="O28" s="887"/>
      <c r="P28" s="886">
        <f t="shared" si="2"/>
        <v>0</v>
      </c>
      <c r="Q28" s="648"/>
      <c r="R28" s="888"/>
      <c r="S28" s="282">
        <f t="shared" si="3"/>
        <v>120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7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70</v>
      </c>
      <c r="K29" s="123"/>
      <c r="L29" s="288">
        <f t="shared" si="1"/>
        <v>12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120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7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70</v>
      </c>
      <c r="K30" s="123"/>
      <c r="L30" s="288">
        <f t="shared" si="1"/>
        <v>12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120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7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70</v>
      </c>
      <c r="K31" s="123"/>
      <c r="L31" s="288">
        <f t="shared" si="1"/>
        <v>12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120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7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70</v>
      </c>
      <c r="K32" s="123"/>
      <c r="L32" s="288">
        <f t="shared" si="1"/>
        <v>12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120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7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70</v>
      </c>
      <c r="K33" s="123"/>
      <c r="L33" s="288">
        <f t="shared" si="1"/>
        <v>12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120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7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70</v>
      </c>
      <c r="K34" s="123"/>
      <c r="L34" s="288">
        <f t="shared" si="1"/>
        <v>12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120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7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70</v>
      </c>
      <c r="K35" s="123"/>
      <c r="L35" s="288">
        <f t="shared" si="1"/>
        <v>12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120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7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70</v>
      </c>
      <c r="K36" s="123" t="s">
        <v>22</v>
      </c>
      <c r="L36" s="288">
        <f t="shared" si="1"/>
        <v>12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120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7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70</v>
      </c>
      <c r="K37" s="124"/>
      <c r="L37" s="288">
        <f t="shared" si="1"/>
        <v>12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120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7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70</v>
      </c>
      <c r="K38" s="123"/>
      <c r="L38" s="288">
        <f t="shared" si="1"/>
        <v>12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120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7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70</v>
      </c>
      <c r="K39" s="123"/>
      <c r="L39" s="83">
        <f t="shared" si="1"/>
        <v>12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120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7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70</v>
      </c>
      <c r="K40" s="123"/>
      <c r="L40" s="83">
        <f t="shared" si="1"/>
        <v>12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120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7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70</v>
      </c>
      <c r="K41" s="123"/>
      <c r="L41" s="83">
        <f t="shared" si="1"/>
        <v>12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120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7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70</v>
      </c>
      <c r="K42" s="123"/>
      <c r="L42" s="83">
        <f t="shared" si="1"/>
        <v>12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120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7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70</v>
      </c>
      <c r="K43" s="123"/>
      <c r="L43" s="83">
        <f t="shared" si="1"/>
        <v>12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120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7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70</v>
      </c>
      <c r="K44" s="123"/>
      <c r="L44" s="83">
        <f t="shared" si="1"/>
        <v>12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120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7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70</v>
      </c>
      <c r="K45" s="123"/>
      <c r="L45" s="83">
        <f t="shared" si="1"/>
        <v>12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120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7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70</v>
      </c>
      <c r="K46" s="123"/>
      <c r="L46" s="83">
        <f t="shared" si="1"/>
        <v>12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120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7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70</v>
      </c>
      <c r="K47" s="123"/>
      <c r="L47" s="83">
        <f t="shared" si="1"/>
        <v>12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120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7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70</v>
      </c>
      <c r="K48" s="123"/>
      <c r="L48" s="83">
        <f t="shared" si="1"/>
        <v>12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120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7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70</v>
      </c>
      <c r="K49" s="123"/>
      <c r="L49" s="83">
        <f t="shared" si="1"/>
        <v>12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120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7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70</v>
      </c>
      <c r="K50" s="123"/>
      <c r="L50" s="83">
        <f t="shared" si="1"/>
        <v>12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120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7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70</v>
      </c>
      <c r="K51" s="123"/>
      <c r="L51" s="83">
        <f t="shared" si="1"/>
        <v>12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120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7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70</v>
      </c>
      <c r="K52" s="123"/>
      <c r="L52" s="83">
        <f t="shared" si="1"/>
        <v>12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120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7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70</v>
      </c>
      <c r="K53" s="123"/>
      <c r="L53" s="83">
        <f t="shared" si="1"/>
        <v>12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120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7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70</v>
      </c>
      <c r="K54" s="123"/>
      <c r="L54" s="83">
        <f t="shared" si="1"/>
        <v>12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120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7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70</v>
      </c>
      <c r="K55" s="123"/>
      <c r="L55" s="12">
        <f t="shared" si="1"/>
        <v>12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120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7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70</v>
      </c>
      <c r="K56" s="123"/>
      <c r="L56" s="12">
        <f t="shared" si="1"/>
        <v>12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120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7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70</v>
      </c>
      <c r="K57" s="123"/>
      <c r="L57" s="12">
        <f t="shared" si="1"/>
        <v>12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120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7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70</v>
      </c>
      <c r="K58" s="123"/>
      <c r="L58" s="12">
        <f t="shared" si="1"/>
        <v>12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120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7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70</v>
      </c>
      <c r="K59" s="123"/>
      <c r="L59" s="12">
        <f t="shared" si="1"/>
        <v>12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120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7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70</v>
      </c>
      <c r="K60" s="123"/>
      <c r="L60" s="12">
        <f t="shared" si="1"/>
        <v>12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120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7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70</v>
      </c>
      <c r="K61" s="123"/>
      <c r="L61" s="12">
        <f t="shared" si="1"/>
        <v>12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120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7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70</v>
      </c>
      <c r="K62" s="123"/>
      <c r="L62" s="12">
        <f t="shared" si="1"/>
        <v>12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120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7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70</v>
      </c>
      <c r="K63" s="123"/>
      <c r="L63" s="12">
        <f t="shared" si="1"/>
        <v>12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120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7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70</v>
      </c>
      <c r="K64" s="123"/>
      <c r="L64" s="12">
        <f t="shared" si="1"/>
        <v>12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120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7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70</v>
      </c>
      <c r="K65" s="123"/>
      <c r="L65" s="12">
        <f t="shared" si="1"/>
        <v>12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120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7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70</v>
      </c>
      <c r="K66" s="123"/>
      <c r="L66" s="12">
        <f t="shared" si="1"/>
        <v>12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120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7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70</v>
      </c>
      <c r="K67" s="123"/>
      <c r="L67" s="12">
        <f t="shared" si="1"/>
        <v>12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120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7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70</v>
      </c>
      <c r="K68" s="123"/>
      <c r="L68" s="12">
        <f t="shared" si="1"/>
        <v>12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120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7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70</v>
      </c>
      <c r="K69" s="123"/>
      <c r="L69" s="12">
        <f t="shared" si="1"/>
        <v>12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120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7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70</v>
      </c>
      <c r="K70" s="123"/>
      <c r="L70" s="12">
        <f t="shared" si="1"/>
        <v>12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120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7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70</v>
      </c>
      <c r="K71" s="123"/>
      <c r="L71" s="12">
        <f t="shared" si="1"/>
        <v>12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120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7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70</v>
      </c>
      <c r="K72" s="123"/>
      <c r="L72" s="12">
        <f t="shared" si="1"/>
        <v>12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120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7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70</v>
      </c>
      <c r="K73" s="123"/>
      <c r="L73" s="12">
        <f t="shared" si="1"/>
        <v>12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120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7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70</v>
      </c>
      <c r="K74" s="123"/>
      <c r="L74" s="12">
        <f t="shared" ref="L74:L75" si="13">L73-M74</f>
        <v>12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120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7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70</v>
      </c>
      <c r="K75" s="123"/>
      <c r="L75" s="12">
        <f t="shared" si="13"/>
        <v>12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120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70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120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43</v>
      </c>
      <c r="D78" s="6">
        <f>SUM(D9:D77)</f>
        <v>430</v>
      </c>
      <c r="F78" s="6">
        <f>SUM(F9:F77)</f>
        <v>430</v>
      </c>
      <c r="M78" s="53">
        <f>SUM(M9:M77)</f>
        <v>33</v>
      </c>
      <c r="N78" s="6">
        <f>SUM(N9:N77)</f>
        <v>330</v>
      </c>
      <c r="P78" s="6">
        <f>SUM(P9:P77)</f>
        <v>330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7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00" t="s">
        <v>11</v>
      </c>
      <c r="D83" s="1201"/>
      <c r="E83" s="57">
        <f>E5+E6-F78+E7</f>
        <v>70</v>
      </c>
      <c r="F83" s="73"/>
      <c r="M83" s="1200" t="s">
        <v>11</v>
      </c>
      <c r="N83" s="1201"/>
      <c r="O83" s="57">
        <f>O5+O6-P78+O7</f>
        <v>120</v>
      </c>
      <c r="P83" s="73"/>
      <c r="W83" s="1200" t="s">
        <v>11</v>
      </c>
      <c r="X83" s="1201"/>
      <c r="Y83" s="57">
        <f>Y5+Y6-Z78+Y7</f>
        <v>100</v>
      </c>
      <c r="Z83" s="73"/>
      <c r="AG83" s="1200" t="s">
        <v>11</v>
      </c>
      <c r="AH83" s="1201"/>
      <c r="AI83" s="57">
        <f>AI5+AI6-AJ78+AI7</f>
        <v>150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H12" sqref="H1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43" t="s">
        <v>290</v>
      </c>
      <c r="B1" s="1243"/>
      <c r="C1" s="1243"/>
      <c r="D1" s="1243"/>
      <c r="E1" s="1243"/>
      <c r="F1" s="1243"/>
      <c r="G1" s="1243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44" t="s">
        <v>55</v>
      </c>
      <c r="B5" s="1245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2060.84</v>
      </c>
      <c r="H5" s="58">
        <f>E4+E5+E6-G5</f>
        <v>0</v>
      </c>
    </row>
    <row r="6" spans="1:10" ht="16.5" customHeight="1" x14ac:dyDescent="0.25">
      <c r="A6" s="1244"/>
      <c r="B6" s="1246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44"/>
      <c r="B7" s="1246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47" t="s">
        <v>49</v>
      </c>
      <c r="J8" s="124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48"/>
      <c r="J9" s="1242"/>
    </row>
    <row r="10" spans="1:10" ht="15.75" thickTop="1" x14ac:dyDescent="0.25">
      <c r="A10" s="2"/>
      <c r="B10" s="83"/>
      <c r="C10" s="15">
        <v>35</v>
      </c>
      <c r="D10" s="159">
        <v>1029.6400000000001</v>
      </c>
      <c r="E10" s="339">
        <v>44596</v>
      </c>
      <c r="F10" s="271">
        <f>D10</f>
        <v>1029.6400000000001</v>
      </c>
      <c r="G10" s="272" t="s">
        <v>478</v>
      </c>
      <c r="H10" s="273">
        <v>52</v>
      </c>
      <c r="I10" s="274">
        <f>E4+E5+E6-F10+E7+E8</f>
        <v>2532.5100000000002</v>
      </c>
      <c r="J10" s="275">
        <f>F4+F5+F6+F7-C10+F8</f>
        <v>89</v>
      </c>
    </row>
    <row r="11" spans="1:10" x14ac:dyDescent="0.25">
      <c r="A11" s="2"/>
      <c r="B11" s="83"/>
      <c r="C11" s="15">
        <v>37</v>
      </c>
      <c r="D11" s="159">
        <v>1031.2</v>
      </c>
      <c r="E11" s="335">
        <v>44604</v>
      </c>
      <c r="F11" s="69">
        <f>D11</f>
        <v>1031.2</v>
      </c>
      <c r="G11" s="272" t="s">
        <v>531</v>
      </c>
      <c r="H11" s="273">
        <v>52</v>
      </c>
      <c r="I11" s="274">
        <f>I10-F11</f>
        <v>1501.3100000000002</v>
      </c>
      <c r="J11" s="275">
        <f>J10-C11</f>
        <v>52</v>
      </c>
    </row>
    <row r="12" spans="1:10" x14ac:dyDescent="0.25">
      <c r="A12" s="80" t="s">
        <v>32</v>
      </c>
      <c r="B12" s="83"/>
      <c r="C12" s="15"/>
      <c r="D12" s="159">
        <v>0</v>
      </c>
      <c r="E12" s="997"/>
      <c r="F12" s="271">
        <f>D12</f>
        <v>0</v>
      </c>
      <c r="G12" s="272"/>
      <c r="H12" s="273"/>
      <c r="I12" s="274">
        <f t="shared" ref="I12:I26" si="0">I11-F12</f>
        <v>1501.3100000000002</v>
      </c>
      <c r="J12" s="275">
        <f t="shared" ref="J12:J26" si="1">J11-C12</f>
        <v>52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1501.3100000000002</v>
      </c>
      <c r="J13" s="275">
        <f t="shared" si="1"/>
        <v>52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1501.3100000000002</v>
      </c>
      <c r="J14" s="275">
        <f t="shared" si="1"/>
        <v>52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1501.3100000000002</v>
      </c>
      <c r="J15" s="275">
        <f t="shared" si="1"/>
        <v>52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1501.3100000000002</v>
      </c>
      <c r="J16" s="275">
        <f t="shared" si="1"/>
        <v>52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1501.3100000000002</v>
      </c>
      <c r="J17" s="275">
        <f t="shared" si="1"/>
        <v>52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1501.3100000000002</v>
      </c>
      <c r="J18" s="275">
        <f t="shared" si="1"/>
        <v>52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1501.3100000000002</v>
      </c>
      <c r="J19" s="275">
        <f t="shared" si="1"/>
        <v>52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1501.3100000000002</v>
      </c>
      <c r="J20" s="275">
        <f t="shared" si="1"/>
        <v>52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1501.3100000000002</v>
      </c>
      <c r="J21" s="275">
        <f t="shared" si="1"/>
        <v>52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1501.3100000000002</v>
      </c>
      <c r="J22" s="275">
        <f t="shared" si="1"/>
        <v>52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1501.3100000000002</v>
      </c>
      <c r="J23" s="275">
        <f t="shared" si="1"/>
        <v>52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1501.3100000000002</v>
      </c>
      <c r="J24" s="128">
        <f t="shared" si="1"/>
        <v>52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1501.3100000000002</v>
      </c>
      <c r="J25" s="128">
        <f t="shared" si="1"/>
        <v>52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1501.3100000000002</v>
      </c>
      <c r="J26" s="128">
        <f t="shared" si="1"/>
        <v>52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72</v>
      </c>
      <c r="D37" s="159">
        <v>0</v>
      </c>
      <c r="E37" s="38"/>
      <c r="F37" s="5">
        <f>SUM(F10:F36)</f>
        <v>2060.84</v>
      </c>
    </row>
    <row r="38" spans="1:8" ht="15.75" thickBot="1" x14ac:dyDescent="0.3">
      <c r="A38" s="51"/>
      <c r="D38" s="159">
        <v>0</v>
      </c>
      <c r="E38" s="68">
        <f>F4+F5+F6-+C37</f>
        <v>0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228" t="s">
        <v>11</v>
      </c>
      <c r="D40" s="1229"/>
      <c r="E40" s="149">
        <f>E5+E4+E6+-F37</f>
        <v>0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J1" workbookViewId="0">
      <selection activeCell="S14" sqref="S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9" t="s">
        <v>272</v>
      </c>
      <c r="B1" s="1249"/>
      <c r="C1" s="1249"/>
      <c r="D1" s="1249"/>
      <c r="E1" s="1249"/>
      <c r="F1" s="1249"/>
      <c r="G1" s="1249"/>
      <c r="H1" s="99">
        <v>1</v>
      </c>
      <c r="L1" s="1243" t="s">
        <v>278</v>
      </c>
      <c r="M1" s="1243"/>
      <c r="N1" s="1243"/>
      <c r="O1" s="1243"/>
      <c r="P1" s="1243"/>
      <c r="Q1" s="1243"/>
      <c r="R1" s="1243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44" t="s">
        <v>56</v>
      </c>
      <c r="B5" s="1250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495</v>
      </c>
      <c r="H5" s="58">
        <f>E4+E5+E6-G5</f>
        <v>0</v>
      </c>
      <c r="L5" s="1244" t="s">
        <v>304</v>
      </c>
      <c r="M5" s="1250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100</v>
      </c>
      <c r="S5" s="58">
        <f>P4+P5+P6-R5</f>
        <v>400</v>
      </c>
    </row>
    <row r="6" spans="1:21" ht="16.5" customHeight="1" x14ac:dyDescent="0.25">
      <c r="A6" s="1244"/>
      <c r="B6" s="1251"/>
      <c r="C6" s="298"/>
      <c r="D6" s="445"/>
      <c r="E6" s="350"/>
      <c r="F6" s="323"/>
      <c r="G6" s="250"/>
      <c r="H6" s="247"/>
      <c r="I6" s="247"/>
      <c r="L6" s="1244"/>
      <c r="M6" s="1251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44"/>
      <c r="B7" s="1251"/>
      <c r="C7" s="298"/>
      <c r="D7" s="445"/>
      <c r="E7" s="350"/>
      <c r="F7" s="323"/>
      <c r="G7" s="250"/>
      <c r="H7" s="247"/>
      <c r="I7" s="691"/>
      <c r="J7" s="532"/>
      <c r="L7" s="1244"/>
      <c r="M7" s="1251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47" t="s">
        <v>49</v>
      </c>
      <c r="J8" s="1241" t="s">
        <v>4</v>
      </c>
      <c r="L8" s="247"/>
      <c r="M8" s="637"/>
      <c r="N8" s="298"/>
      <c r="O8" s="319"/>
      <c r="P8" s="443"/>
      <c r="Q8" s="444"/>
      <c r="R8" s="250"/>
      <c r="S8" s="247"/>
      <c r="T8" s="1247" t="s">
        <v>49</v>
      </c>
      <c r="U8" s="124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48"/>
      <c r="J9" s="124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248"/>
      <c r="U9" s="1242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>
        <v>6</v>
      </c>
      <c r="O10" s="159">
        <f>N10*M10</f>
        <v>60</v>
      </c>
      <c r="P10" s="334">
        <v>44603</v>
      </c>
      <c r="Q10" s="69">
        <f t="shared" ref="Q10:Q36" si="1">O10</f>
        <v>60</v>
      </c>
      <c r="R10" s="272" t="s">
        <v>516</v>
      </c>
      <c r="S10" s="273">
        <v>80</v>
      </c>
      <c r="T10" s="274">
        <f>P4+P5+P6-Q10+P7+P8</f>
        <v>440</v>
      </c>
      <c r="U10" s="275">
        <f>Q4+Q5+Q6+Q7-N10+Q8</f>
        <v>44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>
        <v>1</v>
      </c>
      <c r="O11" s="159">
        <f t="shared" ref="O11:O28" si="3">N11*M11</f>
        <v>10</v>
      </c>
      <c r="P11" s="792">
        <v>44603</v>
      </c>
      <c r="Q11" s="271">
        <f t="shared" si="1"/>
        <v>10</v>
      </c>
      <c r="R11" s="272" t="s">
        <v>517</v>
      </c>
      <c r="S11" s="273">
        <v>80</v>
      </c>
      <c r="T11" s="274">
        <f>T10-Q11</f>
        <v>430</v>
      </c>
      <c r="U11" s="275">
        <f>U10-N11</f>
        <v>43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>
        <v>2</v>
      </c>
      <c r="O12" s="159">
        <f t="shared" si="3"/>
        <v>20</v>
      </c>
      <c r="P12" s="339">
        <v>44604</v>
      </c>
      <c r="Q12" s="271">
        <f t="shared" si="1"/>
        <v>20</v>
      </c>
      <c r="R12" s="272" t="s">
        <v>522</v>
      </c>
      <c r="S12" s="273">
        <v>80</v>
      </c>
      <c r="T12" s="274">
        <f t="shared" ref="T12:T35" si="6">T11-Q12</f>
        <v>410</v>
      </c>
      <c r="U12" s="275">
        <f t="shared" ref="U12:U35" si="7">U11-N12</f>
        <v>41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>
        <v>1</v>
      </c>
      <c r="O13" s="159">
        <f t="shared" si="3"/>
        <v>10</v>
      </c>
      <c r="P13" s="515">
        <v>44608</v>
      </c>
      <c r="Q13" s="271">
        <f t="shared" si="1"/>
        <v>10</v>
      </c>
      <c r="R13" s="272" t="s">
        <v>552</v>
      </c>
      <c r="S13" s="273">
        <v>80</v>
      </c>
      <c r="T13" s="274">
        <f t="shared" si="6"/>
        <v>400</v>
      </c>
      <c r="U13" s="275">
        <f t="shared" si="7"/>
        <v>40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400</v>
      </c>
      <c r="U14" s="275">
        <f t="shared" si="7"/>
        <v>40</v>
      </c>
    </row>
    <row r="15" spans="1:21" x14ac:dyDescent="0.25">
      <c r="A15" s="82" t="s">
        <v>33</v>
      </c>
      <c r="B15" s="83">
        <v>15</v>
      </c>
      <c r="C15" s="15">
        <v>10</v>
      </c>
      <c r="D15" s="1028">
        <f t="shared" si="2"/>
        <v>150</v>
      </c>
      <c r="E15" s="1029">
        <v>44595</v>
      </c>
      <c r="F15" s="1013">
        <f t="shared" si="0"/>
        <v>150</v>
      </c>
      <c r="G15" s="437" t="s">
        <v>471</v>
      </c>
      <c r="H15" s="438">
        <v>90</v>
      </c>
      <c r="I15" s="274">
        <f t="shared" si="4"/>
        <v>120</v>
      </c>
      <c r="J15" s="275">
        <f t="shared" si="5"/>
        <v>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400</v>
      </c>
      <c r="U15" s="275">
        <f t="shared" si="7"/>
        <v>40</v>
      </c>
    </row>
    <row r="16" spans="1:21" x14ac:dyDescent="0.25">
      <c r="A16" s="81"/>
      <c r="B16" s="83">
        <v>15</v>
      </c>
      <c r="C16" s="15">
        <v>3</v>
      </c>
      <c r="D16" s="1028">
        <f t="shared" si="2"/>
        <v>45</v>
      </c>
      <c r="E16" s="1016">
        <v>44600</v>
      </c>
      <c r="F16" s="234">
        <f t="shared" si="0"/>
        <v>45</v>
      </c>
      <c r="G16" s="437" t="s">
        <v>492</v>
      </c>
      <c r="H16" s="438">
        <v>90</v>
      </c>
      <c r="I16" s="274">
        <f t="shared" si="4"/>
        <v>75</v>
      </c>
      <c r="J16" s="275">
        <f t="shared" si="5"/>
        <v>5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400</v>
      </c>
      <c r="U16" s="275">
        <f t="shared" si="7"/>
        <v>40</v>
      </c>
    </row>
    <row r="17" spans="1:21" x14ac:dyDescent="0.25">
      <c r="A17" s="83"/>
      <c r="B17" s="83">
        <v>15</v>
      </c>
      <c r="C17" s="15">
        <v>1</v>
      </c>
      <c r="D17" s="1028">
        <f t="shared" si="2"/>
        <v>15</v>
      </c>
      <c r="E17" s="1030">
        <v>44602</v>
      </c>
      <c r="F17" s="234">
        <f t="shared" si="0"/>
        <v>15</v>
      </c>
      <c r="G17" s="437" t="s">
        <v>505</v>
      </c>
      <c r="H17" s="438">
        <v>90</v>
      </c>
      <c r="I17" s="274">
        <f t="shared" si="4"/>
        <v>60</v>
      </c>
      <c r="J17" s="275">
        <f t="shared" si="5"/>
        <v>4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400</v>
      </c>
      <c r="U17" s="275">
        <f t="shared" si="7"/>
        <v>40</v>
      </c>
    </row>
    <row r="18" spans="1:21" x14ac:dyDescent="0.25">
      <c r="A18" s="2"/>
      <c r="B18" s="83">
        <v>15</v>
      </c>
      <c r="C18" s="15">
        <v>4</v>
      </c>
      <c r="D18" s="1028">
        <f t="shared" si="2"/>
        <v>60</v>
      </c>
      <c r="E18" s="1030">
        <v>44603</v>
      </c>
      <c r="F18" s="234">
        <f t="shared" si="0"/>
        <v>60</v>
      </c>
      <c r="G18" s="1145" t="s">
        <v>516</v>
      </c>
      <c r="H18" s="1128">
        <v>90</v>
      </c>
      <c r="I18" s="1146">
        <f t="shared" si="4"/>
        <v>0</v>
      </c>
      <c r="J18" s="1147">
        <f t="shared" si="5"/>
        <v>0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400</v>
      </c>
      <c r="U18" s="275">
        <f t="shared" si="7"/>
        <v>40</v>
      </c>
    </row>
    <row r="19" spans="1:21" x14ac:dyDescent="0.25">
      <c r="A19" s="2"/>
      <c r="B19" s="83">
        <v>15</v>
      </c>
      <c r="C19" s="53"/>
      <c r="D19" s="1028">
        <f t="shared" si="2"/>
        <v>0</v>
      </c>
      <c r="E19" s="1030"/>
      <c r="F19" s="234">
        <f t="shared" si="0"/>
        <v>0</v>
      </c>
      <c r="G19" s="1127"/>
      <c r="H19" s="1128"/>
      <c r="I19" s="1146">
        <f t="shared" si="4"/>
        <v>0</v>
      </c>
      <c r="J19" s="1147">
        <f t="shared" si="5"/>
        <v>0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400</v>
      </c>
      <c r="U19" s="275">
        <f t="shared" si="7"/>
        <v>40</v>
      </c>
    </row>
    <row r="20" spans="1:21" x14ac:dyDescent="0.25">
      <c r="A20" s="2"/>
      <c r="B20" s="83">
        <v>15</v>
      </c>
      <c r="C20" s="15"/>
      <c r="D20" s="1028">
        <f t="shared" si="2"/>
        <v>0</v>
      </c>
      <c r="E20" s="1016"/>
      <c r="F20" s="234">
        <f t="shared" si="0"/>
        <v>0</v>
      </c>
      <c r="G20" s="1127"/>
      <c r="H20" s="1128"/>
      <c r="I20" s="1146">
        <f t="shared" si="4"/>
        <v>0</v>
      </c>
      <c r="J20" s="1147">
        <f t="shared" si="5"/>
        <v>0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400</v>
      </c>
      <c r="U20" s="275">
        <f t="shared" si="7"/>
        <v>40</v>
      </c>
    </row>
    <row r="21" spans="1:21" x14ac:dyDescent="0.25">
      <c r="A21" s="2"/>
      <c r="B21" s="83">
        <v>15</v>
      </c>
      <c r="C21" s="15"/>
      <c r="D21" s="1028">
        <f t="shared" si="2"/>
        <v>0</v>
      </c>
      <c r="E21" s="1016"/>
      <c r="F21" s="234">
        <f t="shared" si="0"/>
        <v>0</v>
      </c>
      <c r="G21" s="1127"/>
      <c r="H21" s="1128"/>
      <c r="I21" s="1146">
        <f t="shared" si="4"/>
        <v>0</v>
      </c>
      <c r="J21" s="1147">
        <f t="shared" si="5"/>
        <v>0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400</v>
      </c>
      <c r="U21" s="275">
        <f t="shared" si="7"/>
        <v>40</v>
      </c>
    </row>
    <row r="22" spans="1:21" x14ac:dyDescent="0.25">
      <c r="A22" s="2"/>
      <c r="B22" s="83">
        <v>15</v>
      </c>
      <c r="C22" s="15"/>
      <c r="D22" s="1028">
        <f t="shared" si="2"/>
        <v>0</v>
      </c>
      <c r="E22" s="337"/>
      <c r="F22" s="234">
        <f t="shared" si="0"/>
        <v>0</v>
      </c>
      <c r="G22" s="1127"/>
      <c r="H22" s="1128"/>
      <c r="I22" s="1146">
        <f t="shared" si="4"/>
        <v>0</v>
      </c>
      <c r="J22" s="1147">
        <f t="shared" si="5"/>
        <v>0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400</v>
      </c>
      <c r="U22" s="275">
        <f t="shared" si="7"/>
        <v>40</v>
      </c>
    </row>
    <row r="23" spans="1:21" x14ac:dyDescent="0.25">
      <c r="A23" s="2"/>
      <c r="B23" s="83">
        <v>15</v>
      </c>
      <c r="C23" s="15"/>
      <c r="D23" s="1028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0</v>
      </c>
      <c r="J23" s="275">
        <f t="shared" si="5"/>
        <v>0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400</v>
      </c>
      <c r="U23" s="275">
        <f t="shared" si="7"/>
        <v>40</v>
      </c>
    </row>
    <row r="24" spans="1:21" x14ac:dyDescent="0.25">
      <c r="A24" s="2"/>
      <c r="B24" s="83">
        <v>15</v>
      </c>
      <c r="C24" s="15"/>
      <c r="D24" s="1028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0</v>
      </c>
      <c r="J24" s="128">
        <f t="shared" si="5"/>
        <v>0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400</v>
      </c>
      <c r="U24" s="128">
        <f t="shared" si="7"/>
        <v>40</v>
      </c>
    </row>
    <row r="25" spans="1:21" x14ac:dyDescent="0.25">
      <c r="A25" s="2"/>
      <c r="B25" s="83">
        <v>15</v>
      </c>
      <c r="C25" s="15"/>
      <c r="D25" s="1028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0</v>
      </c>
      <c r="J25" s="128">
        <f t="shared" si="5"/>
        <v>0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400</v>
      </c>
      <c r="U25" s="128">
        <f t="shared" si="7"/>
        <v>40</v>
      </c>
    </row>
    <row r="26" spans="1:21" x14ac:dyDescent="0.25">
      <c r="A26" s="2"/>
      <c r="B26" s="83">
        <v>15</v>
      </c>
      <c r="C26" s="15"/>
      <c r="D26" s="1028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0</v>
      </c>
      <c r="J26" s="128">
        <f t="shared" si="5"/>
        <v>0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400</v>
      </c>
      <c r="U26" s="128">
        <f t="shared" si="7"/>
        <v>40</v>
      </c>
    </row>
    <row r="27" spans="1:21" x14ac:dyDescent="0.25">
      <c r="A27" s="2"/>
      <c r="B27" s="83">
        <v>15</v>
      </c>
      <c r="C27" s="15"/>
      <c r="D27" s="1028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0</v>
      </c>
      <c r="J27" s="128">
        <f t="shared" si="5"/>
        <v>0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400</v>
      </c>
      <c r="U27" s="128">
        <f t="shared" si="7"/>
        <v>40</v>
      </c>
    </row>
    <row r="28" spans="1:21" x14ac:dyDescent="0.25">
      <c r="A28" s="2"/>
      <c r="B28" s="83"/>
      <c r="C28" s="15"/>
      <c r="D28" s="1028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0</v>
      </c>
      <c r="J28" s="128">
        <f t="shared" si="5"/>
        <v>0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400</v>
      </c>
      <c r="U28" s="128">
        <f t="shared" si="7"/>
        <v>40</v>
      </c>
    </row>
    <row r="29" spans="1:21" x14ac:dyDescent="0.25">
      <c r="A29" s="2"/>
      <c r="B29" s="83"/>
      <c r="C29" s="15"/>
      <c r="D29" s="1028">
        <v>0</v>
      </c>
      <c r="E29" s="337"/>
      <c r="F29" s="234">
        <f t="shared" si="0"/>
        <v>0</v>
      </c>
      <c r="G29" s="179"/>
      <c r="H29" s="118"/>
      <c r="I29" s="229">
        <f t="shared" si="4"/>
        <v>0</v>
      </c>
      <c r="J29" s="128">
        <f t="shared" si="5"/>
        <v>0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400</v>
      </c>
      <c r="U29" s="128">
        <f t="shared" si="7"/>
        <v>40</v>
      </c>
    </row>
    <row r="30" spans="1:21" x14ac:dyDescent="0.25">
      <c r="A30" s="2"/>
      <c r="B30" s="83"/>
      <c r="C30" s="15"/>
      <c r="D30" s="1028">
        <v>0</v>
      </c>
      <c r="E30" s="337"/>
      <c r="F30" s="234">
        <f t="shared" si="0"/>
        <v>0</v>
      </c>
      <c r="G30" s="179"/>
      <c r="H30" s="118"/>
      <c r="I30" s="229">
        <f t="shared" si="4"/>
        <v>0</v>
      </c>
      <c r="J30" s="128">
        <f t="shared" si="5"/>
        <v>0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400</v>
      </c>
      <c r="U30" s="128">
        <f t="shared" si="7"/>
        <v>40</v>
      </c>
    </row>
    <row r="31" spans="1:21" x14ac:dyDescent="0.25">
      <c r="A31" s="2"/>
      <c r="B31" s="83"/>
      <c r="C31" s="15"/>
      <c r="D31" s="1028">
        <v>0</v>
      </c>
      <c r="E31" s="337"/>
      <c r="F31" s="234">
        <f t="shared" si="0"/>
        <v>0</v>
      </c>
      <c r="G31" s="179"/>
      <c r="H31" s="118"/>
      <c r="I31" s="229">
        <f t="shared" si="4"/>
        <v>0</v>
      </c>
      <c r="J31" s="128">
        <f t="shared" si="5"/>
        <v>0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400</v>
      </c>
      <c r="U31" s="128">
        <f t="shared" si="7"/>
        <v>40</v>
      </c>
    </row>
    <row r="32" spans="1:21" x14ac:dyDescent="0.25">
      <c r="A32" s="2"/>
      <c r="B32" s="83"/>
      <c r="C32" s="15"/>
      <c r="D32" s="1028">
        <v>0</v>
      </c>
      <c r="E32" s="337"/>
      <c r="F32" s="234">
        <f t="shared" si="0"/>
        <v>0</v>
      </c>
      <c r="G32" s="179"/>
      <c r="H32" s="118"/>
      <c r="I32" s="229">
        <f t="shared" si="4"/>
        <v>0</v>
      </c>
      <c r="J32" s="128">
        <f t="shared" si="5"/>
        <v>0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400</v>
      </c>
      <c r="U32" s="128">
        <f t="shared" si="7"/>
        <v>40</v>
      </c>
    </row>
    <row r="33" spans="1:21" x14ac:dyDescent="0.25">
      <c r="A33" s="2"/>
      <c r="B33" s="83"/>
      <c r="C33" s="15"/>
      <c r="D33" s="1028">
        <v>0</v>
      </c>
      <c r="E33" s="337"/>
      <c r="F33" s="234">
        <f t="shared" si="0"/>
        <v>0</v>
      </c>
      <c r="G33" s="179"/>
      <c r="H33" s="118"/>
      <c r="I33" s="229">
        <f t="shared" si="4"/>
        <v>0</v>
      </c>
      <c r="J33" s="128">
        <f t="shared" si="5"/>
        <v>0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400</v>
      </c>
      <c r="U33" s="128">
        <f t="shared" si="7"/>
        <v>40</v>
      </c>
    </row>
    <row r="34" spans="1:21" x14ac:dyDescent="0.25">
      <c r="A34" s="2"/>
      <c r="B34" s="83"/>
      <c r="C34" s="15"/>
      <c r="D34" s="1028">
        <v>0</v>
      </c>
      <c r="E34" s="337"/>
      <c r="F34" s="234">
        <f t="shared" si="0"/>
        <v>0</v>
      </c>
      <c r="G34" s="179"/>
      <c r="H34" s="118"/>
      <c r="I34" s="229">
        <f t="shared" si="4"/>
        <v>0</v>
      </c>
      <c r="J34" s="128">
        <f t="shared" si="5"/>
        <v>0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400</v>
      </c>
      <c r="U34" s="128">
        <f t="shared" si="7"/>
        <v>40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0</v>
      </c>
      <c r="J35" s="128">
        <f t="shared" si="5"/>
        <v>0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400</v>
      </c>
      <c r="U35" s="128">
        <f t="shared" si="7"/>
        <v>40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33</v>
      </c>
      <c r="D37" s="159">
        <v>0</v>
      </c>
      <c r="E37" s="38"/>
      <c r="F37" s="5">
        <f>SUM(F10:F36)</f>
        <v>495</v>
      </c>
      <c r="N37" s="90">
        <f>SUM(N10:N36)</f>
        <v>10</v>
      </c>
      <c r="O37" s="159">
        <v>0</v>
      </c>
      <c r="P37" s="38"/>
      <c r="Q37" s="5">
        <f>SUM(Q10:Q36)</f>
        <v>100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40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28" t="s">
        <v>11</v>
      </c>
      <c r="D40" s="1229"/>
      <c r="E40" s="149">
        <f>E5+E4+E6+-F37</f>
        <v>0</v>
      </c>
      <c r="F40" s="5"/>
      <c r="L40" s="47"/>
      <c r="N40" s="1228" t="s">
        <v>11</v>
      </c>
      <c r="O40" s="1229"/>
      <c r="P40" s="149">
        <f>P5+P4+P6+-Q37</f>
        <v>400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21" activePane="bottomLeft" state="frozen"/>
      <selection pane="bottomLeft" activeCell="G36" sqref="G3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2" t="s">
        <v>273</v>
      </c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254" t="s">
        <v>104</v>
      </c>
      <c r="B5" s="1256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17064.650000000001</v>
      </c>
      <c r="H5" s="58">
        <f>E4+E5+E7-G5</f>
        <v>1452</v>
      </c>
    </row>
    <row r="6" spans="1:10" ht="15" customHeight="1" thickBot="1" x14ac:dyDescent="0.3">
      <c r="A6" s="1254"/>
      <c r="B6" s="1257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255"/>
      <c r="B7" s="1258"/>
      <c r="C7" s="254"/>
      <c r="D7" s="319"/>
      <c r="E7" s="853"/>
      <c r="F7" s="321"/>
      <c r="G7" s="247"/>
      <c r="I7" s="1259" t="s">
        <v>3</v>
      </c>
      <c r="J7" s="125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0"/>
      <c r="J8" s="1253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0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0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0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2" t="s">
        <v>145</v>
      </c>
      <c r="H15" s="920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2" t="s">
        <v>145</v>
      </c>
      <c r="H16" s="920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2" t="s">
        <v>145</v>
      </c>
      <c r="H17" s="920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3" t="s">
        <v>145</v>
      </c>
      <c r="H18" s="920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2" t="s">
        <v>145</v>
      </c>
      <c r="H19" s="920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>
        <v>20</v>
      </c>
      <c r="D20" s="1031">
        <v>516</v>
      </c>
      <c r="E20" s="1030">
        <v>44592</v>
      </c>
      <c r="F20" s="234">
        <f t="shared" si="4"/>
        <v>516</v>
      </c>
      <c r="G20" s="437" t="s">
        <v>449</v>
      </c>
      <c r="H20" s="1032">
        <v>64</v>
      </c>
      <c r="I20" s="274">
        <f t="shared" si="1"/>
        <v>7441.510000000002</v>
      </c>
      <c r="J20" s="275">
        <f t="shared" si="2"/>
        <v>312</v>
      </c>
    </row>
    <row r="21" spans="1:10" x14ac:dyDescent="0.25">
      <c r="A21" s="2"/>
      <c r="B21" s="83"/>
      <c r="C21" s="15">
        <v>20</v>
      </c>
      <c r="D21" s="1031">
        <v>515.54</v>
      </c>
      <c r="E21" s="1016">
        <v>44592</v>
      </c>
      <c r="F21" s="234">
        <f t="shared" si="4"/>
        <v>515.54</v>
      </c>
      <c r="G21" s="437" t="s">
        <v>453</v>
      </c>
      <c r="H21" s="1032">
        <v>64</v>
      </c>
      <c r="I21" s="274">
        <f t="shared" si="1"/>
        <v>6925.9700000000021</v>
      </c>
      <c r="J21" s="275">
        <f t="shared" si="2"/>
        <v>292</v>
      </c>
    </row>
    <row r="22" spans="1:10" x14ac:dyDescent="0.25">
      <c r="A22" s="2"/>
      <c r="B22" s="83"/>
      <c r="C22" s="15">
        <v>2</v>
      </c>
      <c r="D22" s="1031">
        <v>54.06</v>
      </c>
      <c r="E22" s="1016">
        <v>44593</v>
      </c>
      <c r="F22" s="234">
        <f t="shared" si="4"/>
        <v>54.06</v>
      </c>
      <c r="G22" s="179" t="s">
        <v>455</v>
      </c>
      <c r="H22" s="1033">
        <v>64</v>
      </c>
      <c r="I22" s="229">
        <f t="shared" si="1"/>
        <v>6871.9100000000017</v>
      </c>
      <c r="J22" s="128">
        <f t="shared" si="2"/>
        <v>290</v>
      </c>
    </row>
    <row r="23" spans="1:10" x14ac:dyDescent="0.25">
      <c r="A23" s="2"/>
      <c r="B23" s="83"/>
      <c r="C23" s="15">
        <v>2</v>
      </c>
      <c r="D23" s="1031">
        <v>54.83</v>
      </c>
      <c r="E23" s="1016">
        <v>44593</v>
      </c>
      <c r="F23" s="234">
        <f t="shared" si="4"/>
        <v>54.83</v>
      </c>
      <c r="G23" s="179" t="s">
        <v>456</v>
      </c>
      <c r="H23" s="1033">
        <v>64</v>
      </c>
      <c r="I23" s="229">
        <f t="shared" si="1"/>
        <v>6817.0800000000017</v>
      </c>
      <c r="J23" s="128">
        <f t="shared" si="2"/>
        <v>288</v>
      </c>
    </row>
    <row r="24" spans="1:10" x14ac:dyDescent="0.25">
      <c r="A24" s="2"/>
      <c r="B24" s="83"/>
      <c r="C24" s="15">
        <v>37</v>
      </c>
      <c r="D24" s="1031">
        <v>999.86</v>
      </c>
      <c r="E24" s="1016">
        <v>44593</v>
      </c>
      <c r="F24" s="234">
        <f t="shared" si="4"/>
        <v>999.86</v>
      </c>
      <c r="G24" s="179" t="s">
        <v>457</v>
      </c>
      <c r="H24" s="1033">
        <v>64</v>
      </c>
      <c r="I24" s="229">
        <f t="shared" si="1"/>
        <v>5817.2200000000021</v>
      </c>
      <c r="J24" s="128">
        <f t="shared" si="2"/>
        <v>251</v>
      </c>
    </row>
    <row r="25" spans="1:10" x14ac:dyDescent="0.25">
      <c r="A25" s="2"/>
      <c r="B25" s="83"/>
      <c r="C25" s="15">
        <v>40</v>
      </c>
      <c r="D25" s="1031">
        <v>742.64</v>
      </c>
      <c r="E25" s="1030">
        <v>44594</v>
      </c>
      <c r="F25" s="234">
        <f t="shared" si="4"/>
        <v>742.64</v>
      </c>
      <c r="G25" s="179" t="s">
        <v>464</v>
      </c>
      <c r="H25" s="1033">
        <v>64</v>
      </c>
      <c r="I25" s="229">
        <f t="shared" si="1"/>
        <v>5074.5800000000017</v>
      </c>
      <c r="J25" s="128">
        <f t="shared" si="2"/>
        <v>211</v>
      </c>
    </row>
    <row r="26" spans="1:10" x14ac:dyDescent="0.25">
      <c r="A26" s="2"/>
      <c r="B26" s="83"/>
      <c r="C26" s="15">
        <v>7</v>
      </c>
      <c r="D26" s="1031">
        <v>190.17</v>
      </c>
      <c r="E26" s="1030">
        <v>44594</v>
      </c>
      <c r="F26" s="234">
        <f t="shared" si="4"/>
        <v>190.17</v>
      </c>
      <c r="G26" s="179" t="s">
        <v>464</v>
      </c>
      <c r="H26" s="1033">
        <v>64</v>
      </c>
      <c r="I26" s="229">
        <f t="shared" si="1"/>
        <v>4884.4100000000017</v>
      </c>
      <c r="J26" s="128">
        <f t="shared" si="2"/>
        <v>204</v>
      </c>
    </row>
    <row r="27" spans="1:10" x14ac:dyDescent="0.25">
      <c r="A27" s="2"/>
      <c r="B27" s="83"/>
      <c r="C27" s="15">
        <v>1</v>
      </c>
      <c r="D27" s="1031">
        <v>21.6</v>
      </c>
      <c r="E27" s="1030">
        <v>44594</v>
      </c>
      <c r="F27" s="234">
        <f t="shared" si="4"/>
        <v>21.6</v>
      </c>
      <c r="G27" s="179" t="s">
        <v>468</v>
      </c>
      <c r="H27" s="1033">
        <v>64</v>
      </c>
      <c r="I27" s="229">
        <f t="shared" si="1"/>
        <v>4862.8100000000013</v>
      </c>
      <c r="J27" s="128">
        <f t="shared" si="2"/>
        <v>203</v>
      </c>
    </row>
    <row r="28" spans="1:10" x14ac:dyDescent="0.25">
      <c r="A28" s="192"/>
      <c r="B28" s="83"/>
      <c r="C28" s="15">
        <v>40</v>
      </c>
      <c r="D28" s="1031">
        <v>948.48</v>
      </c>
      <c r="E28" s="1030">
        <v>44597</v>
      </c>
      <c r="F28" s="234">
        <f t="shared" si="4"/>
        <v>948.48</v>
      </c>
      <c r="G28" s="179" t="s">
        <v>485</v>
      </c>
      <c r="H28" s="1033">
        <v>64</v>
      </c>
      <c r="I28" s="229">
        <f t="shared" si="1"/>
        <v>3914.3300000000013</v>
      </c>
      <c r="J28" s="128">
        <f t="shared" si="2"/>
        <v>163</v>
      </c>
    </row>
    <row r="29" spans="1:10" x14ac:dyDescent="0.25">
      <c r="A29" s="192"/>
      <c r="B29" s="83"/>
      <c r="C29" s="15">
        <v>2</v>
      </c>
      <c r="D29" s="1031">
        <v>41.63</v>
      </c>
      <c r="E29" s="1016">
        <v>44599</v>
      </c>
      <c r="F29" s="234">
        <f t="shared" si="4"/>
        <v>41.63</v>
      </c>
      <c r="G29" s="437" t="s">
        <v>487</v>
      </c>
      <c r="H29" s="1032">
        <v>64</v>
      </c>
      <c r="I29" s="274">
        <f t="shared" si="1"/>
        <v>3872.7000000000012</v>
      </c>
      <c r="J29" s="275">
        <f t="shared" si="2"/>
        <v>161</v>
      </c>
    </row>
    <row r="30" spans="1:10" x14ac:dyDescent="0.25">
      <c r="A30" s="192"/>
      <c r="B30" s="83"/>
      <c r="C30" s="15">
        <v>4</v>
      </c>
      <c r="D30" s="1031">
        <f>58.07+27.26</f>
        <v>85.33</v>
      </c>
      <c r="E30" s="1016">
        <v>44601</v>
      </c>
      <c r="F30" s="234">
        <f t="shared" si="4"/>
        <v>85.33</v>
      </c>
      <c r="G30" s="437" t="s">
        <v>496</v>
      </c>
      <c r="H30" s="1032">
        <v>64</v>
      </c>
      <c r="I30" s="274">
        <f t="shared" si="1"/>
        <v>3787.3700000000013</v>
      </c>
      <c r="J30" s="275">
        <f t="shared" si="2"/>
        <v>157</v>
      </c>
    </row>
    <row r="31" spans="1:10" x14ac:dyDescent="0.25">
      <c r="A31" s="192"/>
      <c r="B31" s="83"/>
      <c r="C31" s="15">
        <v>20</v>
      </c>
      <c r="D31" s="1031">
        <v>475.55</v>
      </c>
      <c r="E31" s="1016">
        <v>44602</v>
      </c>
      <c r="F31" s="234">
        <f t="shared" si="4"/>
        <v>475.55</v>
      </c>
      <c r="G31" s="437" t="s">
        <v>511</v>
      </c>
      <c r="H31" s="1032">
        <v>64</v>
      </c>
      <c r="I31" s="274">
        <f t="shared" si="1"/>
        <v>3311.8200000000011</v>
      </c>
      <c r="J31" s="275">
        <f t="shared" si="2"/>
        <v>137</v>
      </c>
    </row>
    <row r="32" spans="1:10" x14ac:dyDescent="0.25">
      <c r="A32" s="192"/>
      <c r="B32" s="83"/>
      <c r="C32" s="15">
        <v>40</v>
      </c>
      <c r="D32" s="1031">
        <v>686.77</v>
      </c>
      <c r="E32" s="1016">
        <v>44603</v>
      </c>
      <c r="F32" s="234">
        <f t="shared" si="4"/>
        <v>686.77</v>
      </c>
      <c r="G32" s="437" t="s">
        <v>516</v>
      </c>
      <c r="H32" s="1032">
        <v>64</v>
      </c>
      <c r="I32" s="274">
        <f t="shared" si="1"/>
        <v>2625.0500000000011</v>
      </c>
      <c r="J32" s="275">
        <f t="shared" si="2"/>
        <v>97</v>
      </c>
    </row>
    <row r="33" spans="1:10" x14ac:dyDescent="0.25">
      <c r="A33" s="2"/>
      <c r="B33" s="83"/>
      <c r="C33" s="15">
        <v>1</v>
      </c>
      <c r="D33" s="1031">
        <v>27.04</v>
      </c>
      <c r="E33" s="1016">
        <v>44603</v>
      </c>
      <c r="F33" s="234">
        <f t="shared" si="4"/>
        <v>27.04</v>
      </c>
      <c r="G33" s="437" t="s">
        <v>518</v>
      </c>
      <c r="H33" s="1032">
        <v>64</v>
      </c>
      <c r="I33" s="274">
        <f t="shared" si="1"/>
        <v>2598.0100000000011</v>
      </c>
      <c r="J33" s="275">
        <f t="shared" si="2"/>
        <v>96</v>
      </c>
    </row>
    <row r="34" spans="1:10" x14ac:dyDescent="0.25">
      <c r="A34" s="2"/>
      <c r="B34" s="83"/>
      <c r="C34" s="15">
        <v>40</v>
      </c>
      <c r="D34" s="1031">
        <v>1089.52</v>
      </c>
      <c r="E34" s="1016">
        <v>44607</v>
      </c>
      <c r="F34" s="234">
        <f t="shared" si="4"/>
        <v>1089.52</v>
      </c>
      <c r="G34" s="179" t="s">
        <v>546</v>
      </c>
      <c r="H34" s="1033">
        <v>64</v>
      </c>
      <c r="I34" s="229">
        <f t="shared" si="1"/>
        <v>1508.4900000000011</v>
      </c>
      <c r="J34" s="128">
        <f t="shared" si="2"/>
        <v>56</v>
      </c>
    </row>
    <row r="35" spans="1:10" x14ac:dyDescent="0.25">
      <c r="A35" s="2"/>
      <c r="B35" s="83"/>
      <c r="C35" s="15">
        <v>2</v>
      </c>
      <c r="D35" s="1031">
        <v>56.49</v>
      </c>
      <c r="E35" s="1016">
        <v>44607</v>
      </c>
      <c r="F35" s="234">
        <f t="shared" si="4"/>
        <v>56.49</v>
      </c>
      <c r="G35" s="179" t="s">
        <v>549</v>
      </c>
      <c r="H35" s="1033">
        <v>64</v>
      </c>
      <c r="I35" s="229">
        <f t="shared" si="1"/>
        <v>1452.0000000000011</v>
      </c>
      <c r="J35" s="128">
        <f t="shared" si="2"/>
        <v>54</v>
      </c>
    </row>
    <row r="36" spans="1:10" x14ac:dyDescent="0.25">
      <c r="A36" s="2"/>
      <c r="B36" s="83"/>
      <c r="C36" s="15"/>
      <c r="D36" s="1031"/>
      <c r="E36" s="337"/>
      <c r="F36" s="234">
        <f t="shared" si="4"/>
        <v>0</v>
      </c>
      <c r="G36" s="179"/>
      <c r="H36" s="1033"/>
      <c r="I36" s="229">
        <f t="shared" si="1"/>
        <v>1452.0000000000011</v>
      </c>
      <c r="J36" s="128">
        <f t="shared" si="2"/>
        <v>54</v>
      </c>
    </row>
    <row r="37" spans="1:10" x14ac:dyDescent="0.25">
      <c r="A37" s="2"/>
      <c r="B37" s="83"/>
      <c r="C37" s="15"/>
      <c r="D37" s="1031"/>
      <c r="E37" s="337"/>
      <c r="F37" s="234">
        <f t="shared" si="4"/>
        <v>0</v>
      </c>
      <c r="G37" s="179"/>
      <c r="H37" s="1033"/>
      <c r="I37" s="229">
        <f t="shared" si="1"/>
        <v>1452.0000000000011</v>
      </c>
      <c r="J37" s="128">
        <f t="shared" si="2"/>
        <v>54</v>
      </c>
    </row>
    <row r="38" spans="1:10" x14ac:dyDescent="0.25">
      <c r="A38" s="2"/>
      <c r="B38" s="83"/>
      <c r="C38" s="15"/>
      <c r="D38" s="1031"/>
      <c r="E38" s="337"/>
      <c r="F38" s="234">
        <f t="shared" si="4"/>
        <v>0</v>
      </c>
      <c r="G38" s="179"/>
      <c r="H38" s="1033"/>
      <c r="I38" s="229">
        <f t="shared" si="1"/>
        <v>1452.0000000000011</v>
      </c>
      <c r="J38" s="128">
        <f t="shared" si="2"/>
        <v>54</v>
      </c>
    </row>
    <row r="39" spans="1:10" x14ac:dyDescent="0.25">
      <c r="A39" s="2"/>
      <c r="B39" s="83"/>
      <c r="C39" s="15"/>
      <c r="D39" s="1031"/>
      <c r="E39" s="337"/>
      <c r="F39" s="234">
        <f t="shared" si="4"/>
        <v>0</v>
      </c>
      <c r="G39" s="179"/>
      <c r="H39" s="1033"/>
      <c r="I39" s="229">
        <f t="shared" si="1"/>
        <v>1452.0000000000011</v>
      </c>
      <c r="J39" s="128">
        <f t="shared" si="2"/>
        <v>54</v>
      </c>
    </row>
    <row r="40" spans="1:10" x14ac:dyDescent="0.25">
      <c r="A40" s="2"/>
      <c r="B40" s="83"/>
      <c r="C40" s="15"/>
      <c r="D40" s="1031">
        <f t="shared" ref="D40:D42" si="5">C40*B40</f>
        <v>0</v>
      </c>
      <c r="E40" s="337"/>
      <c r="F40" s="234">
        <f t="shared" si="4"/>
        <v>0</v>
      </c>
      <c r="G40" s="179"/>
      <c r="H40" s="1034"/>
      <c r="I40" s="229">
        <f t="shared" si="1"/>
        <v>1452.0000000000011</v>
      </c>
      <c r="J40" s="128">
        <f t="shared" si="2"/>
        <v>54</v>
      </c>
    </row>
    <row r="41" spans="1:10" x14ac:dyDescent="0.25">
      <c r="A41" s="2"/>
      <c r="B41" s="83"/>
      <c r="C41" s="15"/>
      <c r="D41" s="1031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1452.0000000000011</v>
      </c>
      <c r="J41" s="128">
        <f t="shared" si="2"/>
        <v>54</v>
      </c>
    </row>
    <row r="42" spans="1:10" x14ac:dyDescent="0.25">
      <c r="A42" s="2"/>
      <c r="B42" s="83"/>
      <c r="C42" s="15"/>
      <c r="D42" s="1031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1452.0000000000011</v>
      </c>
      <c r="J42" s="128">
        <f t="shared" si="2"/>
        <v>54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1452.0000000000011</v>
      </c>
      <c r="J43" s="128">
        <f t="shared" si="2"/>
        <v>54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1452.0000000000011</v>
      </c>
      <c r="J44" s="128">
        <f t="shared" si="2"/>
        <v>54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1452.0000000000011</v>
      </c>
      <c r="J45" s="128">
        <f t="shared" si="2"/>
        <v>54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1452.0000000000011</v>
      </c>
      <c r="J46" s="128">
        <f t="shared" si="2"/>
        <v>54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1452.0000000000011</v>
      </c>
      <c r="J47" s="128">
        <f t="shared" si="2"/>
        <v>54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1452.0000000000011</v>
      </c>
      <c r="J48" s="128">
        <f t="shared" si="2"/>
        <v>54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1452.0000000000011</v>
      </c>
      <c r="J49" s="128">
        <f t="shared" si="2"/>
        <v>54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1452.0000000000011</v>
      </c>
      <c r="J50" s="128">
        <f t="shared" si="2"/>
        <v>54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1452.0000000000011</v>
      </c>
      <c r="J51" s="128">
        <f t="shared" si="2"/>
        <v>54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1452.0000000000011</v>
      </c>
      <c r="J52" s="128">
        <f t="shared" si="2"/>
        <v>54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1452.0000000000011</v>
      </c>
      <c r="J53" s="128">
        <f t="shared" si="2"/>
        <v>54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1452.0000000000011</v>
      </c>
      <c r="J54" s="128">
        <f t="shared" si="2"/>
        <v>54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1452.0000000000011</v>
      </c>
      <c r="J55" s="128">
        <f t="shared" si="2"/>
        <v>54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1452.0000000000011</v>
      </c>
      <c r="J56" s="128">
        <f t="shared" si="2"/>
        <v>54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1452.0000000000011</v>
      </c>
      <c r="J57" s="128">
        <f t="shared" si="2"/>
        <v>54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1452.0000000000011</v>
      </c>
      <c r="J58" s="128">
        <f t="shared" si="2"/>
        <v>54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1452.0000000000011</v>
      </c>
      <c r="J59" s="128">
        <f t="shared" si="2"/>
        <v>54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1452.0000000000011</v>
      </c>
      <c r="J94" s="128">
        <f>J59-C94</f>
        <v>54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1452.0000000000011</v>
      </c>
      <c r="J95" s="128">
        <f t="shared" ref="J95" si="8">J94-C95</f>
        <v>54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1452.0000000000011</v>
      </c>
      <c r="J96" s="128">
        <f>J42-C96</f>
        <v>54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693</v>
      </c>
      <c r="D98" s="48">
        <f>SUM(D9:D97)</f>
        <v>17064.650000000001</v>
      </c>
      <c r="E98" s="38"/>
      <c r="F98" s="5">
        <f>SUM(F9:F97)</f>
        <v>17064.650000000001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54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28" t="s">
        <v>11</v>
      </c>
      <c r="D101" s="1229"/>
      <c r="E101" s="149">
        <f>E5+E4+E7+-F98</f>
        <v>1452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6"/>
      <c r="B1" s="1206"/>
      <c r="C1" s="1206"/>
      <c r="D1" s="1206"/>
      <c r="E1" s="1206"/>
      <c r="F1" s="1206"/>
      <c r="G1" s="120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254" t="s">
        <v>108</v>
      </c>
      <c r="B5" s="1256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55"/>
      <c r="B6" s="1258"/>
      <c r="C6" s="254"/>
      <c r="D6" s="319"/>
      <c r="E6" s="853"/>
      <c r="F6" s="321"/>
      <c r="G6" s="247"/>
      <c r="I6" s="1259" t="s">
        <v>3</v>
      </c>
      <c r="J6" s="12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0"/>
      <c r="J7" s="1253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28" t="s">
        <v>11</v>
      </c>
      <c r="D100" s="1229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02" t="s">
        <v>262</v>
      </c>
      <c r="B1" s="1202"/>
      <c r="C1" s="1202"/>
      <c r="D1" s="1202"/>
      <c r="E1" s="1202"/>
      <c r="F1" s="1202"/>
      <c r="G1" s="1202"/>
      <c r="H1" s="11">
        <v>1</v>
      </c>
      <c r="K1" s="1202" t="str">
        <f>A1</f>
        <v>INVENTARIO    DEL MES DE ENERO   2022</v>
      </c>
      <c r="L1" s="1202"/>
      <c r="M1" s="1202"/>
      <c r="N1" s="1202"/>
      <c r="O1" s="1202"/>
      <c r="P1" s="1202"/>
      <c r="Q1" s="1202"/>
      <c r="R1" s="11">
        <v>2</v>
      </c>
      <c r="U1" s="1202" t="str">
        <f>K1</f>
        <v>INVENTARIO    DEL MES DE ENERO   2022</v>
      </c>
      <c r="V1" s="1202"/>
      <c r="W1" s="1202"/>
      <c r="X1" s="1202"/>
      <c r="Y1" s="1202"/>
      <c r="Z1" s="1202"/>
      <c r="AA1" s="1202"/>
      <c r="AB1" s="11">
        <v>3</v>
      </c>
      <c r="AE1" s="1206" t="s">
        <v>278</v>
      </c>
      <c r="AF1" s="1206"/>
      <c r="AG1" s="1206"/>
      <c r="AH1" s="1206"/>
      <c r="AI1" s="1206"/>
      <c r="AJ1" s="1206"/>
      <c r="AK1" s="1206"/>
      <c r="AL1" s="11">
        <v>4</v>
      </c>
      <c r="AO1" s="1206" t="s">
        <v>288</v>
      </c>
      <c r="AP1" s="1206"/>
      <c r="AQ1" s="1206"/>
      <c r="AR1" s="1206"/>
      <c r="AS1" s="1206"/>
      <c r="AT1" s="1206"/>
      <c r="AU1" s="1206"/>
      <c r="AV1" s="11">
        <v>5</v>
      </c>
      <c r="AY1" s="1206" t="str">
        <f>AO1</f>
        <v>ENTRADA DEL MES DE FEBRERO    2022</v>
      </c>
      <c r="AZ1" s="1206"/>
      <c r="BA1" s="1206"/>
      <c r="BB1" s="1206"/>
      <c r="BC1" s="1206"/>
      <c r="BD1" s="1206"/>
      <c r="BE1" s="1206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>
        <v>1.2</v>
      </c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203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205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204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205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203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204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203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1268.3200000000002</v>
      </c>
      <c r="H6" s="7">
        <f>E6-G6+E7+E5-G5</f>
        <v>97.05999999999986</v>
      </c>
      <c r="K6" s="257"/>
      <c r="L6" s="1205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1002.15</v>
      </c>
      <c r="R6" s="7">
        <f>O6-Q6+O7+O5-Q5+O4</f>
        <v>0</v>
      </c>
      <c r="U6" s="257"/>
      <c r="V6" s="1204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205"/>
      <c r="AG6" s="799">
        <v>92</v>
      </c>
      <c r="AH6" s="255">
        <v>44608</v>
      </c>
      <c r="AI6" s="826">
        <v>506.19</v>
      </c>
      <c r="AJ6" s="250">
        <v>42</v>
      </c>
      <c r="AK6" s="269">
        <f>AJ78</f>
        <v>619.97</v>
      </c>
      <c r="AL6" s="7">
        <f>AI6-AK6+AI7+AI5-AK5+AI4</f>
        <v>543.26</v>
      </c>
      <c r="AO6" s="611"/>
      <c r="AP6" s="1203"/>
      <c r="AQ6" s="278"/>
      <c r="AR6" s="255"/>
      <c r="AS6" s="266"/>
      <c r="AT6" s="260"/>
      <c r="AU6" s="269">
        <f>AT78</f>
        <v>187.33</v>
      </c>
      <c r="AV6" s="7">
        <f>AS6-AU6+AS7+AS5-AU5</f>
        <v>464.4799999999999</v>
      </c>
      <c r="AY6" s="257"/>
      <c r="AZ6" s="1204"/>
      <c r="BA6" s="589">
        <v>120</v>
      </c>
      <c r="BB6" s="255">
        <v>44608</v>
      </c>
      <c r="BC6" s="274">
        <v>209.68</v>
      </c>
      <c r="BD6" s="260">
        <v>17</v>
      </c>
      <c r="BE6" s="269">
        <f>BD78</f>
        <v>0</v>
      </c>
      <c r="BF6" s="7">
        <f>BC6-BE6+BC7+BC5-BE5+BC4</f>
        <v>559.27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77</v>
      </c>
      <c r="AG9" s="15">
        <v>20</v>
      </c>
      <c r="AH9" s="271">
        <v>238.18</v>
      </c>
      <c r="AI9" s="301">
        <v>44594</v>
      </c>
      <c r="AJ9" s="271">
        <f t="shared" ref="AJ9:AJ72" si="3">AH9</f>
        <v>238.18</v>
      </c>
      <c r="AK9" s="272" t="s">
        <v>466</v>
      </c>
      <c r="AL9" s="273">
        <v>95</v>
      </c>
      <c r="AM9" s="282">
        <f>AI6-AJ9+AI5+AI7+AI4</f>
        <v>925.05000000000007</v>
      </c>
      <c r="AO9" s="80" t="s">
        <v>32</v>
      </c>
      <c r="AP9" s="83">
        <f>AT6-AQ9+AT5+AT7+AT4</f>
        <v>37</v>
      </c>
      <c r="AQ9" s="15">
        <v>15</v>
      </c>
      <c r="AR9" s="271">
        <v>187.33</v>
      </c>
      <c r="AS9" s="301">
        <v>44596</v>
      </c>
      <c r="AT9" s="271">
        <f t="shared" ref="AT9:AT72" si="4">AR9</f>
        <v>187.33</v>
      </c>
      <c r="AU9" s="272" t="s">
        <v>475</v>
      </c>
      <c r="AV9" s="273">
        <v>125</v>
      </c>
      <c r="AW9" s="282">
        <f>AS6-AT9+AS5+AS7+AS4</f>
        <v>464.4799999999999</v>
      </c>
      <c r="AY9" s="80" t="s">
        <v>32</v>
      </c>
      <c r="AZ9" s="83">
        <f>BD6-BA9+BD5+BD7+BD4</f>
        <v>45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559.27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8" t="s">
        <v>256</v>
      </c>
      <c r="V10" s="83">
        <f>V9-W10</f>
        <v>20</v>
      </c>
      <c r="W10" s="999">
        <v>15</v>
      </c>
      <c r="X10" s="950">
        <v>148.38</v>
      </c>
      <c r="Y10" s="954">
        <v>44568</v>
      </c>
      <c r="Z10" s="950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67</v>
      </c>
      <c r="AG10" s="15">
        <v>10</v>
      </c>
      <c r="AH10" s="271">
        <v>120.49</v>
      </c>
      <c r="AI10" s="301">
        <v>44599</v>
      </c>
      <c r="AJ10" s="271">
        <f t="shared" si="3"/>
        <v>120.49</v>
      </c>
      <c r="AK10" s="272" t="s">
        <v>486</v>
      </c>
      <c r="AL10" s="273">
        <v>95</v>
      </c>
      <c r="AM10" s="282">
        <f>AM9-AJ10</f>
        <v>804.56000000000006</v>
      </c>
      <c r="AO10" s="212"/>
      <c r="AP10" s="83">
        <f>AP9-AQ10</f>
        <v>37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464.4799999999999</v>
      </c>
      <c r="AY10" s="1050"/>
      <c r="AZ10" s="83">
        <f>AZ9-BA10</f>
        <v>45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559.27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6">
        <v>192.04</v>
      </c>
      <c r="E11" s="887">
        <v>44551</v>
      </c>
      <c r="F11" s="886">
        <f t="shared" si="0"/>
        <v>192.04</v>
      </c>
      <c r="G11" s="648" t="s">
        <v>140</v>
      </c>
      <c r="H11" s="888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0">
        <v>240.34</v>
      </c>
      <c r="O11" s="954">
        <v>44567</v>
      </c>
      <c r="P11" s="950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0">
        <v>22.94</v>
      </c>
      <c r="Y11" s="954">
        <v>44568</v>
      </c>
      <c r="Z11" s="950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63</v>
      </c>
      <c r="AG11" s="73">
        <v>4</v>
      </c>
      <c r="AH11" s="271">
        <v>47.67</v>
      </c>
      <c r="AI11" s="301">
        <v>44600</v>
      </c>
      <c r="AJ11" s="271">
        <f t="shared" si="3"/>
        <v>47.67</v>
      </c>
      <c r="AK11" s="272" t="s">
        <v>490</v>
      </c>
      <c r="AL11" s="1144">
        <v>90</v>
      </c>
      <c r="AM11" s="282">
        <f t="shared" ref="AM11:AM74" si="13">AM10-AJ11</f>
        <v>756.8900000000001</v>
      </c>
      <c r="AO11" s="200"/>
      <c r="AP11" s="83">
        <f t="shared" ref="AP11:AP54" si="14">AP10-AQ11</f>
        <v>37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464.4799999999999</v>
      </c>
      <c r="AY11" s="200"/>
      <c r="AZ11" s="304">
        <f t="shared" ref="AZ11:AZ54" si="16">AZ10-BA11</f>
        <v>45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559.27</v>
      </c>
    </row>
    <row r="12" spans="1:59" x14ac:dyDescent="0.25">
      <c r="A12" s="200"/>
      <c r="B12" s="83">
        <f t="shared" si="6"/>
        <v>32</v>
      </c>
      <c r="C12" s="15">
        <v>20</v>
      </c>
      <c r="D12" s="950">
        <v>255.87</v>
      </c>
      <c r="E12" s="954">
        <v>44565</v>
      </c>
      <c r="F12" s="950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0">
        <v>238.7</v>
      </c>
      <c r="O12" s="954">
        <v>44576</v>
      </c>
      <c r="P12" s="950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0">
        <v>170.76</v>
      </c>
      <c r="Y12" s="954">
        <v>44576</v>
      </c>
      <c r="Z12" s="950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53</v>
      </c>
      <c r="AG12" s="73">
        <v>10</v>
      </c>
      <c r="AH12" s="271">
        <v>118.89</v>
      </c>
      <c r="AI12" s="301">
        <v>44601</v>
      </c>
      <c r="AJ12" s="271">
        <f t="shared" si="3"/>
        <v>118.89</v>
      </c>
      <c r="AK12" s="272" t="s">
        <v>499</v>
      </c>
      <c r="AL12" s="273">
        <v>95</v>
      </c>
      <c r="AM12" s="282">
        <f t="shared" si="13"/>
        <v>638.00000000000011</v>
      </c>
      <c r="AO12" s="200"/>
      <c r="AP12" s="83">
        <f t="shared" si="14"/>
        <v>37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464.4799999999999</v>
      </c>
      <c r="AY12" s="200"/>
      <c r="AZ12" s="304">
        <f t="shared" si="16"/>
        <v>45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559.27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0">
        <v>191.63</v>
      </c>
      <c r="E13" s="954">
        <v>44588</v>
      </c>
      <c r="F13" s="950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0">
        <v>181.77</v>
      </c>
      <c r="O13" s="954">
        <v>44588</v>
      </c>
      <c r="P13" s="950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0">
        <v>61.18</v>
      </c>
      <c r="Y13" s="954">
        <v>44583</v>
      </c>
      <c r="Z13" s="950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45</v>
      </c>
      <c r="AG13" s="73">
        <v>8</v>
      </c>
      <c r="AH13" s="271">
        <v>94.74</v>
      </c>
      <c r="AI13" s="301">
        <v>44604</v>
      </c>
      <c r="AJ13" s="271">
        <f t="shared" si="3"/>
        <v>94.74</v>
      </c>
      <c r="AK13" s="272" t="s">
        <v>526</v>
      </c>
      <c r="AL13" s="273">
        <v>95</v>
      </c>
      <c r="AM13" s="282">
        <f t="shared" si="13"/>
        <v>543.2600000000001</v>
      </c>
      <c r="AO13" s="82" t="s">
        <v>33</v>
      </c>
      <c r="AP13" s="83">
        <f t="shared" si="14"/>
        <v>37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464.4799999999999</v>
      </c>
      <c r="AY13" s="82" t="s">
        <v>33</v>
      </c>
      <c r="AZ13" s="304">
        <f t="shared" si="16"/>
        <v>45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559.27</v>
      </c>
    </row>
    <row r="14" spans="1:59" x14ac:dyDescent="0.25">
      <c r="A14" s="73"/>
      <c r="B14" s="83">
        <f t="shared" si="6"/>
        <v>7</v>
      </c>
      <c r="C14" s="15">
        <v>10</v>
      </c>
      <c r="D14" s="1013">
        <v>120.42</v>
      </c>
      <c r="E14" s="1014">
        <v>44607</v>
      </c>
      <c r="F14" s="1013">
        <f t="shared" si="0"/>
        <v>120.42</v>
      </c>
      <c r="G14" s="437" t="s">
        <v>544</v>
      </c>
      <c r="H14" s="438">
        <v>90</v>
      </c>
      <c r="I14" s="282">
        <f t="shared" si="7"/>
        <v>97.060000000000016</v>
      </c>
      <c r="K14" s="73"/>
      <c r="L14" s="83">
        <f t="shared" si="8"/>
        <v>4</v>
      </c>
      <c r="M14" s="73">
        <v>7</v>
      </c>
      <c r="N14" s="950">
        <v>85.18</v>
      </c>
      <c r="O14" s="954">
        <v>44589</v>
      </c>
      <c r="P14" s="950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6">
        <f t="shared" si="10"/>
        <v>-2</v>
      </c>
      <c r="W14" s="73"/>
      <c r="X14" s="1013"/>
      <c r="Y14" s="1014"/>
      <c r="Z14" s="1126">
        <f t="shared" si="2"/>
        <v>0</v>
      </c>
      <c r="AA14" s="1127"/>
      <c r="AB14" s="1128"/>
      <c r="AC14" s="1129">
        <f t="shared" si="11"/>
        <v>0</v>
      </c>
      <c r="AE14" s="73"/>
      <c r="AF14" s="83">
        <f t="shared" si="12"/>
        <v>45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543.2600000000001</v>
      </c>
      <c r="AO14" s="73"/>
      <c r="AP14" s="83">
        <f t="shared" si="14"/>
        <v>37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464.4799999999999</v>
      </c>
      <c r="AY14" s="73"/>
      <c r="AZ14" s="304">
        <f t="shared" si="16"/>
        <v>45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559.27</v>
      </c>
    </row>
    <row r="15" spans="1:59" x14ac:dyDescent="0.25">
      <c r="A15" s="73"/>
      <c r="B15" s="83">
        <f t="shared" si="6"/>
        <v>7</v>
      </c>
      <c r="C15" s="15"/>
      <c r="D15" s="1013"/>
      <c r="E15" s="1014"/>
      <c r="F15" s="1013">
        <f t="shared" si="0"/>
        <v>0</v>
      </c>
      <c r="G15" s="437"/>
      <c r="H15" s="438"/>
      <c r="I15" s="282">
        <f t="shared" si="7"/>
        <v>97.060000000000016</v>
      </c>
      <c r="K15" s="73"/>
      <c r="L15" s="83">
        <f t="shared" si="8"/>
        <v>0</v>
      </c>
      <c r="M15" s="73">
        <v>4</v>
      </c>
      <c r="N15" s="950">
        <v>47.14</v>
      </c>
      <c r="O15" s="954">
        <v>44590</v>
      </c>
      <c r="P15" s="950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6">
        <f t="shared" si="10"/>
        <v>-2</v>
      </c>
      <c r="W15" s="73"/>
      <c r="X15" s="1013"/>
      <c r="Y15" s="1014"/>
      <c r="Z15" s="1126">
        <f t="shared" si="2"/>
        <v>0</v>
      </c>
      <c r="AA15" s="1127"/>
      <c r="AB15" s="1128"/>
      <c r="AC15" s="1129">
        <f t="shared" si="11"/>
        <v>0</v>
      </c>
      <c r="AE15" s="73"/>
      <c r="AF15" s="83">
        <f t="shared" si="12"/>
        <v>45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543.2600000000001</v>
      </c>
      <c r="AO15" s="73"/>
      <c r="AP15" s="83">
        <f t="shared" si="14"/>
        <v>37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464.4799999999999</v>
      </c>
      <c r="AY15" s="73"/>
      <c r="AZ15" s="304">
        <f t="shared" si="16"/>
        <v>45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559.27</v>
      </c>
    </row>
    <row r="16" spans="1:59" x14ac:dyDescent="0.25">
      <c r="B16" s="83">
        <f t="shared" si="6"/>
        <v>7</v>
      </c>
      <c r="C16" s="15"/>
      <c r="D16" s="1013"/>
      <c r="E16" s="1014"/>
      <c r="F16" s="1013">
        <f t="shared" si="0"/>
        <v>0</v>
      </c>
      <c r="G16" s="437"/>
      <c r="H16" s="438"/>
      <c r="I16" s="282">
        <f t="shared" si="7"/>
        <v>97.060000000000016</v>
      </c>
      <c r="L16" s="83">
        <f t="shared" si="8"/>
        <v>0</v>
      </c>
      <c r="M16" s="73"/>
      <c r="N16" s="1013"/>
      <c r="O16" s="1014"/>
      <c r="P16" s="1126">
        <f t="shared" si="1"/>
        <v>0</v>
      </c>
      <c r="Q16" s="1127"/>
      <c r="R16" s="1128"/>
      <c r="S16" s="1129">
        <f t="shared" si="9"/>
        <v>1.2000000000000028</v>
      </c>
      <c r="V16" s="83">
        <f t="shared" si="10"/>
        <v>-2</v>
      </c>
      <c r="W16" s="73"/>
      <c r="X16" s="1013"/>
      <c r="Y16" s="1014"/>
      <c r="Z16" s="1126">
        <f t="shared" si="2"/>
        <v>0</v>
      </c>
      <c r="AA16" s="1127"/>
      <c r="AB16" s="1128"/>
      <c r="AC16" s="1129">
        <f t="shared" si="11"/>
        <v>0</v>
      </c>
      <c r="AF16" s="83">
        <f t="shared" si="12"/>
        <v>45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543.2600000000001</v>
      </c>
      <c r="AP16" s="83">
        <f t="shared" si="14"/>
        <v>37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464.4799999999999</v>
      </c>
      <c r="AZ16" s="304">
        <f t="shared" si="16"/>
        <v>45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559.27</v>
      </c>
    </row>
    <row r="17" spans="1:59" x14ac:dyDescent="0.25">
      <c r="B17" s="83">
        <f t="shared" si="6"/>
        <v>7</v>
      </c>
      <c r="C17" s="15"/>
      <c r="D17" s="1013"/>
      <c r="E17" s="1014"/>
      <c r="F17" s="1013">
        <f t="shared" si="0"/>
        <v>0</v>
      </c>
      <c r="G17" s="437"/>
      <c r="H17" s="438"/>
      <c r="I17" s="282">
        <f t="shared" si="7"/>
        <v>97.060000000000016</v>
      </c>
      <c r="L17" s="83">
        <f t="shared" si="8"/>
        <v>0</v>
      </c>
      <c r="M17" s="73"/>
      <c r="N17" s="1013"/>
      <c r="O17" s="1014"/>
      <c r="P17" s="1126">
        <f t="shared" si="1"/>
        <v>0</v>
      </c>
      <c r="Q17" s="1127"/>
      <c r="R17" s="1128"/>
      <c r="S17" s="1129">
        <f t="shared" si="9"/>
        <v>1.2000000000000028</v>
      </c>
      <c r="V17" s="83">
        <f t="shared" si="10"/>
        <v>-2</v>
      </c>
      <c r="W17" s="73"/>
      <c r="X17" s="1013"/>
      <c r="Y17" s="1014"/>
      <c r="Z17" s="1126">
        <f t="shared" si="2"/>
        <v>0</v>
      </c>
      <c r="AA17" s="1127"/>
      <c r="AB17" s="1128"/>
      <c r="AC17" s="1129">
        <f t="shared" si="11"/>
        <v>0</v>
      </c>
      <c r="AF17" s="83">
        <f t="shared" si="12"/>
        <v>45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543.2600000000001</v>
      </c>
      <c r="AP17" s="83">
        <f t="shared" si="14"/>
        <v>37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464.4799999999999</v>
      </c>
      <c r="AZ17" s="304">
        <f t="shared" si="16"/>
        <v>45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559.27</v>
      </c>
    </row>
    <row r="18" spans="1:59" x14ac:dyDescent="0.25">
      <c r="A18" s="123"/>
      <c r="B18" s="83">
        <f t="shared" si="6"/>
        <v>7</v>
      </c>
      <c r="C18" s="15"/>
      <c r="D18" s="1013"/>
      <c r="E18" s="1014"/>
      <c r="F18" s="1013">
        <f t="shared" si="0"/>
        <v>0</v>
      </c>
      <c r="G18" s="437"/>
      <c r="H18" s="438"/>
      <c r="I18" s="282">
        <f t="shared" si="7"/>
        <v>97.060000000000016</v>
      </c>
      <c r="K18" s="123"/>
      <c r="L18" s="83">
        <f t="shared" si="8"/>
        <v>0</v>
      </c>
      <c r="M18" s="73"/>
      <c r="N18" s="1013"/>
      <c r="O18" s="1014"/>
      <c r="P18" s="1126">
        <v>1.2</v>
      </c>
      <c r="Q18" s="1127"/>
      <c r="R18" s="1128"/>
      <c r="S18" s="1129">
        <f t="shared" si="9"/>
        <v>2.886579864025407E-15</v>
      </c>
      <c r="U18" s="123"/>
      <c r="V18" s="83">
        <f t="shared" si="10"/>
        <v>-2</v>
      </c>
      <c r="W18" s="73"/>
      <c r="X18" s="1013"/>
      <c r="Y18" s="1014"/>
      <c r="Z18" s="1013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45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543.2600000000001</v>
      </c>
      <c r="AO18" s="123"/>
      <c r="AP18" s="83">
        <f t="shared" si="14"/>
        <v>37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464.4799999999999</v>
      </c>
      <c r="AY18" s="123"/>
      <c r="AZ18" s="304">
        <f t="shared" si="16"/>
        <v>45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559.27</v>
      </c>
    </row>
    <row r="19" spans="1:59" x14ac:dyDescent="0.25">
      <c r="A19" s="123"/>
      <c r="B19" s="83">
        <f t="shared" si="6"/>
        <v>7</v>
      </c>
      <c r="C19" s="15"/>
      <c r="D19" s="1013"/>
      <c r="E19" s="1014"/>
      <c r="F19" s="1013">
        <f t="shared" si="0"/>
        <v>0</v>
      </c>
      <c r="G19" s="437"/>
      <c r="H19" s="438"/>
      <c r="I19" s="282">
        <f t="shared" si="7"/>
        <v>97.060000000000016</v>
      </c>
      <c r="K19" s="123"/>
      <c r="L19" s="83">
        <f t="shared" si="8"/>
        <v>0</v>
      </c>
      <c r="M19" s="15"/>
      <c r="N19" s="1013"/>
      <c r="O19" s="1014"/>
      <c r="P19" s="1126">
        <f t="shared" si="1"/>
        <v>0</v>
      </c>
      <c r="Q19" s="1127"/>
      <c r="R19" s="1128"/>
      <c r="S19" s="1129">
        <f t="shared" si="9"/>
        <v>2.886579864025407E-15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45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543.2600000000001</v>
      </c>
      <c r="AO19" s="123"/>
      <c r="AP19" s="83">
        <f t="shared" si="14"/>
        <v>37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464.4799999999999</v>
      </c>
      <c r="AY19" s="123"/>
      <c r="AZ19" s="304">
        <f t="shared" si="16"/>
        <v>45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559.27</v>
      </c>
    </row>
    <row r="20" spans="1:59" x14ac:dyDescent="0.25">
      <c r="A20" s="123"/>
      <c r="B20" s="83">
        <f t="shared" si="6"/>
        <v>7</v>
      </c>
      <c r="C20" s="15"/>
      <c r="D20" s="1013"/>
      <c r="E20" s="1014"/>
      <c r="F20" s="1013">
        <f t="shared" si="0"/>
        <v>0</v>
      </c>
      <c r="G20" s="437"/>
      <c r="H20" s="438"/>
      <c r="I20" s="282">
        <f t="shared" si="7"/>
        <v>97.060000000000016</v>
      </c>
      <c r="K20" s="123"/>
      <c r="L20" s="83">
        <f t="shared" si="8"/>
        <v>0</v>
      </c>
      <c r="M20" s="15"/>
      <c r="N20" s="1013"/>
      <c r="O20" s="1014"/>
      <c r="P20" s="1013">
        <f t="shared" si="1"/>
        <v>0</v>
      </c>
      <c r="Q20" s="437"/>
      <c r="R20" s="438"/>
      <c r="S20" s="282">
        <f t="shared" si="9"/>
        <v>2.886579864025407E-15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45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543.2600000000001</v>
      </c>
      <c r="AO20" s="123"/>
      <c r="AP20" s="83">
        <f t="shared" si="14"/>
        <v>37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464.4799999999999</v>
      </c>
      <c r="AY20" s="123"/>
      <c r="AZ20" s="83">
        <f t="shared" si="16"/>
        <v>45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559.27</v>
      </c>
    </row>
    <row r="21" spans="1:59" x14ac:dyDescent="0.25">
      <c r="A21" s="123"/>
      <c r="B21" s="83">
        <f t="shared" si="6"/>
        <v>7</v>
      </c>
      <c r="C21" s="15"/>
      <c r="D21" s="950"/>
      <c r="E21" s="954"/>
      <c r="F21" s="950">
        <f t="shared" si="0"/>
        <v>0</v>
      </c>
      <c r="G21" s="488"/>
      <c r="H21" s="555"/>
      <c r="I21" s="282">
        <f t="shared" si="7"/>
        <v>97.060000000000016</v>
      </c>
      <c r="K21" s="123"/>
      <c r="L21" s="83">
        <f t="shared" si="8"/>
        <v>0</v>
      </c>
      <c r="M21" s="15"/>
      <c r="N21" s="886"/>
      <c r="O21" s="887"/>
      <c r="P21" s="886">
        <f t="shared" si="1"/>
        <v>0</v>
      </c>
      <c r="Q21" s="648"/>
      <c r="R21" s="888"/>
      <c r="S21" s="282">
        <f t="shared" si="9"/>
        <v>2.886579864025407E-15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45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543.2600000000001</v>
      </c>
      <c r="AO21" s="123"/>
      <c r="AP21" s="83">
        <f t="shared" si="14"/>
        <v>37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464.4799999999999</v>
      </c>
      <c r="AY21" s="123"/>
      <c r="AZ21" s="83">
        <f t="shared" si="16"/>
        <v>45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559.27</v>
      </c>
    </row>
    <row r="22" spans="1:59" x14ac:dyDescent="0.25">
      <c r="A22" s="123"/>
      <c r="B22" s="288">
        <f t="shared" si="6"/>
        <v>7</v>
      </c>
      <c r="C22" s="15"/>
      <c r="D22" s="950"/>
      <c r="E22" s="954"/>
      <c r="F22" s="950">
        <f t="shared" si="0"/>
        <v>0</v>
      </c>
      <c r="G22" s="488"/>
      <c r="H22" s="555"/>
      <c r="I22" s="282">
        <f t="shared" si="7"/>
        <v>97.060000000000016</v>
      </c>
      <c r="K22" s="123"/>
      <c r="L22" s="288">
        <f t="shared" si="8"/>
        <v>0</v>
      </c>
      <c r="M22" s="15"/>
      <c r="N22" s="886"/>
      <c r="O22" s="887"/>
      <c r="P22" s="886">
        <f t="shared" si="1"/>
        <v>0</v>
      </c>
      <c r="Q22" s="648"/>
      <c r="R22" s="888"/>
      <c r="S22" s="282">
        <f t="shared" si="9"/>
        <v>2.886579864025407E-15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45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543.2600000000001</v>
      </c>
      <c r="AO22" s="123"/>
      <c r="AP22" s="288">
        <f t="shared" si="14"/>
        <v>37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464.4799999999999</v>
      </c>
      <c r="AY22" s="123"/>
      <c r="AZ22" s="288">
        <f t="shared" si="16"/>
        <v>45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559.27</v>
      </c>
    </row>
    <row r="23" spans="1:59" x14ac:dyDescent="0.25">
      <c r="A23" s="124"/>
      <c r="B23" s="288">
        <f t="shared" si="6"/>
        <v>7</v>
      </c>
      <c r="C23" s="15"/>
      <c r="D23" s="886"/>
      <c r="E23" s="887"/>
      <c r="F23" s="886">
        <f t="shared" si="0"/>
        <v>0</v>
      </c>
      <c r="G23" s="648"/>
      <c r="H23" s="888"/>
      <c r="I23" s="282">
        <f t="shared" si="7"/>
        <v>97.060000000000016</v>
      </c>
      <c r="K23" s="124"/>
      <c r="L23" s="288">
        <f t="shared" si="8"/>
        <v>0</v>
      </c>
      <c r="M23" s="15"/>
      <c r="N23" s="886"/>
      <c r="O23" s="887"/>
      <c r="P23" s="886">
        <f t="shared" si="1"/>
        <v>0</v>
      </c>
      <c r="Q23" s="648"/>
      <c r="R23" s="888"/>
      <c r="S23" s="282">
        <f t="shared" si="9"/>
        <v>2.886579864025407E-15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45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543.2600000000001</v>
      </c>
      <c r="AO23" s="124"/>
      <c r="AP23" s="288">
        <f t="shared" si="14"/>
        <v>37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464.4799999999999</v>
      </c>
      <c r="AY23" s="124"/>
      <c r="AZ23" s="288">
        <f t="shared" si="16"/>
        <v>45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559.27</v>
      </c>
    </row>
    <row r="24" spans="1:59" x14ac:dyDescent="0.25">
      <c r="A24" s="123"/>
      <c r="B24" s="288">
        <f t="shared" si="6"/>
        <v>7</v>
      </c>
      <c r="C24" s="15"/>
      <c r="D24" s="886"/>
      <c r="E24" s="887"/>
      <c r="F24" s="886">
        <f t="shared" si="0"/>
        <v>0</v>
      </c>
      <c r="G24" s="648"/>
      <c r="H24" s="888"/>
      <c r="I24" s="282">
        <f t="shared" si="7"/>
        <v>97.060000000000016</v>
      </c>
      <c r="K24" s="123"/>
      <c r="L24" s="288">
        <f t="shared" si="8"/>
        <v>0</v>
      </c>
      <c r="M24" s="15"/>
      <c r="N24" s="886"/>
      <c r="O24" s="887"/>
      <c r="P24" s="886">
        <f t="shared" si="1"/>
        <v>0</v>
      </c>
      <c r="Q24" s="648"/>
      <c r="R24" s="888"/>
      <c r="S24" s="282">
        <f t="shared" si="9"/>
        <v>2.886579864025407E-15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45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543.2600000000001</v>
      </c>
      <c r="AO24" s="123"/>
      <c r="AP24" s="288">
        <f t="shared" si="14"/>
        <v>37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464.4799999999999</v>
      </c>
      <c r="AY24" s="123"/>
      <c r="AZ24" s="288">
        <f t="shared" si="16"/>
        <v>45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559.27</v>
      </c>
    </row>
    <row r="25" spans="1:59" x14ac:dyDescent="0.25">
      <c r="A25" s="123"/>
      <c r="B25" s="288">
        <f t="shared" si="6"/>
        <v>7</v>
      </c>
      <c r="C25" s="15"/>
      <c r="D25" s="886"/>
      <c r="E25" s="887"/>
      <c r="F25" s="886">
        <f t="shared" si="0"/>
        <v>0</v>
      </c>
      <c r="G25" s="648"/>
      <c r="H25" s="888"/>
      <c r="I25" s="282">
        <f t="shared" si="7"/>
        <v>97.060000000000016</v>
      </c>
      <c r="K25" s="123"/>
      <c r="L25" s="288">
        <f t="shared" si="8"/>
        <v>0</v>
      </c>
      <c r="M25" s="15"/>
      <c r="N25" s="886"/>
      <c r="O25" s="887"/>
      <c r="P25" s="886">
        <f t="shared" si="1"/>
        <v>0</v>
      </c>
      <c r="Q25" s="648"/>
      <c r="R25" s="888"/>
      <c r="S25" s="282">
        <f t="shared" si="9"/>
        <v>2.886579864025407E-15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45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543.2600000000001</v>
      </c>
      <c r="AO25" s="123"/>
      <c r="AP25" s="288">
        <f t="shared" si="14"/>
        <v>37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464.4799999999999</v>
      </c>
      <c r="AY25" s="123"/>
      <c r="AZ25" s="288">
        <f t="shared" si="16"/>
        <v>45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559.27</v>
      </c>
    </row>
    <row r="26" spans="1:59" x14ac:dyDescent="0.25">
      <c r="A26" s="123"/>
      <c r="B26" s="200">
        <f t="shared" si="6"/>
        <v>7</v>
      </c>
      <c r="C26" s="15"/>
      <c r="D26" s="886"/>
      <c r="E26" s="887"/>
      <c r="F26" s="886">
        <f t="shared" si="0"/>
        <v>0</v>
      </c>
      <c r="G26" s="648"/>
      <c r="H26" s="888"/>
      <c r="I26" s="282">
        <f t="shared" si="7"/>
        <v>97.060000000000016</v>
      </c>
      <c r="K26" s="123"/>
      <c r="L26" s="200">
        <f t="shared" si="8"/>
        <v>0</v>
      </c>
      <c r="M26" s="15"/>
      <c r="N26" s="886"/>
      <c r="O26" s="887"/>
      <c r="P26" s="886">
        <f t="shared" si="1"/>
        <v>0</v>
      </c>
      <c r="Q26" s="648"/>
      <c r="R26" s="888"/>
      <c r="S26" s="282">
        <f t="shared" si="9"/>
        <v>2.886579864025407E-15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45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543.2600000000001</v>
      </c>
      <c r="AO26" s="123"/>
      <c r="AP26" s="200">
        <f t="shared" si="14"/>
        <v>37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464.4799999999999</v>
      </c>
      <c r="AY26" s="123"/>
      <c r="AZ26" s="200">
        <f t="shared" si="16"/>
        <v>45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559.27</v>
      </c>
    </row>
    <row r="27" spans="1:59" x14ac:dyDescent="0.25">
      <c r="A27" s="123"/>
      <c r="B27" s="288">
        <f t="shared" si="6"/>
        <v>7</v>
      </c>
      <c r="C27" s="15"/>
      <c r="D27" s="886"/>
      <c r="E27" s="887"/>
      <c r="F27" s="886">
        <f t="shared" si="0"/>
        <v>0</v>
      </c>
      <c r="G27" s="648"/>
      <c r="H27" s="888"/>
      <c r="I27" s="282">
        <f t="shared" si="7"/>
        <v>97.060000000000016</v>
      </c>
      <c r="K27" s="123"/>
      <c r="L27" s="288">
        <f t="shared" si="8"/>
        <v>0</v>
      </c>
      <c r="M27" s="15"/>
      <c r="N27" s="886"/>
      <c r="O27" s="887"/>
      <c r="P27" s="886">
        <f t="shared" si="1"/>
        <v>0</v>
      </c>
      <c r="Q27" s="648"/>
      <c r="R27" s="888"/>
      <c r="S27" s="282">
        <f t="shared" si="9"/>
        <v>2.886579864025407E-15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45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543.2600000000001</v>
      </c>
      <c r="AO27" s="123"/>
      <c r="AP27" s="288">
        <f t="shared" si="14"/>
        <v>37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464.4799999999999</v>
      </c>
      <c r="AY27" s="123"/>
      <c r="AZ27" s="288">
        <f t="shared" si="16"/>
        <v>45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559.27</v>
      </c>
    </row>
    <row r="28" spans="1:59" x14ac:dyDescent="0.25">
      <c r="A28" s="123"/>
      <c r="B28" s="200">
        <f t="shared" si="6"/>
        <v>7</v>
      </c>
      <c r="C28" s="15"/>
      <c r="D28" s="886"/>
      <c r="E28" s="887"/>
      <c r="F28" s="886">
        <f t="shared" si="0"/>
        <v>0</v>
      </c>
      <c r="G28" s="648"/>
      <c r="H28" s="888"/>
      <c r="I28" s="282">
        <f t="shared" si="7"/>
        <v>97.060000000000016</v>
      </c>
      <c r="K28" s="123"/>
      <c r="L28" s="200">
        <f t="shared" si="8"/>
        <v>0</v>
      </c>
      <c r="M28" s="15"/>
      <c r="N28" s="886"/>
      <c r="O28" s="887"/>
      <c r="P28" s="886">
        <f t="shared" si="1"/>
        <v>0</v>
      </c>
      <c r="Q28" s="648"/>
      <c r="R28" s="888"/>
      <c r="S28" s="282">
        <f t="shared" si="9"/>
        <v>2.886579864025407E-15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45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543.2600000000001</v>
      </c>
      <c r="AO28" s="123"/>
      <c r="AP28" s="200">
        <f t="shared" si="14"/>
        <v>37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464.4799999999999</v>
      </c>
      <c r="AY28" s="123"/>
      <c r="AZ28" s="200">
        <f t="shared" si="16"/>
        <v>45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559.27</v>
      </c>
    </row>
    <row r="29" spans="1:59" x14ac:dyDescent="0.25">
      <c r="A29" s="123"/>
      <c r="B29" s="288">
        <f t="shared" si="6"/>
        <v>7</v>
      </c>
      <c r="C29" s="15"/>
      <c r="D29" s="886"/>
      <c r="E29" s="887"/>
      <c r="F29" s="886">
        <f t="shared" si="0"/>
        <v>0</v>
      </c>
      <c r="G29" s="648"/>
      <c r="H29" s="888"/>
      <c r="I29" s="282">
        <f t="shared" si="7"/>
        <v>97.060000000000016</v>
      </c>
      <c r="K29" s="123"/>
      <c r="L29" s="288">
        <f t="shared" si="8"/>
        <v>0</v>
      </c>
      <c r="M29" s="15"/>
      <c r="N29" s="886"/>
      <c r="O29" s="887"/>
      <c r="P29" s="886">
        <f t="shared" si="1"/>
        <v>0</v>
      </c>
      <c r="Q29" s="648"/>
      <c r="R29" s="888"/>
      <c r="S29" s="282">
        <f t="shared" si="9"/>
        <v>2.886579864025407E-15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45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543.2600000000001</v>
      </c>
      <c r="AO29" s="123"/>
      <c r="AP29" s="288">
        <f t="shared" si="14"/>
        <v>37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464.4799999999999</v>
      </c>
      <c r="AY29" s="123"/>
      <c r="AZ29" s="288">
        <f t="shared" si="16"/>
        <v>45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559.27</v>
      </c>
    </row>
    <row r="30" spans="1:59" x14ac:dyDescent="0.25">
      <c r="A30" s="123"/>
      <c r="B30" s="288">
        <f t="shared" si="6"/>
        <v>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97.060000000000016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2.886579864025407E-15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45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543.2600000000001</v>
      </c>
      <c r="AO30" s="123"/>
      <c r="AP30" s="288">
        <f t="shared" si="14"/>
        <v>37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464.4799999999999</v>
      </c>
      <c r="AY30" s="123"/>
      <c r="AZ30" s="288">
        <f t="shared" si="16"/>
        <v>45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559.27</v>
      </c>
    </row>
    <row r="31" spans="1:59" x14ac:dyDescent="0.25">
      <c r="A31" s="123"/>
      <c r="B31" s="288">
        <f t="shared" si="6"/>
        <v>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97.060000000000016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2.886579864025407E-15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45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543.2600000000001</v>
      </c>
      <c r="AO31" s="123"/>
      <c r="AP31" s="288">
        <f t="shared" si="14"/>
        <v>37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464.4799999999999</v>
      </c>
      <c r="AY31" s="123"/>
      <c r="AZ31" s="288">
        <f t="shared" si="16"/>
        <v>45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559.27</v>
      </c>
    </row>
    <row r="32" spans="1:59" x14ac:dyDescent="0.25">
      <c r="A32" s="123"/>
      <c r="B32" s="288">
        <f t="shared" si="6"/>
        <v>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97.060000000000016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2.886579864025407E-15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45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543.2600000000001</v>
      </c>
      <c r="AO32" s="123"/>
      <c r="AP32" s="288">
        <f t="shared" si="14"/>
        <v>37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464.4799999999999</v>
      </c>
      <c r="AY32" s="123"/>
      <c r="AZ32" s="288">
        <f t="shared" si="16"/>
        <v>45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559.27</v>
      </c>
    </row>
    <row r="33" spans="1:59" x14ac:dyDescent="0.25">
      <c r="A33" s="123"/>
      <c r="B33" s="288">
        <f t="shared" si="6"/>
        <v>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97.060000000000016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2.886579864025407E-15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45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543.2600000000001</v>
      </c>
      <c r="AO33" s="123"/>
      <c r="AP33" s="288">
        <f t="shared" si="14"/>
        <v>37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464.4799999999999</v>
      </c>
      <c r="AY33" s="123"/>
      <c r="AZ33" s="288">
        <f t="shared" si="16"/>
        <v>45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559.27</v>
      </c>
    </row>
    <row r="34" spans="1:59" x14ac:dyDescent="0.25">
      <c r="A34" s="123"/>
      <c r="B34" s="288">
        <f t="shared" si="6"/>
        <v>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97.060000000000016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2.886579864025407E-15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45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543.2600000000001</v>
      </c>
      <c r="AO34" s="123"/>
      <c r="AP34" s="288">
        <f t="shared" si="14"/>
        <v>37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464.4799999999999</v>
      </c>
      <c r="AY34" s="123"/>
      <c r="AZ34" s="288">
        <f t="shared" si="16"/>
        <v>45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559.27</v>
      </c>
    </row>
    <row r="35" spans="1:59" x14ac:dyDescent="0.25">
      <c r="A35" s="123"/>
      <c r="B35" s="288">
        <f t="shared" si="6"/>
        <v>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97.060000000000016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2.886579864025407E-15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45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543.2600000000001</v>
      </c>
      <c r="AO35" s="123"/>
      <c r="AP35" s="288">
        <f t="shared" si="14"/>
        <v>37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464.4799999999999</v>
      </c>
      <c r="AY35" s="123"/>
      <c r="AZ35" s="288">
        <f t="shared" si="16"/>
        <v>45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559.27</v>
      </c>
    </row>
    <row r="36" spans="1:59" x14ac:dyDescent="0.25">
      <c r="A36" s="123" t="s">
        <v>22</v>
      </c>
      <c r="B36" s="288">
        <f t="shared" si="6"/>
        <v>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97.060000000000016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2.886579864025407E-15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45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543.2600000000001</v>
      </c>
      <c r="AO36" s="123" t="s">
        <v>22</v>
      </c>
      <c r="AP36" s="288">
        <f t="shared" si="14"/>
        <v>37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464.4799999999999</v>
      </c>
      <c r="AY36" s="123" t="s">
        <v>22</v>
      </c>
      <c r="AZ36" s="288">
        <f t="shared" si="16"/>
        <v>45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559.27</v>
      </c>
    </row>
    <row r="37" spans="1:59" x14ac:dyDescent="0.25">
      <c r="A37" s="124"/>
      <c r="B37" s="288">
        <f t="shared" si="6"/>
        <v>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97.060000000000016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2.886579864025407E-15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45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543.2600000000001</v>
      </c>
      <c r="AO37" s="124"/>
      <c r="AP37" s="288">
        <f t="shared" si="14"/>
        <v>37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464.4799999999999</v>
      </c>
      <c r="AY37" s="124"/>
      <c r="AZ37" s="288">
        <f t="shared" si="16"/>
        <v>45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559.27</v>
      </c>
    </row>
    <row r="38" spans="1:59" x14ac:dyDescent="0.25">
      <c r="A38" s="123"/>
      <c r="B38" s="288">
        <f t="shared" si="6"/>
        <v>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97.060000000000016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2.886579864025407E-15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45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543.2600000000001</v>
      </c>
      <c r="AO38" s="123"/>
      <c r="AP38" s="288">
        <f t="shared" si="14"/>
        <v>37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464.4799999999999</v>
      </c>
      <c r="AY38" s="123"/>
      <c r="AZ38" s="288">
        <f t="shared" si="16"/>
        <v>45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559.27</v>
      </c>
    </row>
    <row r="39" spans="1:59" x14ac:dyDescent="0.25">
      <c r="A39" s="123"/>
      <c r="B39" s="83">
        <f t="shared" si="6"/>
        <v>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97.060000000000016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2.886579864025407E-15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45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543.2600000000001</v>
      </c>
      <c r="AO39" s="123"/>
      <c r="AP39" s="83">
        <f t="shared" si="14"/>
        <v>37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464.4799999999999</v>
      </c>
      <c r="AY39" s="123"/>
      <c r="AZ39" s="83">
        <f t="shared" si="16"/>
        <v>45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559.27</v>
      </c>
    </row>
    <row r="40" spans="1:59" x14ac:dyDescent="0.25">
      <c r="A40" s="123"/>
      <c r="B40" s="83">
        <f t="shared" si="6"/>
        <v>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97.060000000000016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2.886579864025407E-15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45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543.2600000000001</v>
      </c>
      <c r="AO40" s="123"/>
      <c r="AP40" s="83">
        <f t="shared" si="14"/>
        <v>37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464.4799999999999</v>
      </c>
      <c r="AY40" s="123"/>
      <c r="AZ40" s="83">
        <f t="shared" si="16"/>
        <v>45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559.27</v>
      </c>
    </row>
    <row r="41" spans="1:59" x14ac:dyDescent="0.25">
      <c r="A41" s="123"/>
      <c r="B41" s="83">
        <f t="shared" si="6"/>
        <v>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97.060000000000016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2.886579864025407E-15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45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543.2600000000001</v>
      </c>
      <c r="AO41" s="123"/>
      <c r="AP41" s="83">
        <f t="shared" si="14"/>
        <v>37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464.4799999999999</v>
      </c>
      <c r="AY41" s="123"/>
      <c r="AZ41" s="83">
        <f t="shared" si="16"/>
        <v>45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559.27</v>
      </c>
    </row>
    <row r="42" spans="1:59" x14ac:dyDescent="0.25">
      <c r="A42" s="123"/>
      <c r="B42" s="83">
        <f t="shared" si="6"/>
        <v>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97.060000000000016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2.886579864025407E-15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45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543.2600000000001</v>
      </c>
      <c r="AO42" s="123"/>
      <c r="AP42" s="83">
        <f t="shared" si="14"/>
        <v>37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464.4799999999999</v>
      </c>
      <c r="AY42" s="123"/>
      <c r="AZ42" s="83">
        <f t="shared" si="16"/>
        <v>45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559.27</v>
      </c>
    </row>
    <row r="43" spans="1:59" x14ac:dyDescent="0.25">
      <c r="A43" s="123"/>
      <c r="B43" s="83">
        <f t="shared" si="6"/>
        <v>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97.060000000000016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2.886579864025407E-15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45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543.2600000000001</v>
      </c>
      <c r="AO43" s="123"/>
      <c r="AP43" s="83">
        <f t="shared" si="14"/>
        <v>37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464.4799999999999</v>
      </c>
      <c r="AY43" s="123"/>
      <c r="AZ43" s="83">
        <f t="shared" si="16"/>
        <v>45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559.27</v>
      </c>
    </row>
    <row r="44" spans="1:59" x14ac:dyDescent="0.25">
      <c r="A44" s="123"/>
      <c r="B44" s="83">
        <f t="shared" si="6"/>
        <v>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97.060000000000016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2.886579864025407E-15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45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543.2600000000001</v>
      </c>
      <c r="AO44" s="123"/>
      <c r="AP44" s="83">
        <f t="shared" si="14"/>
        <v>37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464.4799999999999</v>
      </c>
      <c r="AY44" s="123"/>
      <c r="AZ44" s="83">
        <f t="shared" si="16"/>
        <v>45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559.27</v>
      </c>
    </row>
    <row r="45" spans="1:59" x14ac:dyDescent="0.25">
      <c r="A45" s="123"/>
      <c r="B45" s="83">
        <f t="shared" si="6"/>
        <v>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97.060000000000016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2.886579864025407E-15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45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543.2600000000001</v>
      </c>
      <c r="AO45" s="123"/>
      <c r="AP45" s="83">
        <f t="shared" si="14"/>
        <v>37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464.4799999999999</v>
      </c>
      <c r="AY45" s="123"/>
      <c r="AZ45" s="83">
        <f t="shared" si="16"/>
        <v>45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559.27</v>
      </c>
    </row>
    <row r="46" spans="1:59" x14ac:dyDescent="0.25">
      <c r="A46" s="123"/>
      <c r="B46" s="83">
        <f t="shared" si="6"/>
        <v>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97.060000000000016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2.886579864025407E-15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45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543.2600000000001</v>
      </c>
      <c r="AO46" s="123"/>
      <c r="AP46" s="83">
        <f t="shared" si="14"/>
        <v>37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464.4799999999999</v>
      </c>
      <c r="AY46" s="123"/>
      <c r="AZ46" s="83">
        <f t="shared" si="16"/>
        <v>45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559.27</v>
      </c>
    </row>
    <row r="47" spans="1:59" x14ac:dyDescent="0.25">
      <c r="A47" s="123"/>
      <c r="B47" s="83">
        <f t="shared" si="6"/>
        <v>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97.060000000000016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2.886579864025407E-15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45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543.2600000000001</v>
      </c>
      <c r="AO47" s="123"/>
      <c r="AP47" s="83">
        <f t="shared" si="14"/>
        <v>37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464.4799999999999</v>
      </c>
      <c r="AY47" s="123"/>
      <c r="AZ47" s="83">
        <f t="shared" si="16"/>
        <v>45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559.27</v>
      </c>
    </row>
    <row r="48" spans="1:59" x14ac:dyDescent="0.25">
      <c r="A48" s="123"/>
      <c r="B48" s="83">
        <f t="shared" si="6"/>
        <v>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97.060000000000016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2.886579864025407E-15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45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543.2600000000001</v>
      </c>
      <c r="AO48" s="123"/>
      <c r="AP48" s="83">
        <f t="shared" si="14"/>
        <v>37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464.4799999999999</v>
      </c>
      <c r="AY48" s="123"/>
      <c r="AZ48" s="83">
        <f t="shared" si="16"/>
        <v>45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559.27</v>
      </c>
    </row>
    <row r="49" spans="1:59" x14ac:dyDescent="0.25">
      <c r="A49" s="123"/>
      <c r="B49" s="83">
        <f t="shared" si="6"/>
        <v>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97.060000000000016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2.886579864025407E-15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45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543.2600000000001</v>
      </c>
      <c r="AO49" s="123"/>
      <c r="AP49" s="83">
        <f t="shared" si="14"/>
        <v>37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464.4799999999999</v>
      </c>
      <c r="AY49" s="123"/>
      <c r="AZ49" s="83">
        <f t="shared" si="16"/>
        <v>45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559.27</v>
      </c>
    </row>
    <row r="50" spans="1:59" x14ac:dyDescent="0.25">
      <c r="A50" s="123"/>
      <c r="B50" s="83">
        <f t="shared" si="6"/>
        <v>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97.060000000000016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2.886579864025407E-15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45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543.2600000000001</v>
      </c>
      <c r="AO50" s="123"/>
      <c r="AP50" s="83">
        <f t="shared" si="14"/>
        <v>37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464.4799999999999</v>
      </c>
      <c r="AY50" s="123"/>
      <c r="AZ50" s="83">
        <f t="shared" si="16"/>
        <v>45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559.27</v>
      </c>
    </row>
    <row r="51" spans="1:59" x14ac:dyDescent="0.25">
      <c r="A51" s="123"/>
      <c r="B51" s="83">
        <f t="shared" si="6"/>
        <v>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97.060000000000016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2.886579864025407E-15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45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543.2600000000001</v>
      </c>
      <c r="AO51" s="123"/>
      <c r="AP51" s="83">
        <f t="shared" si="14"/>
        <v>37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464.4799999999999</v>
      </c>
      <c r="AY51" s="123"/>
      <c r="AZ51" s="83">
        <f t="shared" si="16"/>
        <v>45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559.27</v>
      </c>
    </row>
    <row r="52" spans="1:59" x14ac:dyDescent="0.25">
      <c r="A52" s="123"/>
      <c r="B52" s="83">
        <f t="shared" si="6"/>
        <v>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97.060000000000016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2.886579864025407E-15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45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543.2600000000001</v>
      </c>
      <c r="AO52" s="123"/>
      <c r="AP52" s="83">
        <f t="shared" si="14"/>
        <v>37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464.4799999999999</v>
      </c>
      <c r="AY52" s="123"/>
      <c r="AZ52" s="83">
        <f t="shared" si="16"/>
        <v>45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559.27</v>
      </c>
    </row>
    <row r="53" spans="1:59" x14ac:dyDescent="0.25">
      <c r="A53" s="123"/>
      <c r="B53" s="83">
        <f t="shared" si="6"/>
        <v>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97.060000000000016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2.886579864025407E-15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45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543.2600000000001</v>
      </c>
      <c r="AO53" s="123"/>
      <c r="AP53" s="83">
        <f t="shared" si="14"/>
        <v>37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464.4799999999999</v>
      </c>
      <c r="AY53" s="123"/>
      <c r="AZ53" s="83">
        <f t="shared" si="16"/>
        <v>45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559.27</v>
      </c>
    </row>
    <row r="54" spans="1:59" x14ac:dyDescent="0.25">
      <c r="A54" s="123"/>
      <c r="B54" s="83">
        <f t="shared" si="6"/>
        <v>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97.060000000000016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2.886579864025407E-15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45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543.2600000000001</v>
      </c>
      <c r="AO54" s="123"/>
      <c r="AP54" s="83">
        <f t="shared" si="14"/>
        <v>37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464.4799999999999</v>
      </c>
      <c r="AY54" s="123"/>
      <c r="AZ54" s="83">
        <f t="shared" si="16"/>
        <v>45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559.27</v>
      </c>
    </row>
    <row r="55" spans="1:59" x14ac:dyDescent="0.25">
      <c r="A55" s="123"/>
      <c r="B55" s="12">
        <f>B54-C55</f>
        <v>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97.060000000000016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2.886579864025407E-15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45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543.2600000000001</v>
      </c>
      <c r="AO55" s="123"/>
      <c r="AP55" s="12">
        <f>AP54-AQ55</f>
        <v>37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464.4799999999999</v>
      </c>
      <c r="AY55" s="123"/>
      <c r="AZ55" s="12">
        <f>AZ54-BA55</f>
        <v>45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559.27</v>
      </c>
    </row>
    <row r="56" spans="1:59" x14ac:dyDescent="0.25">
      <c r="A56" s="123"/>
      <c r="B56" s="12">
        <f t="shared" ref="B56:B75" si="18">B55-C56</f>
        <v>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97.060000000000016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2.886579864025407E-15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45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543.2600000000001</v>
      </c>
      <c r="AO56" s="123"/>
      <c r="AP56" s="12">
        <f t="shared" ref="AP56:AP75" si="22">AP55-AQ56</f>
        <v>37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464.4799999999999</v>
      </c>
      <c r="AY56" s="123"/>
      <c r="AZ56" s="12">
        <f t="shared" ref="AZ56:AZ75" si="23">AZ55-BA56</f>
        <v>45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559.27</v>
      </c>
    </row>
    <row r="57" spans="1:59" x14ac:dyDescent="0.25">
      <c r="A57" s="123"/>
      <c r="B57" s="12">
        <f t="shared" si="18"/>
        <v>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97.060000000000016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2.886579864025407E-15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45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543.2600000000001</v>
      </c>
      <c r="AO57" s="123"/>
      <c r="AP57" s="12">
        <f t="shared" si="22"/>
        <v>37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464.4799999999999</v>
      </c>
      <c r="AY57" s="123"/>
      <c r="AZ57" s="12">
        <f t="shared" si="23"/>
        <v>45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559.27</v>
      </c>
    </row>
    <row r="58" spans="1:59" x14ac:dyDescent="0.25">
      <c r="A58" s="123"/>
      <c r="B58" s="12">
        <f t="shared" si="18"/>
        <v>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97.060000000000016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2.886579864025407E-15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45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543.2600000000001</v>
      </c>
      <c r="AO58" s="123"/>
      <c r="AP58" s="12">
        <f t="shared" si="22"/>
        <v>37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464.4799999999999</v>
      </c>
      <c r="AY58" s="123"/>
      <c r="AZ58" s="12">
        <f t="shared" si="23"/>
        <v>45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559.27</v>
      </c>
    </row>
    <row r="59" spans="1:59" x14ac:dyDescent="0.25">
      <c r="A59" s="123"/>
      <c r="B59" s="12">
        <f t="shared" si="18"/>
        <v>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97.060000000000016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2.886579864025407E-15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45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543.2600000000001</v>
      </c>
      <c r="AO59" s="123"/>
      <c r="AP59" s="12">
        <f t="shared" si="22"/>
        <v>37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464.4799999999999</v>
      </c>
      <c r="AY59" s="123"/>
      <c r="AZ59" s="12">
        <f t="shared" si="23"/>
        <v>45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559.27</v>
      </c>
    </row>
    <row r="60" spans="1:59" x14ac:dyDescent="0.25">
      <c r="A60" s="123"/>
      <c r="B60" s="12">
        <f t="shared" si="18"/>
        <v>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97.060000000000016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2.886579864025407E-15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45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543.2600000000001</v>
      </c>
      <c r="AO60" s="123"/>
      <c r="AP60" s="12">
        <f t="shared" si="22"/>
        <v>37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464.4799999999999</v>
      </c>
      <c r="AY60" s="123"/>
      <c r="AZ60" s="12">
        <f t="shared" si="23"/>
        <v>45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559.27</v>
      </c>
    </row>
    <row r="61" spans="1:59" x14ac:dyDescent="0.25">
      <c r="A61" s="123"/>
      <c r="B61" s="12">
        <f t="shared" si="18"/>
        <v>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97.060000000000016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2.886579864025407E-15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45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543.2600000000001</v>
      </c>
      <c r="AO61" s="123"/>
      <c r="AP61" s="12">
        <f t="shared" si="22"/>
        <v>37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464.4799999999999</v>
      </c>
      <c r="AY61" s="123"/>
      <c r="AZ61" s="12">
        <f t="shared" si="23"/>
        <v>45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559.27</v>
      </c>
    </row>
    <row r="62" spans="1:59" x14ac:dyDescent="0.25">
      <c r="A62" s="123"/>
      <c r="B62" s="12">
        <f t="shared" si="18"/>
        <v>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97.060000000000016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2.886579864025407E-15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45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543.2600000000001</v>
      </c>
      <c r="AO62" s="123"/>
      <c r="AP62" s="12">
        <f t="shared" si="22"/>
        <v>37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464.4799999999999</v>
      </c>
      <c r="AY62" s="123"/>
      <c r="AZ62" s="12">
        <f t="shared" si="23"/>
        <v>45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559.27</v>
      </c>
    </row>
    <row r="63" spans="1:59" x14ac:dyDescent="0.25">
      <c r="A63" s="123"/>
      <c r="B63" s="12">
        <f t="shared" si="18"/>
        <v>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97.060000000000016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2.886579864025407E-15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45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543.2600000000001</v>
      </c>
      <c r="AO63" s="123"/>
      <c r="AP63" s="12">
        <f t="shared" si="22"/>
        <v>37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464.4799999999999</v>
      </c>
      <c r="AY63" s="123"/>
      <c r="AZ63" s="12">
        <f t="shared" si="23"/>
        <v>45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559.27</v>
      </c>
    </row>
    <row r="64" spans="1:59" x14ac:dyDescent="0.25">
      <c r="A64" s="123"/>
      <c r="B64" s="12">
        <f t="shared" si="18"/>
        <v>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97.060000000000016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2.886579864025407E-15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45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543.2600000000001</v>
      </c>
      <c r="AO64" s="123"/>
      <c r="AP64" s="12">
        <f t="shared" si="22"/>
        <v>37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464.4799999999999</v>
      </c>
      <c r="AY64" s="123"/>
      <c r="AZ64" s="12">
        <f t="shared" si="23"/>
        <v>45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559.27</v>
      </c>
    </row>
    <row r="65" spans="1:59" x14ac:dyDescent="0.25">
      <c r="A65" s="123"/>
      <c r="B65" s="12">
        <f t="shared" si="18"/>
        <v>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97.060000000000016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2.886579864025407E-15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45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543.2600000000001</v>
      </c>
      <c r="AO65" s="123"/>
      <c r="AP65" s="12">
        <f t="shared" si="22"/>
        <v>37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464.4799999999999</v>
      </c>
      <c r="AY65" s="123"/>
      <c r="AZ65" s="12">
        <f t="shared" si="23"/>
        <v>45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559.27</v>
      </c>
    </row>
    <row r="66" spans="1:59" x14ac:dyDescent="0.25">
      <c r="A66" s="123"/>
      <c r="B66" s="12">
        <f t="shared" si="18"/>
        <v>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97.060000000000016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2.886579864025407E-15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45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543.2600000000001</v>
      </c>
      <c r="AO66" s="123"/>
      <c r="AP66" s="12">
        <f t="shared" si="22"/>
        <v>37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464.4799999999999</v>
      </c>
      <c r="AY66" s="123"/>
      <c r="AZ66" s="12">
        <f t="shared" si="23"/>
        <v>45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559.27</v>
      </c>
    </row>
    <row r="67" spans="1:59" x14ac:dyDescent="0.25">
      <c r="A67" s="123"/>
      <c r="B67" s="12">
        <f t="shared" si="18"/>
        <v>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97.060000000000016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2.886579864025407E-15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45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543.2600000000001</v>
      </c>
      <c r="AO67" s="123"/>
      <c r="AP67" s="12">
        <f t="shared" si="22"/>
        <v>37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464.4799999999999</v>
      </c>
      <c r="AY67" s="123"/>
      <c r="AZ67" s="12">
        <f t="shared" si="23"/>
        <v>45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559.27</v>
      </c>
    </row>
    <row r="68" spans="1:59" x14ac:dyDescent="0.25">
      <c r="A68" s="123"/>
      <c r="B68" s="12">
        <f t="shared" si="18"/>
        <v>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97.060000000000016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2.886579864025407E-15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45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543.2600000000001</v>
      </c>
      <c r="AO68" s="123"/>
      <c r="AP68" s="12">
        <f t="shared" si="22"/>
        <v>37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464.4799999999999</v>
      </c>
      <c r="AY68" s="123"/>
      <c r="AZ68" s="12">
        <f t="shared" si="23"/>
        <v>45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559.27</v>
      </c>
    </row>
    <row r="69" spans="1:59" x14ac:dyDescent="0.25">
      <c r="A69" s="123"/>
      <c r="B69" s="12">
        <f t="shared" si="18"/>
        <v>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97.060000000000016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2.886579864025407E-15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45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543.2600000000001</v>
      </c>
      <c r="AO69" s="123"/>
      <c r="AP69" s="12">
        <f t="shared" si="22"/>
        <v>37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464.4799999999999</v>
      </c>
      <c r="AY69" s="123"/>
      <c r="AZ69" s="12">
        <f t="shared" si="23"/>
        <v>45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559.27</v>
      </c>
    </row>
    <row r="70" spans="1:59" x14ac:dyDescent="0.25">
      <c r="A70" s="123"/>
      <c r="B70" s="12">
        <f t="shared" si="18"/>
        <v>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97.060000000000016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2.886579864025407E-15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45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543.2600000000001</v>
      </c>
      <c r="AO70" s="123"/>
      <c r="AP70" s="12">
        <f t="shared" si="22"/>
        <v>37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464.4799999999999</v>
      </c>
      <c r="AY70" s="123"/>
      <c r="AZ70" s="12">
        <f t="shared" si="23"/>
        <v>45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559.27</v>
      </c>
    </row>
    <row r="71" spans="1:59" x14ac:dyDescent="0.25">
      <c r="A71" s="123"/>
      <c r="B71" s="12">
        <f t="shared" si="18"/>
        <v>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97.060000000000016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2.886579864025407E-15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45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543.2600000000001</v>
      </c>
      <c r="AO71" s="123"/>
      <c r="AP71" s="12">
        <f t="shared" si="22"/>
        <v>37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464.4799999999999</v>
      </c>
      <c r="AY71" s="123"/>
      <c r="AZ71" s="12">
        <f t="shared" si="23"/>
        <v>45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559.27</v>
      </c>
    </row>
    <row r="72" spans="1:59" x14ac:dyDescent="0.25">
      <c r="A72" s="123"/>
      <c r="B72" s="12">
        <f t="shared" si="18"/>
        <v>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97.060000000000016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2.886579864025407E-15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45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543.2600000000001</v>
      </c>
      <c r="AO72" s="123"/>
      <c r="AP72" s="12">
        <f t="shared" si="22"/>
        <v>37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464.4799999999999</v>
      </c>
      <c r="AY72" s="123"/>
      <c r="AZ72" s="12">
        <f t="shared" si="23"/>
        <v>45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559.27</v>
      </c>
    </row>
    <row r="73" spans="1:59" x14ac:dyDescent="0.25">
      <c r="A73" s="123"/>
      <c r="B73" s="12">
        <f t="shared" si="18"/>
        <v>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97.060000000000016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2.886579864025407E-15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45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543.2600000000001</v>
      </c>
      <c r="AO73" s="123"/>
      <c r="AP73" s="12">
        <f t="shared" si="22"/>
        <v>37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464.4799999999999</v>
      </c>
      <c r="AY73" s="123"/>
      <c r="AZ73" s="12">
        <f t="shared" si="23"/>
        <v>45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559.27</v>
      </c>
    </row>
    <row r="74" spans="1:59" x14ac:dyDescent="0.25">
      <c r="A74" s="123"/>
      <c r="B74" s="12">
        <f t="shared" si="18"/>
        <v>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97.060000000000016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2.886579864025407E-15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45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543.2600000000001</v>
      </c>
      <c r="AO74" s="123"/>
      <c r="AP74" s="12">
        <f t="shared" si="22"/>
        <v>37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464.4799999999999</v>
      </c>
      <c r="AY74" s="123"/>
      <c r="AZ74" s="12">
        <f t="shared" si="23"/>
        <v>45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559.27</v>
      </c>
    </row>
    <row r="75" spans="1:59" x14ac:dyDescent="0.25">
      <c r="A75" s="123"/>
      <c r="B75" s="12">
        <f t="shared" si="18"/>
        <v>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97.060000000000016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2.886579864025407E-15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45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543.2600000000001</v>
      </c>
      <c r="AO75" s="123"/>
      <c r="AP75" s="12">
        <f t="shared" si="22"/>
        <v>37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464.4799999999999</v>
      </c>
      <c r="AY75" s="123"/>
      <c r="AZ75" s="12">
        <f t="shared" si="23"/>
        <v>45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559.27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97.060000000000016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2.886579864025407E-15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543.2600000000001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464.4799999999999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559.27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100</v>
      </c>
      <c r="D78" s="6">
        <f>SUM(D9:D77)</f>
        <v>1268.3200000000002</v>
      </c>
      <c r="F78" s="6">
        <f>SUM(F9:F77)</f>
        <v>1268.3200000000002</v>
      </c>
      <c r="M78" s="53">
        <f>SUM(M9:M77)</f>
        <v>83</v>
      </c>
      <c r="N78" s="6">
        <f>SUM(N9:N77)</f>
        <v>1000.9499999999999</v>
      </c>
      <c r="P78" s="6">
        <f>SUM(P9:P77)</f>
        <v>1002.15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52</v>
      </c>
      <c r="AH78" s="6">
        <f>SUM(AH9:AH77)</f>
        <v>619.97</v>
      </c>
      <c r="AJ78" s="6">
        <f>SUM(AJ9:AJ77)</f>
        <v>619.97</v>
      </c>
      <c r="AQ78" s="53">
        <f>SUM(AQ9:AQ77)</f>
        <v>15</v>
      </c>
      <c r="AR78" s="6">
        <f>SUM(AR9:AR77)</f>
        <v>187.33</v>
      </c>
      <c r="AT78" s="6">
        <f>SUM(AT9:AT77)</f>
        <v>187.33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45</v>
      </c>
      <c r="AR81" s="45" t="s">
        <v>4</v>
      </c>
      <c r="AS81" s="56">
        <f>AT5+AT6-AQ78+AT7</f>
        <v>37</v>
      </c>
      <c r="BB81" s="45" t="s">
        <v>4</v>
      </c>
      <c r="BC81" s="56">
        <f>BD5+BD6-BA78+BD7</f>
        <v>45</v>
      </c>
    </row>
    <row r="82" spans="3:56" ht="15.75" thickBot="1" x14ac:dyDescent="0.3"/>
    <row r="83" spans="3:56" ht="15.75" thickBot="1" x14ac:dyDescent="0.3">
      <c r="C83" s="1200" t="s">
        <v>11</v>
      </c>
      <c r="D83" s="1201"/>
      <c r="E83" s="57">
        <f>E5+E6-F78+E7</f>
        <v>97.059999999999945</v>
      </c>
      <c r="F83" s="73"/>
      <c r="M83" s="1200" t="s">
        <v>11</v>
      </c>
      <c r="N83" s="1201"/>
      <c r="O83" s="57">
        <f>O5+O6-P78+O7</f>
        <v>6.8223204863215869E-14</v>
      </c>
      <c r="P83" s="73"/>
      <c r="W83" s="1200" t="s">
        <v>11</v>
      </c>
      <c r="X83" s="1201"/>
      <c r="Y83" s="57">
        <f>Y5+Y6-Z78+Y7</f>
        <v>0</v>
      </c>
      <c r="Z83" s="73"/>
      <c r="AG83" s="1200" t="s">
        <v>11</v>
      </c>
      <c r="AH83" s="1201"/>
      <c r="AI83" s="57">
        <f>AI5+AI6-AJ78+AI7</f>
        <v>542.05999999999995</v>
      </c>
      <c r="AJ83" s="73"/>
      <c r="AQ83" s="1200" t="s">
        <v>11</v>
      </c>
      <c r="AR83" s="1201"/>
      <c r="AS83" s="57">
        <f>AS5+AS6-AT78+AS7</f>
        <v>464.4799999999999</v>
      </c>
      <c r="AT83" s="73"/>
      <c r="BA83" s="1200" t="s">
        <v>11</v>
      </c>
      <c r="BB83" s="1201"/>
      <c r="BC83" s="57">
        <f>BC5+BC6-BD78+BC7</f>
        <v>559.27</v>
      </c>
      <c r="BD83" s="73"/>
    </row>
  </sheetData>
  <mergeCells count="18"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H11" sqref="H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2" t="s">
        <v>274</v>
      </c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224" t="s">
        <v>55</v>
      </c>
      <c r="B5" s="1261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225"/>
      <c r="B6" s="1262"/>
      <c r="C6" s="254"/>
      <c r="D6" s="319"/>
      <c r="E6" s="322"/>
      <c r="F6" s="323"/>
      <c r="G6" s="247"/>
      <c r="I6" s="1259" t="s">
        <v>3</v>
      </c>
      <c r="J6" s="12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0"/>
      <c r="J7" s="1253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>
        <v>4</v>
      </c>
      <c r="D10" s="1031">
        <v>113.66</v>
      </c>
      <c r="E10" s="1025">
        <v>44603</v>
      </c>
      <c r="F10" s="1013">
        <f t="shared" si="0"/>
        <v>113.66</v>
      </c>
      <c r="G10" s="437" t="s">
        <v>516</v>
      </c>
      <c r="H10" s="1035">
        <v>68</v>
      </c>
      <c r="I10" s="274">
        <f t="shared" ref="I10:I28" si="1">I9-F10</f>
        <v>0</v>
      </c>
      <c r="J10" s="275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031">
        <f t="shared" ref="D11:D28" si="3">C11*B11</f>
        <v>0</v>
      </c>
      <c r="E11" s="1025"/>
      <c r="F11" s="1013">
        <f t="shared" si="0"/>
        <v>0</v>
      </c>
      <c r="G11" s="437"/>
      <c r="H11" s="1035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031">
        <f t="shared" si="3"/>
        <v>0</v>
      </c>
      <c r="E12" s="1025"/>
      <c r="F12" s="1013">
        <f t="shared" si="0"/>
        <v>0</v>
      </c>
      <c r="G12" s="437"/>
      <c r="H12" s="1035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031">
        <f t="shared" si="3"/>
        <v>0</v>
      </c>
      <c r="E13" s="1021"/>
      <c r="F13" s="1013">
        <f t="shared" si="0"/>
        <v>0</v>
      </c>
      <c r="G13" s="437"/>
      <c r="H13" s="1035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031">
        <f t="shared" si="3"/>
        <v>0</v>
      </c>
      <c r="E14" s="1021"/>
      <c r="F14" s="1013">
        <f>D14</f>
        <v>0</v>
      </c>
      <c r="G14" s="437"/>
      <c r="H14" s="1035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031">
        <f t="shared" si="3"/>
        <v>0</v>
      </c>
      <c r="E15" s="1016"/>
      <c r="F15" s="234">
        <f>D15</f>
        <v>0</v>
      </c>
      <c r="G15" s="437"/>
      <c r="H15" s="1035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031">
        <f t="shared" si="3"/>
        <v>0</v>
      </c>
      <c r="E16" s="1030"/>
      <c r="F16" s="234">
        <f>D16</f>
        <v>0</v>
      </c>
      <c r="G16" s="179"/>
      <c r="H16" s="1035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031">
        <f t="shared" si="3"/>
        <v>0</v>
      </c>
      <c r="E17" s="1030"/>
      <c r="F17" s="234">
        <f t="shared" ref="F17:F29" si="4">D17</f>
        <v>0</v>
      </c>
      <c r="G17" s="1036"/>
      <c r="H17" s="1035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031">
        <f t="shared" si="3"/>
        <v>0</v>
      </c>
      <c r="E18" s="1030"/>
      <c r="F18" s="234">
        <f t="shared" si="4"/>
        <v>0</v>
      </c>
      <c r="G18" s="179"/>
      <c r="H18" s="1034"/>
      <c r="I18" s="229">
        <f t="shared" si="1"/>
        <v>0</v>
      </c>
      <c r="J18" s="128">
        <f t="shared" si="2"/>
        <v>0</v>
      </c>
    </row>
    <row r="19" spans="1:10" x14ac:dyDescent="0.25">
      <c r="A19" s="2"/>
      <c r="B19" s="83"/>
      <c r="C19" s="15"/>
      <c r="D19" s="1031">
        <f t="shared" si="3"/>
        <v>0</v>
      </c>
      <c r="E19" s="1030"/>
      <c r="F19" s="234">
        <f t="shared" si="4"/>
        <v>0</v>
      </c>
      <c r="G19" s="179"/>
      <c r="H19" s="1034"/>
      <c r="I19" s="229">
        <f t="shared" si="1"/>
        <v>0</v>
      </c>
      <c r="J19" s="128">
        <f t="shared" si="2"/>
        <v>0</v>
      </c>
    </row>
    <row r="20" spans="1:10" x14ac:dyDescent="0.25">
      <c r="A20" s="2"/>
      <c r="B20" s="83"/>
      <c r="C20" s="15"/>
      <c r="D20" s="1031">
        <f t="shared" si="3"/>
        <v>0</v>
      </c>
      <c r="E20" s="1016"/>
      <c r="F20" s="234">
        <f t="shared" si="4"/>
        <v>0</v>
      </c>
      <c r="G20" s="179"/>
      <c r="H20" s="1034"/>
      <c r="I20" s="229">
        <f t="shared" si="1"/>
        <v>0</v>
      </c>
      <c r="J20" s="128">
        <f t="shared" si="2"/>
        <v>0</v>
      </c>
    </row>
    <row r="21" spans="1:10" x14ac:dyDescent="0.25">
      <c r="A21" s="2"/>
      <c r="B21" s="83"/>
      <c r="C21" s="15"/>
      <c r="D21" s="1031">
        <f t="shared" si="3"/>
        <v>0</v>
      </c>
      <c r="E21" s="1016"/>
      <c r="F21" s="234">
        <f t="shared" si="4"/>
        <v>0</v>
      </c>
      <c r="G21" s="179"/>
      <c r="H21" s="1034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031">
        <f t="shared" si="3"/>
        <v>0</v>
      </c>
      <c r="E22" s="1016"/>
      <c r="F22" s="234">
        <f t="shared" si="4"/>
        <v>0</v>
      </c>
      <c r="G22" s="179"/>
      <c r="H22" s="1034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031">
        <f t="shared" si="3"/>
        <v>0</v>
      </c>
      <c r="E23" s="1016"/>
      <c r="F23" s="234">
        <f t="shared" si="4"/>
        <v>0</v>
      </c>
      <c r="G23" s="179"/>
      <c r="H23" s="1034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031">
        <f t="shared" si="3"/>
        <v>0</v>
      </c>
      <c r="E24" s="1030"/>
      <c r="F24" s="234">
        <f t="shared" si="4"/>
        <v>0</v>
      </c>
      <c r="G24" s="179"/>
      <c r="H24" s="1034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0</v>
      </c>
      <c r="J26" s="128">
        <f t="shared" si="2"/>
        <v>0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0</v>
      </c>
      <c r="J27" s="128">
        <f t="shared" si="2"/>
        <v>0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0</v>
      </c>
      <c r="J28" s="128">
        <f t="shared" si="2"/>
        <v>0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11</v>
      </c>
      <c r="D30" s="48">
        <f>SUM(D8:D29)</f>
        <v>300.86</v>
      </c>
      <c r="E30" s="38"/>
      <c r="F30" s="5">
        <f>SUM(F8:F29)</f>
        <v>300.86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228" t="s">
        <v>11</v>
      </c>
      <c r="D33" s="1229"/>
      <c r="E33" s="149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6"/>
      <c r="B1" s="1206"/>
      <c r="C1" s="1206"/>
      <c r="D1" s="1206"/>
      <c r="E1" s="1206"/>
      <c r="F1" s="1206"/>
      <c r="G1" s="120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63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64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65"/>
      <c r="C6" s="254"/>
      <c r="D6" s="252"/>
      <c r="E6" s="462"/>
      <c r="F6" s="275"/>
      <c r="G6" s="247"/>
      <c r="H6" s="247"/>
      <c r="I6" s="1259" t="s">
        <v>3</v>
      </c>
      <c r="J6" s="125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0"/>
      <c r="J7" s="1266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228" t="s">
        <v>11</v>
      </c>
      <c r="D36" s="1229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H14" sqref="H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67" t="s">
        <v>275</v>
      </c>
      <c r="B1" s="1267"/>
      <c r="C1" s="1267"/>
      <c r="D1" s="1267"/>
      <c r="E1" s="1267"/>
      <c r="F1" s="1267"/>
      <c r="G1" s="1267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8"/>
      <c r="H4" s="156"/>
      <c r="I4" s="600"/>
    </row>
    <row r="5" spans="1:10" ht="15" customHeight="1" x14ac:dyDescent="0.25">
      <c r="A5" s="907" t="s">
        <v>55</v>
      </c>
      <c r="B5" s="1268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600.46</v>
      </c>
      <c r="H5" s="141">
        <f>E5-G5</f>
        <v>-22.509999999999991</v>
      </c>
      <c r="I5" s="597"/>
    </row>
    <row r="6" spans="1:10" ht="15.75" thickBot="1" x14ac:dyDescent="0.3">
      <c r="A6" s="257"/>
      <c r="B6" s="1269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10</v>
      </c>
      <c r="C10" s="15">
        <v>11</v>
      </c>
      <c r="D10" s="234">
        <v>248.08</v>
      </c>
      <c r="E10" s="1029">
        <v>44592</v>
      </c>
      <c r="F10" s="1037">
        <f t="shared" ref="F10:F29" si="0">D10</f>
        <v>248.08</v>
      </c>
      <c r="G10" s="437" t="s">
        <v>447</v>
      </c>
      <c r="H10" s="438">
        <v>71</v>
      </c>
      <c r="I10" s="331">
        <f>I9-F10</f>
        <v>238.29</v>
      </c>
      <c r="J10" s="60">
        <f t="shared" ref="J10:J28" si="1">H10*F10</f>
        <v>17613.68</v>
      </c>
    </row>
    <row r="11" spans="1:10" x14ac:dyDescent="0.25">
      <c r="A11" s="75"/>
      <c r="B11" s="200">
        <f t="shared" ref="B11:B29" si="2">B10-C11</f>
        <v>9</v>
      </c>
      <c r="C11" s="15">
        <v>1</v>
      </c>
      <c r="D11" s="234">
        <v>22</v>
      </c>
      <c r="E11" s="1029">
        <v>44593</v>
      </c>
      <c r="F11" s="1037">
        <f t="shared" si="0"/>
        <v>22</v>
      </c>
      <c r="G11" s="437" t="s">
        <v>454</v>
      </c>
      <c r="H11" s="438">
        <v>71</v>
      </c>
      <c r="I11" s="331">
        <f t="shared" ref="I11:I27" si="3">I10-F11</f>
        <v>216.29</v>
      </c>
      <c r="J11" s="60">
        <f t="shared" si="1"/>
        <v>1562</v>
      </c>
    </row>
    <row r="12" spans="1:10" x14ac:dyDescent="0.25">
      <c r="A12" s="61"/>
      <c r="B12" s="200">
        <f t="shared" si="2"/>
        <v>2</v>
      </c>
      <c r="C12" s="15">
        <v>7</v>
      </c>
      <c r="D12" s="234">
        <v>166.95</v>
      </c>
      <c r="E12" s="1029">
        <v>44594</v>
      </c>
      <c r="F12" s="1037">
        <f t="shared" si="0"/>
        <v>166.95</v>
      </c>
      <c r="G12" s="437" t="s">
        <v>465</v>
      </c>
      <c r="H12" s="438">
        <v>71</v>
      </c>
      <c r="I12" s="331">
        <f t="shared" si="3"/>
        <v>49.34</v>
      </c>
      <c r="J12" s="60">
        <f t="shared" si="1"/>
        <v>11853.449999999999</v>
      </c>
    </row>
    <row r="13" spans="1:10" x14ac:dyDescent="0.25">
      <c r="A13" s="75"/>
      <c r="B13" s="200">
        <f t="shared" si="2"/>
        <v>0</v>
      </c>
      <c r="C13" s="15">
        <v>2</v>
      </c>
      <c r="D13" s="234">
        <v>49.33</v>
      </c>
      <c r="E13" s="1029">
        <v>44596</v>
      </c>
      <c r="F13" s="1037">
        <f t="shared" si="0"/>
        <v>49.33</v>
      </c>
      <c r="G13" s="437" t="s">
        <v>474</v>
      </c>
      <c r="H13" s="438">
        <v>71</v>
      </c>
      <c r="I13" s="331">
        <f t="shared" si="3"/>
        <v>1.0000000000005116E-2</v>
      </c>
      <c r="J13" s="60">
        <f t="shared" si="1"/>
        <v>3502.43</v>
      </c>
    </row>
    <row r="14" spans="1:10" x14ac:dyDescent="0.25">
      <c r="A14" s="75"/>
      <c r="B14" s="200">
        <f t="shared" si="2"/>
        <v>0</v>
      </c>
      <c r="C14" s="15"/>
      <c r="D14" s="234">
        <v>0</v>
      </c>
      <c r="E14" s="1029"/>
      <c r="F14" s="1037">
        <f t="shared" si="0"/>
        <v>0</v>
      </c>
      <c r="G14" s="437"/>
      <c r="H14" s="438"/>
      <c r="I14" s="331">
        <f t="shared" si="3"/>
        <v>1.0000000000005116E-2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234">
        <v>0</v>
      </c>
      <c r="E15" s="1030"/>
      <c r="F15" s="1037">
        <f t="shared" si="0"/>
        <v>0</v>
      </c>
      <c r="G15" s="437"/>
      <c r="H15" s="438"/>
      <c r="I15" s="331">
        <f t="shared" si="3"/>
        <v>1.0000000000005116E-2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234">
        <v>0</v>
      </c>
      <c r="E16" s="1030"/>
      <c r="F16" s="1037">
        <f t="shared" si="0"/>
        <v>0</v>
      </c>
      <c r="G16" s="437"/>
      <c r="H16" s="438"/>
      <c r="I16" s="331">
        <f t="shared" si="3"/>
        <v>1.0000000000005116E-2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234">
        <v>0</v>
      </c>
      <c r="E17" s="1030"/>
      <c r="F17" s="1037">
        <f t="shared" si="0"/>
        <v>0</v>
      </c>
      <c r="G17" s="437"/>
      <c r="H17" s="438"/>
      <c r="I17" s="331">
        <f t="shared" si="3"/>
        <v>1.0000000000005116E-2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234">
        <v>0</v>
      </c>
      <c r="E18" s="1030"/>
      <c r="F18" s="1037">
        <f t="shared" si="0"/>
        <v>0</v>
      </c>
      <c r="G18" s="179"/>
      <c r="H18" s="118"/>
      <c r="I18" s="592">
        <f t="shared" si="3"/>
        <v>1.0000000000005116E-2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234">
        <v>0</v>
      </c>
      <c r="E19" s="1030"/>
      <c r="F19" s="1037">
        <f t="shared" si="0"/>
        <v>0</v>
      </c>
      <c r="G19" s="179"/>
      <c r="H19" s="118"/>
      <c r="I19" s="592">
        <f t="shared" si="3"/>
        <v>1.0000000000005116E-2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1.0000000000005116E-2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1.0000000000005116E-2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1.0000000000005116E-2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1.0000000000005116E-2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1.0000000000005116E-2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1.0000000000005116E-2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1.0000000000005116E-2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1.0000000000005116E-2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990.43999999999983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42632.659999999996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600.46</v>
      </c>
      <c r="E30" s="137"/>
      <c r="F30" s="105">
        <f>SUM(F9:F29)</f>
        <v>600.46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89" t="s">
        <v>21</v>
      </c>
      <c r="E32" s="1190"/>
      <c r="F32" s="144">
        <f>G5-F30</f>
        <v>0</v>
      </c>
    </row>
    <row r="33" spans="1:6" ht="15.75" thickBot="1" x14ac:dyDescent="0.3">
      <c r="A33" s="126"/>
      <c r="D33" s="905" t="s">
        <v>4</v>
      </c>
      <c r="E33" s="906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97"/>
      <c r="B5" s="1199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97"/>
      <c r="B6" s="1199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0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9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9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200" t="s">
        <v>11</v>
      </c>
      <c r="D60" s="120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workbookViewId="0">
      <pane ySplit="9" topLeftCell="A32" activePane="bottomLeft" state="frozen"/>
      <selection pane="bottomLeft" activeCell="H43" sqref="H4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customWidth="1"/>
    <col min="19" max="19" width="12.85546875" style="75" customWidth="1"/>
  </cols>
  <sheetData>
    <row r="1" spans="1:19" ht="40.5" x14ac:dyDescent="0.55000000000000004">
      <c r="A1" s="1202" t="s">
        <v>276</v>
      </c>
      <c r="B1" s="1202"/>
      <c r="C1" s="1202"/>
      <c r="D1" s="1202"/>
      <c r="E1" s="1202"/>
      <c r="F1" s="1202"/>
      <c r="G1" s="1202"/>
      <c r="H1" s="11">
        <v>1</v>
      </c>
      <c r="K1" s="1206" t="s">
        <v>278</v>
      </c>
      <c r="L1" s="1206"/>
      <c r="M1" s="1206"/>
      <c r="N1" s="1206"/>
      <c r="O1" s="1206"/>
      <c r="P1" s="1206"/>
      <c r="Q1" s="120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01"/>
      <c r="C4" s="102"/>
      <c r="D4" s="138"/>
      <c r="E4" s="86"/>
      <c r="F4" s="73"/>
      <c r="G4" s="808"/>
      <c r="L4" s="801"/>
      <c r="M4" s="102"/>
      <c r="N4" s="138"/>
      <c r="O4" s="86"/>
      <c r="P4" s="73"/>
      <c r="Q4" s="1090"/>
    </row>
    <row r="5" spans="1:1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F52</f>
        <v>4640.97</v>
      </c>
      <c r="H5" s="141">
        <f>E5-G5+E4+E6+E7+E8</f>
        <v>879.77999999999929</v>
      </c>
      <c r="K5" s="12" t="s">
        <v>55</v>
      </c>
      <c r="L5" s="807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P52</f>
        <v>0</v>
      </c>
      <c r="R5" s="141">
        <f>O5-Q5+O4+O6+O7+O8</f>
        <v>845.35</v>
      </c>
    </row>
    <row r="6" spans="1:1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12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29</v>
      </c>
      <c r="M10" s="15"/>
      <c r="N10" s="1040"/>
      <c r="O10" s="1096"/>
      <c r="P10" s="963">
        <f>N10</f>
        <v>0</v>
      </c>
      <c r="Q10" s="964"/>
      <c r="R10" s="245"/>
      <c r="S10" s="277">
        <f>O6+O5+O4-P10+O7+O8</f>
        <v>845.35</v>
      </c>
    </row>
    <row r="11" spans="1:19" x14ac:dyDescent="0.25">
      <c r="A11" s="75"/>
      <c r="B11" s="473">
        <f>B10-C11</f>
        <v>172</v>
      </c>
      <c r="C11" s="865">
        <v>8</v>
      </c>
      <c r="D11" s="837">
        <v>231.09</v>
      </c>
      <c r="E11" s="836">
        <v>44516</v>
      </c>
      <c r="F11" s="837">
        <f t="shared" ref="F11:F50" si="0">D11</f>
        <v>231.09</v>
      </c>
      <c r="G11" s="838" t="s">
        <v>91</v>
      </c>
      <c r="H11" s="839">
        <v>35</v>
      </c>
      <c r="I11" s="277">
        <f>I10-F11</f>
        <v>4998.6099999999997</v>
      </c>
      <c r="K11" s="75"/>
      <c r="L11" s="473">
        <f>L10-M11</f>
        <v>29</v>
      </c>
      <c r="M11" s="865"/>
      <c r="N11" s="1097"/>
      <c r="O11" s="1098"/>
      <c r="P11" s="1097">
        <f t="shared" ref="P11:P41" si="1">N11</f>
        <v>0</v>
      </c>
      <c r="Q11" s="1099"/>
      <c r="R11" s="1100"/>
      <c r="S11" s="277">
        <f>S10-P11</f>
        <v>845.35</v>
      </c>
    </row>
    <row r="12" spans="1:19" x14ac:dyDescent="0.25">
      <c r="A12" s="75"/>
      <c r="B12" s="473">
        <f t="shared" ref="B12:B50" si="2">B11-C12</f>
        <v>171</v>
      </c>
      <c r="C12" s="865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50" si="3">I11-F12</f>
        <v>4969.0499999999993</v>
      </c>
      <c r="K12" s="75"/>
      <c r="L12" s="473">
        <f t="shared" ref="L12:L41" si="4">L11-M12</f>
        <v>29</v>
      </c>
      <c r="M12" s="865"/>
      <c r="N12" s="1097"/>
      <c r="O12" s="1098"/>
      <c r="P12" s="1097">
        <f t="shared" si="1"/>
        <v>0</v>
      </c>
      <c r="Q12" s="1099"/>
      <c r="R12" s="1100"/>
      <c r="S12" s="277">
        <f t="shared" ref="S12:S13" si="5">S11-P12</f>
        <v>845.35</v>
      </c>
    </row>
    <row r="13" spans="1:19" x14ac:dyDescent="0.25">
      <c r="A13" s="55"/>
      <c r="B13" s="473">
        <f t="shared" si="2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3"/>
        <v>4769.4699999999993</v>
      </c>
      <c r="K13" s="55"/>
      <c r="L13" s="473">
        <f t="shared" si="4"/>
        <v>29</v>
      </c>
      <c r="M13" s="446"/>
      <c r="N13" s="1101"/>
      <c r="O13" s="1098"/>
      <c r="P13" s="1097">
        <f t="shared" si="1"/>
        <v>0</v>
      </c>
      <c r="Q13" s="1099"/>
      <c r="R13" s="1100"/>
      <c r="S13" s="277">
        <f t="shared" si="5"/>
        <v>845.35</v>
      </c>
    </row>
    <row r="14" spans="1:19" x14ac:dyDescent="0.25">
      <c r="A14" s="75"/>
      <c r="B14" s="473">
        <f t="shared" si="2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  <c r="K14" s="75"/>
      <c r="L14" s="473">
        <f t="shared" si="4"/>
        <v>29</v>
      </c>
      <c r="M14" s="446"/>
      <c r="N14" s="1101"/>
      <c r="O14" s="1098"/>
      <c r="P14" s="1097">
        <f t="shared" si="1"/>
        <v>0</v>
      </c>
      <c r="Q14" s="1099"/>
      <c r="R14" s="1100"/>
      <c r="S14" s="277">
        <f>S13-P14</f>
        <v>845.35</v>
      </c>
    </row>
    <row r="15" spans="1:19" x14ac:dyDescent="0.25">
      <c r="A15" s="75"/>
      <c r="B15" s="473">
        <f t="shared" si="2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3"/>
        <v>4417.2799999999988</v>
      </c>
      <c r="K15" s="75"/>
      <c r="L15" s="473">
        <f t="shared" si="4"/>
        <v>29</v>
      </c>
      <c r="M15" s="446"/>
      <c r="N15" s="1101"/>
      <c r="O15" s="1098"/>
      <c r="P15" s="1097">
        <f t="shared" si="1"/>
        <v>0</v>
      </c>
      <c r="Q15" s="1099"/>
      <c r="R15" s="1100"/>
      <c r="S15" s="277">
        <f t="shared" ref="S15:S41" si="6">S14-P15</f>
        <v>845.35</v>
      </c>
    </row>
    <row r="16" spans="1:19" x14ac:dyDescent="0.25">
      <c r="B16" s="473">
        <f t="shared" si="2"/>
        <v>151</v>
      </c>
      <c r="C16" s="446">
        <v>1</v>
      </c>
      <c r="D16" s="891">
        <v>29.57</v>
      </c>
      <c r="E16" s="892">
        <v>44542</v>
      </c>
      <c r="F16" s="893">
        <f t="shared" si="0"/>
        <v>29.57</v>
      </c>
      <c r="G16" s="894" t="s">
        <v>124</v>
      </c>
      <c r="H16" s="895">
        <v>35</v>
      </c>
      <c r="I16" s="277">
        <f t="shared" si="3"/>
        <v>4387.7099999999991</v>
      </c>
      <c r="L16" s="473">
        <f t="shared" si="4"/>
        <v>29</v>
      </c>
      <c r="M16" s="446"/>
      <c r="N16" s="1101"/>
      <c r="O16" s="1098"/>
      <c r="P16" s="1097">
        <f t="shared" si="1"/>
        <v>0</v>
      </c>
      <c r="Q16" s="1099"/>
      <c r="R16" s="1100"/>
      <c r="S16" s="277">
        <f t="shared" si="6"/>
        <v>845.35</v>
      </c>
    </row>
    <row r="17" spans="2:19" x14ac:dyDescent="0.25">
      <c r="B17" s="473">
        <f t="shared" si="2"/>
        <v>148</v>
      </c>
      <c r="C17" s="446">
        <v>3</v>
      </c>
      <c r="D17" s="891">
        <v>92.09</v>
      </c>
      <c r="E17" s="892">
        <v>44547</v>
      </c>
      <c r="F17" s="893">
        <f t="shared" si="0"/>
        <v>92.09</v>
      </c>
      <c r="G17" s="894" t="s">
        <v>129</v>
      </c>
      <c r="H17" s="895">
        <v>35</v>
      </c>
      <c r="I17" s="277">
        <f t="shared" si="3"/>
        <v>4295.619999999999</v>
      </c>
      <c r="L17" s="473">
        <f t="shared" si="4"/>
        <v>29</v>
      </c>
      <c r="M17" s="446"/>
      <c r="N17" s="1101"/>
      <c r="O17" s="1098"/>
      <c r="P17" s="1097">
        <f t="shared" si="1"/>
        <v>0</v>
      </c>
      <c r="Q17" s="1099"/>
      <c r="R17" s="1100"/>
      <c r="S17" s="277">
        <f t="shared" si="6"/>
        <v>845.35</v>
      </c>
    </row>
    <row r="18" spans="2:19" x14ac:dyDescent="0.25">
      <c r="B18" s="473">
        <f t="shared" si="2"/>
        <v>141</v>
      </c>
      <c r="C18" s="446">
        <v>7</v>
      </c>
      <c r="D18" s="891">
        <v>200.8</v>
      </c>
      <c r="E18" s="892">
        <v>44549</v>
      </c>
      <c r="F18" s="893">
        <f t="shared" si="0"/>
        <v>200.8</v>
      </c>
      <c r="G18" s="894" t="s">
        <v>136</v>
      </c>
      <c r="H18" s="895">
        <v>35</v>
      </c>
      <c r="I18" s="277">
        <f t="shared" si="3"/>
        <v>4094.8199999999988</v>
      </c>
      <c r="L18" s="473">
        <f t="shared" si="4"/>
        <v>29</v>
      </c>
      <c r="M18" s="446"/>
      <c r="N18" s="1101"/>
      <c r="O18" s="1098"/>
      <c r="P18" s="1097">
        <f t="shared" si="1"/>
        <v>0</v>
      </c>
      <c r="Q18" s="1099"/>
      <c r="R18" s="1100"/>
      <c r="S18" s="277">
        <f t="shared" si="6"/>
        <v>845.35</v>
      </c>
    </row>
    <row r="19" spans="2:19" x14ac:dyDescent="0.25">
      <c r="B19" s="473">
        <f t="shared" si="2"/>
        <v>139</v>
      </c>
      <c r="C19" s="446">
        <v>2</v>
      </c>
      <c r="D19" s="891">
        <v>59.46</v>
      </c>
      <c r="E19" s="892">
        <v>44550</v>
      </c>
      <c r="F19" s="893">
        <f t="shared" si="0"/>
        <v>59.46</v>
      </c>
      <c r="G19" s="894" t="s">
        <v>133</v>
      </c>
      <c r="H19" s="895">
        <v>35</v>
      </c>
      <c r="I19" s="277">
        <f t="shared" si="3"/>
        <v>4035.3599999999988</v>
      </c>
      <c r="L19" s="473">
        <f t="shared" si="4"/>
        <v>29</v>
      </c>
      <c r="M19" s="446"/>
      <c r="N19" s="1101"/>
      <c r="O19" s="1098"/>
      <c r="P19" s="1097">
        <f t="shared" si="1"/>
        <v>0</v>
      </c>
      <c r="Q19" s="1099"/>
      <c r="R19" s="1100"/>
      <c r="S19" s="277">
        <f t="shared" si="6"/>
        <v>845.35</v>
      </c>
    </row>
    <row r="20" spans="2:19" x14ac:dyDescent="0.25">
      <c r="B20" s="473">
        <f t="shared" si="2"/>
        <v>134</v>
      </c>
      <c r="C20" s="446">
        <v>5</v>
      </c>
      <c r="D20" s="891">
        <v>147.29</v>
      </c>
      <c r="E20" s="892">
        <v>44551</v>
      </c>
      <c r="F20" s="893">
        <f t="shared" si="0"/>
        <v>147.29</v>
      </c>
      <c r="G20" s="894" t="s">
        <v>140</v>
      </c>
      <c r="H20" s="895">
        <v>35</v>
      </c>
      <c r="I20" s="277">
        <f t="shared" si="3"/>
        <v>3888.0699999999988</v>
      </c>
      <c r="L20" s="473">
        <f t="shared" si="4"/>
        <v>29</v>
      </c>
      <c r="M20" s="446"/>
      <c r="N20" s="1101"/>
      <c r="O20" s="1098"/>
      <c r="P20" s="1097">
        <f t="shared" si="1"/>
        <v>0</v>
      </c>
      <c r="Q20" s="1099"/>
      <c r="R20" s="1100"/>
      <c r="S20" s="277">
        <f t="shared" si="6"/>
        <v>845.35</v>
      </c>
    </row>
    <row r="21" spans="2:19" x14ac:dyDescent="0.25">
      <c r="B21" s="473">
        <f t="shared" si="2"/>
        <v>127</v>
      </c>
      <c r="C21" s="446">
        <v>7</v>
      </c>
      <c r="D21" s="891">
        <v>197.99</v>
      </c>
      <c r="E21" s="892">
        <v>44560</v>
      </c>
      <c r="F21" s="893">
        <f t="shared" si="0"/>
        <v>197.99</v>
      </c>
      <c r="G21" s="896" t="s">
        <v>156</v>
      </c>
      <c r="H21" s="897">
        <v>35</v>
      </c>
      <c r="I21" s="133">
        <f t="shared" si="3"/>
        <v>3690.079999999999</v>
      </c>
      <c r="L21" s="473">
        <f t="shared" si="4"/>
        <v>29</v>
      </c>
      <c r="M21" s="446"/>
      <c r="N21" s="1101"/>
      <c r="O21" s="1098"/>
      <c r="P21" s="1097">
        <f t="shared" si="1"/>
        <v>0</v>
      </c>
      <c r="Q21" s="1102"/>
      <c r="R21" s="1103"/>
      <c r="S21" s="133">
        <f t="shared" si="6"/>
        <v>845.35</v>
      </c>
    </row>
    <row r="22" spans="2:19" x14ac:dyDescent="0.25">
      <c r="B22" s="473">
        <f t="shared" si="2"/>
        <v>119</v>
      </c>
      <c r="C22" s="446">
        <v>8</v>
      </c>
      <c r="D22" s="891">
        <v>235.31</v>
      </c>
      <c r="E22" s="892">
        <v>44561</v>
      </c>
      <c r="F22" s="893">
        <f t="shared" si="0"/>
        <v>235.31</v>
      </c>
      <c r="G22" s="896" t="s">
        <v>164</v>
      </c>
      <c r="H22" s="897">
        <v>35</v>
      </c>
      <c r="I22" s="133">
        <f t="shared" si="3"/>
        <v>3454.7699999999991</v>
      </c>
      <c r="L22" s="473">
        <f t="shared" si="4"/>
        <v>29</v>
      </c>
      <c r="M22" s="446"/>
      <c r="N22" s="1101"/>
      <c r="O22" s="1098"/>
      <c r="P22" s="1097">
        <f t="shared" si="1"/>
        <v>0</v>
      </c>
      <c r="Q22" s="1102"/>
      <c r="R22" s="1103"/>
      <c r="S22" s="133">
        <f t="shared" si="6"/>
        <v>845.35</v>
      </c>
    </row>
    <row r="23" spans="2:19" x14ac:dyDescent="0.25">
      <c r="B23" s="473">
        <f t="shared" si="2"/>
        <v>118</v>
      </c>
      <c r="C23" s="446">
        <v>1</v>
      </c>
      <c r="D23" s="961">
        <v>31.09</v>
      </c>
      <c r="E23" s="962">
        <v>44589</v>
      </c>
      <c r="F23" s="956">
        <f t="shared" si="0"/>
        <v>31.09</v>
      </c>
      <c r="G23" s="957" t="s">
        <v>243</v>
      </c>
      <c r="H23" s="958">
        <v>35</v>
      </c>
      <c r="I23" s="133">
        <f t="shared" si="3"/>
        <v>3423.6799999999989</v>
      </c>
      <c r="L23" s="473">
        <f t="shared" si="4"/>
        <v>29</v>
      </c>
      <c r="M23" s="446"/>
      <c r="N23" s="1101"/>
      <c r="O23" s="1098"/>
      <c r="P23" s="1097">
        <f t="shared" si="1"/>
        <v>0</v>
      </c>
      <c r="Q23" s="1102"/>
      <c r="R23" s="1103"/>
      <c r="S23" s="133">
        <f t="shared" si="6"/>
        <v>845.35</v>
      </c>
    </row>
    <row r="24" spans="2:19" x14ac:dyDescent="0.25">
      <c r="B24" s="473">
        <f t="shared" si="2"/>
        <v>114</v>
      </c>
      <c r="C24" s="446">
        <v>4</v>
      </c>
      <c r="D24" s="961">
        <v>116.8</v>
      </c>
      <c r="E24" s="962">
        <v>44589</v>
      </c>
      <c r="F24" s="956">
        <f t="shared" si="0"/>
        <v>116.8</v>
      </c>
      <c r="G24" s="957" t="s">
        <v>244</v>
      </c>
      <c r="H24" s="958">
        <v>35</v>
      </c>
      <c r="I24" s="133">
        <f t="shared" si="3"/>
        <v>3306.8799999999987</v>
      </c>
      <c r="L24" s="473">
        <f t="shared" si="4"/>
        <v>29</v>
      </c>
      <c r="M24" s="446"/>
      <c r="N24" s="1101"/>
      <c r="O24" s="1098"/>
      <c r="P24" s="1097">
        <f t="shared" si="1"/>
        <v>0</v>
      </c>
      <c r="Q24" s="1102"/>
      <c r="R24" s="1103"/>
      <c r="S24" s="133">
        <f t="shared" si="6"/>
        <v>845.35</v>
      </c>
    </row>
    <row r="25" spans="2:19" x14ac:dyDescent="0.25">
      <c r="B25" s="473">
        <f t="shared" si="2"/>
        <v>105</v>
      </c>
      <c r="C25" s="446">
        <v>9</v>
      </c>
      <c r="D25" s="961">
        <v>254.19</v>
      </c>
      <c r="E25" s="962">
        <v>44590</v>
      </c>
      <c r="F25" s="956">
        <f t="shared" si="0"/>
        <v>254.19</v>
      </c>
      <c r="G25" s="957" t="s">
        <v>252</v>
      </c>
      <c r="H25" s="958">
        <v>35</v>
      </c>
      <c r="I25" s="133">
        <f t="shared" si="3"/>
        <v>3052.6899999999987</v>
      </c>
      <c r="L25" s="473">
        <f t="shared" si="4"/>
        <v>29</v>
      </c>
      <c r="M25" s="446"/>
      <c r="N25" s="1101"/>
      <c r="O25" s="1098"/>
      <c r="P25" s="1097">
        <f t="shared" si="1"/>
        <v>0</v>
      </c>
      <c r="Q25" s="1102"/>
      <c r="R25" s="1103"/>
      <c r="S25" s="133">
        <f t="shared" si="6"/>
        <v>845.35</v>
      </c>
    </row>
    <row r="26" spans="2:19" x14ac:dyDescent="0.25">
      <c r="B26" s="473">
        <f t="shared" si="2"/>
        <v>104</v>
      </c>
      <c r="C26" s="446">
        <v>1</v>
      </c>
      <c r="D26" s="835">
        <v>30.08</v>
      </c>
      <c r="E26" s="836">
        <v>44592</v>
      </c>
      <c r="F26" s="837">
        <f t="shared" si="0"/>
        <v>30.08</v>
      </c>
      <c r="G26" s="1038" t="s">
        <v>444</v>
      </c>
      <c r="H26" s="1039">
        <v>35</v>
      </c>
      <c r="I26" s="133">
        <f t="shared" si="3"/>
        <v>3022.6099999999988</v>
      </c>
      <c r="L26" s="473">
        <f t="shared" si="4"/>
        <v>29</v>
      </c>
      <c r="M26" s="446"/>
      <c r="N26" s="1101"/>
      <c r="O26" s="1098"/>
      <c r="P26" s="1097">
        <f t="shared" si="1"/>
        <v>0</v>
      </c>
      <c r="Q26" s="1102"/>
      <c r="R26" s="1103"/>
      <c r="S26" s="133">
        <f t="shared" si="6"/>
        <v>845.35</v>
      </c>
    </row>
    <row r="27" spans="2:19" x14ac:dyDescent="0.25">
      <c r="B27" s="473">
        <f t="shared" si="2"/>
        <v>97</v>
      </c>
      <c r="C27" s="446">
        <v>7</v>
      </c>
      <c r="D27" s="835">
        <v>204.14</v>
      </c>
      <c r="E27" s="836">
        <v>44592</v>
      </c>
      <c r="F27" s="837">
        <f t="shared" si="0"/>
        <v>204.14</v>
      </c>
      <c r="G27" s="1038" t="s">
        <v>445</v>
      </c>
      <c r="H27" s="1039">
        <v>35</v>
      </c>
      <c r="I27" s="133">
        <f t="shared" si="3"/>
        <v>2818.4699999999989</v>
      </c>
      <c r="L27" s="473">
        <f t="shared" si="4"/>
        <v>29</v>
      </c>
      <c r="M27" s="446"/>
      <c r="N27" s="1101"/>
      <c r="O27" s="1098"/>
      <c r="P27" s="1097">
        <f t="shared" si="1"/>
        <v>0</v>
      </c>
      <c r="Q27" s="1102"/>
      <c r="R27" s="1104"/>
      <c r="S27" s="133">
        <f t="shared" si="6"/>
        <v>845.35</v>
      </c>
    </row>
    <row r="28" spans="2:19" x14ac:dyDescent="0.25">
      <c r="B28" s="473">
        <f t="shared" si="2"/>
        <v>89</v>
      </c>
      <c r="C28" s="446">
        <v>8</v>
      </c>
      <c r="D28" s="835">
        <v>225.78</v>
      </c>
      <c r="E28" s="836">
        <v>44593</v>
      </c>
      <c r="F28" s="837">
        <f t="shared" si="0"/>
        <v>225.78</v>
      </c>
      <c r="G28" s="1038" t="s">
        <v>457</v>
      </c>
      <c r="H28" s="1039">
        <v>35</v>
      </c>
      <c r="I28" s="133">
        <f t="shared" si="3"/>
        <v>2592.6899999999987</v>
      </c>
      <c r="L28" s="473">
        <f t="shared" si="4"/>
        <v>29</v>
      </c>
      <c r="M28" s="446"/>
      <c r="N28" s="1101"/>
      <c r="O28" s="1098"/>
      <c r="P28" s="1097">
        <f t="shared" si="1"/>
        <v>0</v>
      </c>
      <c r="Q28" s="1102"/>
      <c r="R28" s="1104"/>
      <c r="S28" s="133">
        <f t="shared" si="6"/>
        <v>845.35</v>
      </c>
    </row>
    <row r="29" spans="2:19" x14ac:dyDescent="0.25">
      <c r="B29" s="473">
        <f t="shared" si="2"/>
        <v>87</v>
      </c>
      <c r="C29" s="446">
        <v>2</v>
      </c>
      <c r="D29" s="835">
        <v>61.14</v>
      </c>
      <c r="E29" s="836">
        <v>44593</v>
      </c>
      <c r="F29" s="837">
        <f t="shared" si="0"/>
        <v>61.14</v>
      </c>
      <c r="G29" s="1038" t="s">
        <v>458</v>
      </c>
      <c r="H29" s="1039">
        <v>35</v>
      </c>
      <c r="I29" s="133">
        <f t="shared" si="3"/>
        <v>2531.5499999999988</v>
      </c>
      <c r="L29" s="473">
        <f t="shared" si="4"/>
        <v>29</v>
      </c>
      <c r="M29" s="446"/>
      <c r="N29" s="1101"/>
      <c r="O29" s="1098"/>
      <c r="P29" s="1097">
        <f t="shared" si="1"/>
        <v>0</v>
      </c>
      <c r="Q29" s="1102"/>
      <c r="R29" s="1104"/>
      <c r="S29" s="133">
        <f t="shared" si="6"/>
        <v>845.35</v>
      </c>
    </row>
    <row r="30" spans="2:19" x14ac:dyDescent="0.25">
      <c r="B30" s="473">
        <f t="shared" si="2"/>
        <v>80</v>
      </c>
      <c r="C30" s="446">
        <v>7</v>
      </c>
      <c r="D30" s="835">
        <v>197.5</v>
      </c>
      <c r="E30" s="836">
        <v>44595</v>
      </c>
      <c r="F30" s="837">
        <f t="shared" si="0"/>
        <v>197.5</v>
      </c>
      <c r="G30" s="1038" t="s">
        <v>471</v>
      </c>
      <c r="H30" s="1039">
        <v>35</v>
      </c>
      <c r="I30" s="133">
        <f t="shared" si="3"/>
        <v>2334.0499999999988</v>
      </c>
      <c r="L30" s="473">
        <f t="shared" si="4"/>
        <v>29</v>
      </c>
      <c r="M30" s="446"/>
      <c r="N30" s="1105"/>
      <c r="O30" s="1098"/>
      <c r="P30" s="1097">
        <f t="shared" si="1"/>
        <v>0</v>
      </c>
      <c r="Q30" s="1102"/>
      <c r="R30" s="1104"/>
      <c r="S30" s="133">
        <f t="shared" si="6"/>
        <v>845.35</v>
      </c>
    </row>
    <row r="31" spans="2:19" x14ac:dyDescent="0.25">
      <c r="B31" s="473">
        <f t="shared" si="2"/>
        <v>77</v>
      </c>
      <c r="C31" s="446">
        <v>3</v>
      </c>
      <c r="D31" s="835">
        <v>91.35</v>
      </c>
      <c r="E31" s="1143">
        <v>44596</v>
      </c>
      <c r="F31" s="837">
        <f t="shared" si="0"/>
        <v>91.35</v>
      </c>
      <c r="G31" s="1038" t="s">
        <v>476</v>
      </c>
      <c r="H31" s="1039">
        <v>35</v>
      </c>
      <c r="I31" s="133">
        <f t="shared" si="3"/>
        <v>2242.6999999999989</v>
      </c>
      <c r="L31" s="473">
        <f t="shared" si="4"/>
        <v>29</v>
      </c>
      <c r="M31" s="446"/>
      <c r="N31" s="1105"/>
      <c r="O31" s="1106"/>
      <c r="P31" s="1097">
        <f t="shared" si="1"/>
        <v>0</v>
      </c>
      <c r="Q31" s="1107"/>
      <c r="R31" s="1104"/>
      <c r="S31" s="133">
        <f t="shared" si="6"/>
        <v>845.35</v>
      </c>
    </row>
    <row r="32" spans="2:19" x14ac:dyDescent="0.25">
      <c r="B32" s="473">
        <f t="shared" si="2"/>
        <v>70</v>
      </c>
      <c r="C32" s="446">
        <v>7</v>
      </c>
      <c r="D32" s="835">
        <v>211.91</v>
      </c>
      <c r="E32" s="1143">
        <v>44597</v>
      </c>
      <c r="F32" s="837">
        <f t="shared" si="0"/>
        <v>211.91</v>
      </c>
      <c r="G32" s="1038" t="s">
        <v>482</v>
      </c>
      <c r="H32" s="1039">
        <v>35</v>
      </c>
      <c r="I32" s="133">
        <f t="shared" si="3"/>
        <v>2030.7899999999988</v>
      </c>
      <c r="L32" s="473">
        <f t="shared" si="4"/>
        <v>29</v>
      </c>
      <c r="M32" s="446"/>
      <c r="N32" s="1105"/>
      <c r="O32" s="1106"/>
      <c r="P32" s="1097">
        <f t="shared" si="1"/>
        <v>0</v>
      </c>
      <c r="Q32" s="1107"/>
      <c r="R32" s="1104"/>
      <c r="S32" s="133">
        <f t="shared" si="6"/>
        <v>845.35</v>
      </c>
    </row>
    <row r="33" spans="2:19" x14ac:dyDescent="0.25">
      <c r="B33" s="473">
        <f t="shared" si="2"/>
        <v>66</v>
      </c>
      <c r="C33" s="446">
        <v>4</v>
      </c>
      <c r="D33" s="835">
        <v>119.91</v>
      </c>
      <c r="E33" s="1143">
        <v>44600</v>
      </c>
      <c r="F33" s="837">
        <f t="shared" si="0"/>
        <v>119.91</v>
      </c>
      <c r="G33" s="1038" t="s">
        <v>491</v>
      </c>
      <c r="H33" s="1039">
        <v>35</v>
      </c>
      <c r="I33" s="133">
        <f t="shared" si="3"/>
        <v>1910.8799999999987</v>
      </c>
      <c r="L33" s="473">
        <f t="shared" si="4"/>
        <v>29</v>
      </c>
      <c r="M33" s="446"/>
      <c r="N33" s="1105"/>
      <c r="O33" s="1106"/>
      <c r="P33" s="1097">
        <f t="shared" si="1"/>
        <v>0</v>
      </c>
      <c r="Q33" s="1107"/>
      <c r="R33" s="1104"/>
      <c r="S33" s="133">
        <f t="shared" si="6"/>
        <v>845.35</v>
      </c>
    </row>
    <row r="34" spans="2:19" x14ac:dyDescent="0.25">
      <c r="B34" s="473">
        <f t="shared" si="2"/>
        <v>59</v>
      </c>
      <c r="C34" s="446">
        <v>7</v>
      </c>
      <c r="D34" s="835">
        <v>204.05</v>
      </c>
      <c r="E34" s="1143">
        <v>44601</v>
      </c>
      <c r="F34" s="837">
        <f t="shared" si="0"/>
        <v>204.05</v>
      </c>
      <c r="G34" s="1038" t="s">
        <v>494</v>
      </c>
      <c r="H34" s="1039">
        <v>35</v>
      </c>
      <c r="I34" s="133">
        <f t="shared" si="3"/>
        <v>1706.8299999999988</v>
      </c>
      <c r="L34" s="473">
        <f t="shared" si="4"/>
        <v>29</v>
      </c>
      <c r="M34" s="446"/>
      <c r="N34" s="1105"/>
      <c r="O34" s="1106"/>
      <c r="P34" s="1097">
        <f t="shared" si="1"/>
        <v>0</v>
      </c>
      <c r="Q34" s="1107"/>
      <c r="R34" s="1104"/>
      <c r="S34" s="133">
        <f t="shared" si="6"/>
        <v>845.35</v>
      </c>
    </row>
    <row r="35" spans="2:19" x14ac:dyDescent="0.25">
      <c r="B35" s="473">
        <f t="shared" si="2"/>
        <v>57</v>
      </c>
      <c r="C35" s="446">
        <v>2</v>
      </c>
      <c r="D35" s="835">
        <v>58.13</v>
      </c>
      <c r="E35" s="1143">
        <v>44602</v>
      </c>
      <c r="F35" s="837">
        <f t="shared" si="0"/>
        <v>58.13</v>
      </c>
      <c r="G35" s="1038" t="s">
        <v>503</v>
      </c>
      <c r="H35" s="1039">
        <v>35</v>
      </c>
      <c r="I35" s="133">
        <f t="shared" si="3"/>
        <v>1648.6999999999987</v>
      </c>
      <c r="L35" s="473">
        <f t="shared" si="4"/>
        <v>29</v>
      </c>
      <c r="M35" s="446"/>
      <c r="N35" s="1105"/>
      <c r="O35" s="1106"/>
      <c r="P35" s="1097">
        <f t="shared" si="1"/>
        <v>0</v>
      </c>
      <c r="Q35" s="1107"/>
      <c r="R35" s="1104"/>
      <c r="S35" s="133">
        <f t="shared" si="6"/>
        <v>845.35</v>
      </c>
    </row>
    <row r="36" spans="2:19" x14ac:dyDescent="0.25">
      <c r="B36" s="473">
        <f t="shared" si="2"/>
        <v>55</v>
      </c>
      <c r="C36" s="446">
        <v>2</v>
      </c>
      <c r="D36" s="835">
        <v>55.58</v>
      </c>
      <c r="E36" s="1143">
        <v>44602</v>
      </c>
      <c r="F36" s="837">
        <f t="shared" si="0"/>
        <v>55.58</v>
      </c>
      <c r="G36" s="1038" t="s">
        <v>508</v>
      </c>
      <c r="H36" s="1039">
        <v>35</v>
      </c>
      <c r="I36" s="133">
        <f t="shared" si="3"/>
        <v>1593.1199999999988</v>
      </c>
      <c r="L36" s="473">
        <f t="shared" si="4"/>
        <v>29</v>
      </c>
      <c r="M36" s="446"/>
      <c r="N36" s="1105"/>
      <c r="O36" s="1106"/>
      <c r="P36" s="1097">
        <f t="shared" si="1"/>
        <v>0</v>
      </c>
      <c r="Q36" s="1107"/>
      <c r="R36" s="1104"/>
      <c r="S36" s="133">
        <f t="shared" si="6"/>
        <v>845.35</v>
      </c>
    </row>
    <row r="37" spans="2:19" x14ac:dyDescent="0.25">
      <c r="B37" s="473">
        <f t="shared" si="2"/>
        <v>47</v>
      </c>
      <c r="C37" s="446">
        <v>8</v>
      </c>
      <c r="D37" s="835">
        <v>218.18</v>
      </c>
      <c r="E37" s="1143">
        <v>44603</v>
      </c>
      <c r="F37" s="837">
        <f t="shared" si="0"/>
        <v>218.18</v>
      </c>
      <c r="G37" s="1038" t="s">
        <v>516</v>
      </c>
      <c r="H37" s="1039">
        <v>35</v>
      </c>
      <c r="I37" s="133">
        <f t="shared" si="3"/>
        <v>1374.9399999999987</v>
      </c>
      <c r="L37" s="473">
        <f t="shared" si="4"/>
        <v>29</v>
      </c>
      <c r="M37" s="446"/>
      <c r="N37" s="1105"/>
      <c r="O37" s="1106"/>
      <c r="P37" s="1097">
        <f t="shared" si="1"/>
        <v>0</v>
      </c>
      <c r="Q37" s="1107"/>
      <c r="R37" s="1104"/>
      <c r="S37" s="133">
        <f t="shared" si="6"/>
        <v>845.35</v>
      </c>
    </row>
    <row r="38" spans="2:19" x14ac:dyDescent="0.25">
      <c r="B38" s="473">
        <f t="shared" si="2"/>
        <v>46</v>
      </c>
      <c r="C38" s="446">
        <v>1</v>
      </c>
      <c r="D38" s="835">
        <v>32.24</v>
      </c>
      <c r="E38" s="1143">
        <v>44604</v>
      </c>
      <c r="F38" s="837">
        <f t="shared" si="0"/>
        <v>32.24</v>
      </c>
      <c r="G38" s="1038" t="s">
        <v>522</v>
      </c>
      <c r="H38" s="1039">
        <v>35</v>
      </c>
      <c r="I38" s="133">
        <f t="shared" si="3"/>
        <v>1342.6999999999987</v>
      </c>
      <c r="L38" s="473">
        <f t="shared" si="4"/>
        <v>29</v>
      </c>
      <c r="M38" s="446"/>
      <c r="N38" s="1105"/>
      <c r="O38" s="1106"/>
      <c r="P38" s="1097">
        <f t="shared" si="1"/>
        <v>0</v>
      </c>
      <c r="Q38" s="1107"/>
      <c r="R38" s="1104"/>
      <c r="S38" s="133">
        <f t="shared" si="6"/>
        <v>845.35</v>
      </c>
    </row>
    <row r="39" spans="2:19" x14ac:dyDescent="0.25">
      <c r="B39" s="473">
        <f t="shared" si="2"/>
        <v>40</v>
      </c>
      <c r="C39" s="446">
        <v>6</v>
      </c>
      <c r="D39" s="835">
        <v>172.75</v>
      </c>
      <c r="E39" s="1143">
        <v>44604</v>
      </c>
      <c r="F39" s="837">
        <f t="shared" si="0"/>
        <v>172.75</v>
      </c>
      <c r="G39" s="1038" t="s">
        <v>531</v>
      </c>
      <c r="H39" s="1039">
        <v>35</v>
      </c>
      <c r="I39" s="133">
        <f t="shared" si="3"/>
        <v>1169.9499999999987</v>
      </c>
      <c r="L39" s="473">
        <f t="shared" si="4"/>
        <v>29</v>
      </c>
      <c r="M39" s="446"/>
      <c r="N39" s="1105"/>
      <c r="O39" s="1106"/>
      <c r="P39" s="1097">
        <f t="shared" si="1"/>
        <v>0</v>
      </c>
      <c r="Q39" s="1107"/>
      <c r="R39" s="1104"/>
      <c r="S39" s="133">
        <f t="shared" si="6"/>
        <v>845.35</v>
      </c>
    </row>
    <row r="40" spans="2:19" x14ac:dyDescent="0.25">
      <c r="B40" s="473">
        <f t="shared" si="2"/>
        <v>39</v>
      </c>
      <c r="C40" s="446">
        <v>1</v>
      </c>
      <c r="D40" s="835">
        <v>30.83</v>
      </c>
      <c r="E40" s="1143">
        <v>44606</v>
      </c>
      <c r="F40" s="837">
        <f t="shared" si="0"/>
        <v>30.83</v>
      </c>
      <c r="G40" s="1038" t="s">
        <v>536</v>
      </c>
      <c r="H40" s="1039">
        <v>35</v>
      </c>
      <c r="I40" s="133">
        <f t="shared" si="3"/>
        <v>1139.1199999999988</v>
      </c>
      <c r="L40" s="473">
        <f t="shared" si="4"/>
        <v>29</v>
      </c>
      <c r="M40" s="446"/>
      <c r="N40" s="1105"/>
      <c r="O40" s="1106"/>
      <c r="P40" s="1097">
        <f t="shared" si="1"/>
        <v>0</v>
      </c>
      <c r="Q40" s="1107"/>
      <c r="R40" s="1104"/>
      <c r="S40" s="133">
        <f t="shared" si="6"/>
        <v>845.35</v>
      </c>
    </row>
    <row r="41" spans="2:19" x14ac:dyDescent="0.25">
      <c r="B41" s="473">
        <f t="shared" si="2"/>
        <v>34</v>
      </c>
      <c r="C41" s="446">
        <v>5</v>
      </c>
      <c r="D41" s="835">
        <v>146.44999999999999</v>
      </c>
      <c r="E41" s="1143">
        <v>44607</v>
      </c>
      <c r="F41" s="837">
        <f t="shared" si="0"/>
        <v>146.44999999999999</v>
      </c>
      <c r="G41" s="1038" t="s">
        <v>543</v>
      </c>
      <c r="H41" s="1039">
        <v>35</v>
      </c>
      <c r="I41" s="133">
        <f t="shared" si="3"/>
        <v>992.66999999999871</v>
      </c>
      <c r="L41" s="473">
        <f t="shared" si="4"/>
        <v>29</v>
      </c>
      <c r="M41" s="446"/>
      <c r="N41" s="1105"/>
      <c r="O41" s="1108"/>
      <c r="P41" s="1097">
        <f t="shared" si="1"/>
        <v>0</v>
      </c>
      <c r="Q41" s="1109"/>
      <c r="R41" s="1109"/>
      <c r="S41" s="133">
        <f t="shared" si="6"/>
        <v>845.35</v>
      </c>
    </row>
    <row r="42" spans="2:19" x14ac:dyDescent="0.25">
      <c r="B42" s="473">
        <f t="shared" si="2"/>
        <v>30</v>
      </c>
      <c r="C42" s="446">
        <v>4</v>
      </c>
      <c r="D42" s="835">
        <v>112.89</v>
      </c>
      <c r="E42" s="1143">
        <v>44607</v>
      </c>
      <c r="F42" s="837">
        <f t="shared" si="0"/>
        <v>112.89</v>
      </c>
      <c r="G42" s="1038" t="s">
        <v>544</v>
      </c>
      <c r="H42" s="1039">
        <v>35</v>
      </c>
      <c r="I42" s="133">
        <f t="shared" si="3"/>
        <v>879.77999999999872</v>
      </c>
      <c r="L42" s="473"/>
      <c r="M42" s="446"/>
      <c r="N42" s="1105"/>
      <c r="O42" s="1108"/>
      <c r="P42" s="1097"/>
      <c r="Q42" s="1109"/>
      <c r="R42" s="1109"/>
      <c r="S42" s="133"/>
    </row>
    <row r="43" spans="2:19" x14ac:dyDescent="0.25">
      <c r="B43" s="473">
        <f t="shared" si="2"/>
        <v>30</v>
      </c>
      <c r="C43" s="446"/>
      <c r="D43" s="835"/>
      <c r="E43" s="1143"/>
      <c r="F43" s="837">
        <f t="shared" si="0"/>
        <v>0</v>
      </c>
      <c r="G43" s="1038"/>
      <c r="H43" s="1039"/>
      <c r="I43" s="133">
        <f t="shared" si="3"/>
        <v>879.77999999999872</v>
      </c>
      <c r="L43" s="473"/>
      <c r="M43" s="446"/>
      <c r="N43" s="1105"/>
      <c r="O43" s="1108"/>
      <c r="P43" s="1097"/>
      <c r="Q43" s="1109"/>
      <c r="R43" s="1109"/>
      <c r="S43" s="133"/>
    </row>
    <row r="44" spans="2:19" x14ac:dyDescent="0.25">
      <c r="B44" s="473">
        <f t="shared" si="2"/>
        <v>30</v>
      </c>
      <c r="C44" s="446"/>
      <c r="D44" s="835"/>
      <c r="E44" s="1143"/>
      <c r="F44" s="837">
        <f t="shared" si="0"/>
        <v>0</v>
      </c>
      <c r="G44" s="1038"/>
      <c r="H44" s="1039"/>
      <c r="I44" s="133">
        <f t="shared" si="3"/>
        <v>879.77999999999872</v>
      </c>
      <c r="L44" s="473"/>
      <c r="M44" s="446"/>
      <c r="N44" s="1105"/>
      <c r="O44" s="1108"/>
      <c r="P44" s="1097"/>
      <c r="Q44" s="1109"/>
      <c r="R44" s="1109"/>
      <c r="S44" s="133"/>
    </row>
    <row r="45" spans="2:19" x14ac:dyDescent="0.25">
      <c r="B45" s="473">
        <f t="shared" si="2"/>
        <v>30</v>
      </c>
      <c r="C45" s="446"/>
      <c r="D45" s="835"/>
      <c r="E45" s="1143"/>
      <c r="F45" s="837">
        <f t="shared" si="0"/>
        <v>0</v>
      </c>
      <c r="G45" s="1038"/>
      <c r="H45" s="1039"/>
      <c r="I45" s="133">
        <f t="shared" si="3"/>
        <v>879.77999999999872</v>
      </c>
      <c r="L45" s="473"/>
      <c r="M45" s="446"/>
      <c r="N45" s="1105"/>
      <c r="O45" s="1108"/>
      <c r="P45" s="1097"/>
      <c r="Q45" s="1109"/>
      <c r="R45" s="1109"/>
      <c r="S45" s="133"/>
    </row>
    <row r="46" spans="2:19" x14ac:dyDescent="0.25">
      <c r="B46" s="473">
        <f t="shared" si="2"/>
        <v>30</v>
      </c>
      <c r="C46" s="446"/>
      <c r="D46" s="835"/>
      <c r="E46" s="1143"/>
      <c r="F46" s="837">
        <f t="shared" si="0"/>
        <v>0</v>
      </c>
      <c r="G46" s="1038"/>
      <c r="H46" s="1039"/>
      <c r="I46" s="133">
        <f t="shared" si="3"/>
        <v>879.77999999999872</v>
      </c>
      <c r="L46" s="473"/>
      <c r="M46" s="446"/>
      <c r="N46" s="1105"/>
      <c r="O46" s="1108"/>
      <c r="P46" s="1097"/>
      <c r="Q46" s="1109"/>
      <c r="R46" s="1109"/>
      <c r="S46" s="133"/>
    </row>
    <row r="47" spans="2:19" x14ac:dyDescent="0.25">
      <c r="B47" s="473">
        <f t="shared" si="2"/>
        <v>30</v>
      </c>
      <c r="C47" s="446"/>
      <c r="D47" s="835"/>
      <c r="E47" s="1143"/>
      <c r="F47" s="837">
        <f t="shared" si="0"/>
        <v>0</v>
      </c>
      <c r="G47" s="1038"/>
      <c r="H47" s="1039"/>
      <c r="I47" s="133">
        <f t="shared" si="3"/>
        <v>879.77999999999872</v>
      </c>
      <c r="L47" s="473"/>
      <c r="M47" s="446"/>
      <c r="N47" s="1105"/>
      <c r="O47" s="1108"/>
      <c r="P47" s="1097"/>
      <c r="Q47" s="1109"/>
      <c r="R47" s="1109"/>
      <c r="S47" s="133"/>
    </row>
    <row r="48" spans="2:19" x14ac:dyDescent="0.25">
      <c r="B48" s="473">
        <f t="shared" si="2"/>
        <v>30</v>
      </c>
      <c r="C48" s="446"/>
      <c r="D48" s="835"/>
      <c r="E48" s="1143"/>
      <c r="F48" s="837">
        <f t="shared" si="0"/>
        <v>0</v>
      </c>
      <c r="G48" s="1038"/>
      <c r="H48" s="1039"/>
      <c r="I48" s="133">
        <f t="shared" si="3"/>
        <v>879.77999999999872</v>
      </c>
      <c r="L48" s="473"/>
      <c r="M48" s="446"/>
      <c r="N48" s="1105"/>
      <c r="O48" s="1108"/>
      <c r="P48" s="1097"/>
      <c r="Q48" s="1109"/>
      <c r="R48" s="1109"/>
      <c r="S48" s="133"/>
    </row>
    <row r="49" spans="1:19" x14ac:dyDescent="0.25">
      <c r="B49" s="473">
        <f t="shared" si="2"/>
        <v>30</v>
      </c>
      <c r="C49" s="446"/>
      <c r="D49" s="835"/>
      <c r="E49" s="1143"/>
      <c r="F49" s="837">
        <f t="shared" si="0"/>
        <v>0</v>
      </c>
      <c r="G49" s="1038"/>
      <c r="H49" s="1039"/>
      <c r="I49" s="133">
        <f t="shared" si="3"/>
        <v>879.77999999999872</v>
      </c>
      <c r="L49" s="473"/>
      <c r="M49" s="446"/>
      <c r="N49" s="1105"/>
      <c r="O49" s="1108"/>
      <c r="P49" s="1097"/>
      <c r="Q49" s="1109"/>
      <c r="R49" s="1109"/>
      <c r="S49" s="133"/>
    </row>
    <row r="50" spans="1:19" x14ac:dyDescent="0.25">
      <c r="B50" s="473">
        <f t="shared" si="2"/>
        <v>30</v>
      </c>
      <c r="C50" s="446"/>
      <c r="D50" s="835"/>
      <c r="E50" s="1143"/>
      <c r="F50" s="837">
        <f t="shared" si="0"/>
        <v>0</v>
      </c>
      <c r="G50" s="1038"/>
      <c r="H50" s="1039"/>
      <c r="I50" s="133">
        <f t="shared" si="3"/>
        <v>879.77999999999872</v>
      </c>
      <c r="L50" s="473"/>
      <c r="M50" s="446"/>
      <c r="N50" s="1105"/>
      <c r="O50" s="1108"/>
      <c r="P50" s="1097"/>
      <c r="Q50" s="1109"/>
      <c r="R50" s="1109"/>
      <c r="S50" s="133"/>
    </row>
    <row r="51" spans="1:19" ht="15.75" thickBot="1" x14ac:dyDescent="0.3">
      <c r="B51" s="74"/>
      <c r="C51" s="448"/>
      <c r="D51" s="469"/>
      <c r="E51" s="470"/>
      <c r="F51" s="469"/>
      <c r="G51" s="471"/>
      <c r="H51" s="1151"/>
      <c r="I51" s="386"/>
      <c r="L51" s="74"/>
      <c r="M51" s="448"/>
      <c r="N51" s="469"/>
      <c r="O51" s="470"/>
      <c r="P51" s="469"/>
      <c r="Q51" s="471"/>
      <c r="R51" s="471"/>
      <c r="S51" s="386"/>
    </row>
    <row r="52" spans="1:19" ht="16.5" thickTop="1" thickBot="1" x14ac:dyDescent="0.3">
      <c r="A52" s="75"/>
      <c r="B52" s="75"/>
      <c r="C52" s="75"/>
      <c r="D52" s="105">
        <f>SUM(D10:D51)</f>
        <v>4640.97</v>
      </c>
      <c r="E52" s="75"/>
      <c r="F52" s="105">
        <f>SUM(F10:F51)</f>
        <v>4640.97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803" t="s">
        <v>21</v>
      </c>
      <c r="E53" s="804"/>
      <c r="F53" s="144">
        <f>E6+E5+E4-F52</f>
        <v>879.77999999999975</v>
      </c>
      <c r="G53" s="75"/>
      <c r="H53" s="75"/>
      <c r="K53" s="75"/>
      <c r="L53" s="75"/>
      <c r="M53" s="75"/>
      <c r="N53" s="1085" t="s">
        <v>21</v>
      </c>
      <c r="O53" s="1086"/>
      <c r="P53" s="144">
        <f>O6+O5+O4-P52</f>
        <v>845.35</v>
      </c>
      <c r="Q53" s="75"/>
      <c r="R53" s="75"/>
    </row>
    <row r="54" spans="1:19" ht="15.75" thickBot="1" x14ac:dyDescent="0.3">
      <c r="A54" s="75"/>
      <c r="B54" s="75"/>
      <c r="C54" s="75"/>
      <c r="D54" s="805" t="s">
        <v>4</v>
      </c>
      <c r="E54" s="806"/>
      <c r="F54" s="49">
        <f>F5+F4-C10+F6+F7</f>
        <v>180</v>
      </c>
      <c r="G54" s="75"/>
      <c r="H54" s="75"/>
      <c r="K54" s="75"/>
      <c r="L54" s="75"/>
      <c r="M54" s="75"/>
      <c r="N54" s="1087" t="s">
        <v>4</v>
      </c>
      <c r="O54" s="1088"/>
      <c r="P54" s="49">
        <f>P5+P4-M10+P6+P7</f>
        <v>29</v>
      </c>
      <c r="Q54" s="75"/>
      <c r="R54" s="75"/>
    </row>
    <row r="55" spans="1:19" x14ac:dyDescent="0.25">
      <c r="A55" s="75"/>
      <c r="B55" s="75"/>
      <c r="C55" s="75"/>
      <c r="D55" s="75"/>
      <c r="E55" s="75"/>
      <c r="F55" s="75"/>
      <c r="G55" s="75"/>
      <c r="H55" s="75"/>
      <c r="K55" s="75"/>
      <c r="L55" s="75"/>
      <c r="M55" s="75"/>
      <c r="N55" s="75"/>
      <c r="O55" s="75"/>
      <c r="P55" s="75"/>
      <c r="Q55" s="75"/>
      <c r="R55" s="75"/>
    </row>
    <row r="56" spans="1:19" x14ac:dyDescent="0.25">
      <c r="A56" s="75"/>
      <c r="B56" s="75"/>
      <c r="C56" s="75"/>
      <c r="D56" s="75"/>
      <c r="E56" s="75"/>
      <c r="F56" s="75"/>
      <c r="G56" s="75"/>
      <c r="H56" s="75"/>
      <c r="K56" s="75"/>
      <c r="L56" s="75"/>
      <c r="M56" s="75"/>
      <c r="N56" s="75"/>
      <c r="O56" s="75"/>
      <c r="P56" s="75"/>
      <c r="Q56" s="75"/>
      <c r="R56" s="75"/>
    </row>
    <row r="57" spans="1:19" x14ac:dyDescent="0.25">
      <c r="A57" s="75"/>
      <c r="B57" s="75"/>
      <c r="C57" s="75"/>
      <c r="D57" s="75"/>
      <c r="E57" s="75"/>
      <c r="F57" s="75"/>
      <c r="G57" s="75"/>
      <c r="H57" s="75"/>
      <c r="K57" s="75"/>
      <c r="L57" s="75"/>
      <c r="M57" s="75"/>
      <c r="N57" s="75"/>
      <c r="O57" s="75"/>
      <c r="P57" s="75"/>
      <c r="Q57" s="75"/>
      <c r="R57" s="75"/>
    </row>
    <row r="58" spans="1:19" x14ac:dyDescent="0.25">
      <c r="A58" s="75"/>
      <c r="B58" s="75"/>
      <c r="C58" s="75"/>
      <c r="D58" s="75"/>
      <c r="E58" s="75"/>
      <c r="F58" s="75"/>
      <c r="G58" s="75"/>
      <c r="H58" s="75"/>
      <c r="K58" s="75"/>
      <c r="L58" s="75"/>
      <c r="M58" s="75"/>
      <c r="N58" s="75"/>
      <c r="O58" s="75"/>
      <c r="P58" s="75"/>
      <c r="Q58" s="75"/>
      <c r="R58" s="75"/>
    </row>
    <row r="59" spans="1:19" x14ac:dyDescent="0.25">
      <c r="A59" s="75"/>
      <c r="B59" s="75"/>
      <c r="C59" s="75"/>
      <c r="D59" s="75"/>
      <c r="E59" s="75"/>
      <c r="F59" s="75"/>
      <c r="G59" s="75"/>
      <c r="H59" s="75"/>
      <c r="K59" s="75"/>
      <c r="L59" s="75"/>
      <c r="M59" s="75"/>
      <c r="N59" s="75"/>
      <c r="O59" s="75"/>
      <c r="P59" s="75"/>
      <c r="Q59" s="75"/>
      <c r="R59" s="75"/>
    </row>
  </sheetData>
  <sortState ref="D7:F8">
    <sortCondition ref="D7:D8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0" t="s">
        <v>81</v>
      </c>
      <c r="C4" s="102"/>
      <c r="D4" s="138"/>
      <c r="E4" s="86"/>
      <c r="F4" s="73"/>
      <c r="G4" s="742"/>
    </row>
    <row r="5" spans="1:9" x14ac:dyDescent="0.25">
      <c r="A5" s="75"/>
      <c r="B5" s="1271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sqref="A1:XFD104857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0" t="s">
        <v>61</v>
      </c>
      <c r="C4" s="102"/>
      <c r="D4" s="138"/>
      <c r="E4" s="86"/>
      <c r="F4" s="73"/>
      <c r="G4" s="554"/>
    </row>
    <row r="5" spans="1:9" x14ac:dyDescent="0.25">
      <c r="A5" s="75"/>
      <c r="B5" s="1271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0"/>
      <c r="D9" s="1041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0"/>
      <c r="D10" s="1042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0"/>
      <c r="D11" s="1042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0"/>
      <c r="D12" s="1042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0"/>
      <c r="D13" s="1042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0"/>
      <c r="D14" s="1042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0"/>
      <c r="D15" s="1042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0"/>
      <c r="D16" s="1043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44"/>
      <c r="D17" s="1043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0"/>
      <c r="D18" s="1043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0"/>
      <c r="D19" s="1043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0"/>
      <c r="D20" s="1043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0"/>
      <c r="D21" s="1043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0"/>
      <c r="D22" s="1043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0"/>
      <c r="D23" s="1043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0"/>
      <c r="D24" s="1043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0"/>
      <c r="D25" s="1043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0"/>
      <c r="D26" s="1043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 t="s">
        <v>277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0" t="s">
        <v>171</v>
      </c>
      <c r="C4" s="102"/>
      <c r="D4" s="138"/>
      <c r="E4" s="86"/>
      <c r="F4" s="73"/>
      <c r="G4" s="935"/>
    </row>
    <row r="5" spans="1:9" x14ac:dyDescent="0.25">
      <c r="A5" s="75" t="s">
        <v>70</v>
      </c>
      <c r="B5" s="1271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3">
        <f t="shared" ref="F8:F28" si="0">D8</f>
        <v>330</v>
      </c>
      <c r="G8" s="964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3">
        <f t="shared" si="0"/>
        <v>473.2</v>
      </c>
      <c r="G9" s="964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45"/>
      <c r="E10" s="1046"/>
      <c r="F10" s="1037">
        <f t="shared" si="0"/>
        <v>0</v>
      </c>
      <c r="G10" s="1047"/>
      <c r="H10" s="1048"/>
      <c r="I10" s="269">
        <f t="shared" ref="I10:I28" si="1">I9-D10</f>
        <v>194.3</v>
      </c>
    </row>
    <row r="11" spans="1:9" x14ac:dyDescent="0.25">
      <c r="A11" s="55"/>
      <c r="B11" s="2"/>
      <c r="C11" s="15"/>
      <c r="D11" s="1045"/>
      <c r="E11" s="1046"/>
      <c r="F11" s="1037">
        <f t="shared" si="0"/>
        <v>0</v>
      </c>
      <c r="G11" s="1047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45"/>
      <c r="E12" s="1046"/>
      <c r="F12" s="1037">
        <f t="shared" si="0"/>
        <v>0</v>
      </c>
      <c r="G12" s="1047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45"/>
      <c r="E13" s="1046"/>
      <c r="F13" s="1037">
        <f t="shared" si="0"/>
        <v>0</v>
      </c>
      <c r="G13" s="1047"/>
      <c r="H13" s="438"/>
      <c r="I13" s="47">
        <f t="shared" si="1"/>
        <v>194.3</v>
      </c>
    </row>
    <row r="14" spans="1:9" x14ac:dyDescent="0.25">
      <c r="B14" s="2"/>
      <c r="C14" s="15"/>
      <c r="D14" s="1045"/>
      <c r="E14" s="1046"/>
      <c r="F14" s="1037">
        <f t="shared" si="0"/>
        <v>0</v>
      </c>
      <c r="G14" s="1047"/>
      <c r="H14" s="438"/>
      <c r="I14" s="47">
        <f t="shared" si="1"/>
        <v>194.3</v>
      </c>
    </row>
    <row r="15" spans="1:9" x14ac:dyDescent="0.25">
      <c r="B15" s="2"/>
      <c r="C15" s="15"/>
      <c r="D15" s="1045"/>
      <c r="E15" s="1046"/>
      <c r="F15" s="1037">
        <f t="shared" si="0"/>
        <v>0</v>
      </c>
      <c r="G15" s="1049"/>
      <c r="H15" s="118"/>
      <c r="I15" s="47">
        <f t="shared" si="1"/>
        <v>194.3</v>
      </c>
    </row>
    <row r="16" spans="1:9" x14ac:dyDescent="0.25">
      <c r="B16" s="2"/>
      <c r="C16" s="15"/>
      <c r="D16" s="1045"/>
      <c r="E16" s="1046"/>
      <c r="F16" s="1037">
        <f t="shared" si="0"/>
        <v>0</v>
      </c>
      <c r="G16" s="1049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46"/>
      <c r="F17" s="1037">
        <f t="shared" si="0"/>
        <v>0</v>
      </c>
      <c r="G17" s="1049"/>
      <c r="H17" s="118"/>
      <c r="I17" s="47">
        <f t="shared" si="1"/>
        <v>194.3</v>
      </c>
    </row>
    <row r="18" spans="1:9" x14ac:dyDescent="0.25">
      <c r="B18" s="2"/>
      <c r="C18" s="15"/>
      <c r="D18" s="1045"/>
      <c r="E18" s="1046"/>
      <c r="F18" s="1037">
        <f t="shared" si="0"/>
        <v>0</v>
      </c>
      <c r="G18" s="1049"/>
      <c r="H18" s="118"/>
      <c r="I18" s="47">
        <f t="shared" si="1"/>
        <v>194.3</v>
      </c>
    </row>
    <row r="19" spans="1:9" x14ac:dyDescent="0.25">
      <c r="B19" s="2"/>
      <c r="C19" s="15"/>
      <c r="D19" s="1045"/>
      <c r="E19" s="1046"/>
      <c r="F19" s="1037">
        <f t="shared" si="0"/>
        <v>0</v>
      </c>
      <c r="G19" s="1049"/>
      <c r="H19" s="118"/>
      <c r="I19" s="47">
        <f t="shared" si="1"/>
        <v>194.3</v>
      </c>
    </row>
    <row r="20" spans="1:9" x14ac:dyDescent="0.25">
      <c r="B20" s="2"/>
      <c r="C20" s="15"/>
      <c r="D20" s="1045"/>
      <c r="E20" s="1046"/>
      <c r="F20" s="1037">
        <f t="shared" si="0"/>
        <v>0</v>
      </c>
      <c r="G20" s="1049"/>
      <c r="H20" s="118"/>
      <c r="I20" s="47">
        <f t="shared" si="1"/>
        <v>194.3</v>
      </c>
    </row>
    <row r="21" spans="1:9" x14ac:dyDescent="0.25">
      <c r="B21" s="2"/>
      <c r="C21" s="15"/>
      <c r="D21" s="1045"/>
      <c r="E21" s="1046"/>
      <c r="F21" s="1037">
        <f t="shared" si="0"/>
        <v>0</v>
      </c>
      <c r="G21" s="1049"/>
      <c r="H21" s="118"/>
      <c r="I21" s="47">
        <f t="shared" si="1"/>
        <v>194.3</v>
      </c>
    </row>
    <row r="22" spans="1:9" x14ac:dyDescent="0.25">
      <c r="B22" s="2"/>
      <c r="C22" s="15"/>
      <c r="D22" s="1045"/>
      <c r="E22" s="1046"/>
      <c r="F22" s="1037">
        <f t="shared" si="0"/>
        <v>0</v>
      </c>
      <c r="G22" s="1049"/>
      <c r="H22" s="118"/>
      <c r="I22" s="47">
        <f t="shared" si="1"/>
        <v>194.3</v>
      </c>
    </row>
    <row r="23" spans="1:9" x14ac:dyDescent="0.25">
      <c r="B23" s="2"/>
      <c r="C23" s="15"/>
      <c r="D23" s="1045"/>
      <c r="E23" s="1046"/>
      <c r="F23" s="1037">
        <f t="shared" si="0"/>
        <v>0</v>
      </c>
      <c r="G23" s="1049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3">
        <f t="shared" si="0"/>
        <v>0</v>
      </c>
      <c r="G24" s="968"/>
      <c r="H24" s="967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3">
        <f t="shared" si="0"/>
        <v>0</v>
      </c>
      <c r="G25" s="968"/>
      <c r="H25" s="967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3">
        <f t="shared" si="0"/>
        <v>0</v>
      </c>
      <c r="G26" s="968"/>
      <c r="H26" s="969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3">
        <f t="shared" si="0"/>
        <v>0</v>
      </c>
      <c r="G27" s="968"/>
      <c r="H27" s="969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0" t="s">
        <v>21</v>
      </c>
      <c r="E33" s="931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2" t="s">
        <v>4</v>
      </c>
      <c r="E34" s="933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6" t="s">
        <v>261</v>
      </c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2" t="s">
        <v>397</v>
      </c>
      <c r="C4" s="102"/>
      <c r="D4" s="138"/>
      <c r="E4" s="86"/>
      <c r="F4" s="73"/>
      <c r="G4" s="1090"/>
    </row>
    <row r="5" spans="1:9" x14ac:dyDescent="0.25">
      <c r="A5" s="75" t="s">
        <v>396</v>
      </c>
      <c r="B5" s="1273"/>
      <c r="C5" s="102">
        <v>22</v>
      </c>
      <c r="D5" s="138">
        <v>44608</v>
      </c>
      <c r="E5" s="86">
        <v>5171</v>
      </c>
      <c r="F5" s="73">
        <v>6</v>
      </c>
      <c r="G5" s="48">
        <f>F32</f>
        <v>0</v>
      </c>
      <c r="H5" s="141">
        <f>E5-G5</f>
        <v>5171</v>
      </c>
    </row>
    <row r="6" spans="1:9" ht="15.75" thickBot="1" x14ac:dyDescent="0.3">
      <c r="B6" s="1094" t="s">
        <v>398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0"/>
      <c r="D9" s="1041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0"/>
      <c r="D10" s="1042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0"/>
      <c r="D11" s="1042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0"/>
      <c r="D12" s="1042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0"/>
      <c r="D13" s="1042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0"/>
      <c r="D14" s="1042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0"/>
      <c r="D15" s="1042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0"/>
      <c r="D16" s="1043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44"/>
      <c r="D17" s="1043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0"/>
      <c r="D18" s="1043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0"/>
      <c r="D19" s="1043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0"/>
      <c r="D20" s="1043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0"/>
      <c r="D21" s="1043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0"/>
      <c r="D22" s="1043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0"/>
      <c r="D23" s="1043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0"/>
      <c r="D24" s="1043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0"/>
      <c r="D25" s="1043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0"/>
      <c r="D26" s="1043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085" t="s">
        <v>21</v>
      </c>
      <c r="E33" s="1086"/>
      <c r="F33" s="144">
        <f>E5-D32</f>
        <v>5171</v>
      </c>
      <c r="G33" s="75"/>
      <c r="H33" s="75"/>
    </row>
    <row r="34" spans="1:8" ht="15.75" thickBot="1" x14ac:dyDescent="0.3">
      <c r="A34" s="75"/>
      <c r="B34" s="75"/>
      <c r="C34" s="75"/>
      <c r="D34" s="1087" t="s">
        <v>4</v>
      </c>
      <c r="E34" s="1088"/>
      <c r="F34" s="49">
        <f>F4+F5-C32</f>
        <v>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H1" zoomScaleNormal="100" workbookViewId="0">
      <pane xSplit="3" ySplit="9" topLeftCell="V10" activePane="bottomRight" state="frozen"/>
      <selection activeCell="H1" sqref="H1"/>
      <selection pane="topRight" activeCell="K1" sqref="K1"/>
      <selection pane="bottomLeft" activeCell="H10" sqref="H10"/>
      <selection pane="bottomRight" activeCell="AB16" sqref="AB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2" t="s">
        <v>263</v>
      </c>
      <c r="B1" s="1202"/>
      <c r="C1" s="1202"/>
      <c r="D1" s="1202"/>
      <c r="E1" s="1202"/>
      <c r="F1" s="1202"/>
      <c r="G1" s="1202"/>
      <c r="H1" s="11">
        <v>1</v>
      </c>
      <c r="K1" s="1206" t="s">
        <v>278</v>
      </c>
      <c r="L1" s="1206"/>
      <c r="M1" s="1206"/>
      <c r="N1" s="1206"/>
      <c r="O1" s="1206"/>
      <c r="P1" s="1206"/>
      <c r="Q1" s="1206"/>
      <c r="R1" s="11">
        <v>2</v>
      </c>
      <c r="U1" s="1206" t="s">
        <v>278</v>
      </c>
      <c r="V1" s="1206"/>
      <c r="W1" s="1206"/>
      <c r="X1" s="1206"/>
      <c r="Y1" s="1206"/>
      <c r="Z1" s="1206"/>
      <c r="AA1" s="120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207" t="s">
        <v>87</v>
      </c>
      <c r="C4" s="331"/>
      <c r="D4" s="255"/>
      <c r="E4" s="774"/>
      <c r="F4" s="250"/>
      <c r="G4" s="163"/>
      <c r="H4" s="163"/>
      <c r="K4" s="698"/>
      <c r="L4" s="1207" t="s">
        <v>87</v>
      </c>
      <c r="M4" s="331"/>
      <c r="N4" s="255"/>
      <c r="O4" s="774">
        <v>13.38</v>
      </c>
      <c r="P4" s="250">
        <v>0</v>
      </c>
      <c r="Q4" s="163"/>
      <c r="R4" s="163"/>
      <c r="U4" s="698"/>
      <c r="V4" s="1207" t="s">
        <v>87</v>
      </c>
      <c r="W4" s="331"/>
      <c r="X4" s="255"/>
      <c r="Y4" s="774">
        <v>12.98</v>
      </c>
      <c r="Z4" s="250">
        <v>0</v>
      </c>
      <c r="AA4" s="163"/>
      <c r="AB4" s="163"/>
    </row>
    <row r="5" spans="1:29" ht="26.25" customHeight="1" x14ac:dyDescent="0.25">
      <c r="A5" s="1208" t="s">
        <v>52</v>
      </c>
      <c r="B5" s="1205"/>
      <c r="C5" s="331">
        <v>150</v>
      </c>
      <c r="D5" s="255">
        <v>44515</v>
      </c>
      <c r="E5" s="774">
        <v>18217</v>
      </c>
      <c r="F5" s="250">
        <v>590</v>
      </c>
      <c r="G5" s="267"/>
      <c r="K5" s="1052" t="s">
        <v>279</v>
      </c>
      <c r="L5" s="1205"/>
      <c r="M5" s="331">
        <v>138</v>
      </c>
      <c r="N5" s="255">
        <v>44592</v>
      </c>
      <c r="O5" s="774">
        <v>1119.67</v>
      </c>
      <c r="P5" s="250">
        <v>35</v>
      </c>
      <c r="Q5" s="267"/>
      <c r="U5" s="1075" t="s">
        <v>172</v>
      </c>
      <c r="V5" s="1205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208"/>
      <c r="B6" s="1205"/>
      <c r="C6" s="602"/>
      <c r="D6" s="255"/>
      <c r="E6" s="775">
        <v>1691.25</v>
      </c>
      <c r="F6" s="73">
        <v>18</v>
      </c>
      <c r="G6" s="269">
        <f>F79</f>
        <v>19908.249999999996</v>
      </c>
      <c r="H6" s="7">
        <f>E6-G6+E7+E5-G5+E4</f>
        <v>3.637978807091713E-12</v>
      </c>
      <c r="K6" s="1053" t="s">
        <v>280</v>
      </c>
      <c r="L6" s="1205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2305.9699999999998</v>
      </c>
      <c r="R6" s="7">
        <f>O6-Q6+O7+O5-Q5+O4</f>
        <v>12.980000000000137</v>
      </c>
      <c r="U6" s="1053"/>
      <c r="V6" s="1205"/>
      <c r="W6" s="602"/>
      <c r="X6" s="255"/>
      <c r="Y6" s="775"/>
      <c r="Z6" s="73"/>
      <c r="AA6" s="269">
        <f>Z79</f>
        <v>2754.9199999999996</v>
      </c>
      <c r="AB6" s="7">
        <f>Y6-AA6+Y7+Y5-AA5+Y4</f>
        <v>14984.390000000001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52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52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54</v>
      </c>
      <c r="M10" s="15">
        <v>20</v>
      </c>
      <c r="N10" s="271">
        <v>625.54999999999995</v>
      </c>
      <c r="O10" s="301">
        <v>44592</v>
      </c>
      <c r="P10" s="271">
        <f t="shared" ref="P10:P73" si="1">N10</f>
        <v>625.54999999999995</v>
      </c>
      <c r="Q10" s="272" t="s">
        <v>452</v>
      </c>
      <c r="R10" s="273">
        <v>140</v>
      </c>
      <c r="S10" s="282">
        <f>O6-P10+O5+O4+O7+O8</f>
        <v>1693.4000000000003</v>
      </c>
      <c r="U10" s="80" t="s">
        <v>32</v>
      </c>
      <c r="V10" s="83">
        <f>Z6-W10+Z5+Z4+Z7+Z8</f>
        <v>542</v>
      </c>
      <c r="W10" s="15">
        <v>30</v>
      </c>
      <c r="X10" s="271">
        <v>951.9</v>
      </c>
      <c r="Y10" s="301">
        <v>44603</v>
      </c>
      <c r="Z10" s="271">
        <f t="shared" ref="Z10:Z73" si="2">X10</f>
        <v>951.9</v>
      </c>
      <c r="AA10" s="272" t="s">
        <v>516</v>
      </c>
      <c r="AB10" s="273">
        <v>140</v>
      </c>
      <c r="AC10" s="282">
        <f>Y6-Z10+Y5+Y4+Y7+Y8</f>
        <v>16787.41</v>
      </c>
    </row>
    <row r="11" spans="1:29" x14ac:dyDescent="0.25">
      <c r="A11" s="998" t="s">
        <v>257</v>
      </c>
      <c r="B11" s="1000">
        <f>B10-C11</f>
        <v>549</v>
      </c>
      <c r="C11" s="345">
        <v>30</v>
      </c>
      <c r="D11" s="928">
        <v>863.59</v>
      </c>
      <c r="E11" s="887">
        <v>44537</v>
      </c>
      <c r="F11" s="886">
        <f t="shared" si="0"/>
        <v>863.59</v>
      </c>
      <c r="G11" s="648" t="s">
        <v>113</v>
      </c>
      <c r="H11" s="888">
        <v>155</v>
      </c>
      <c r="I11" s="282">
        <f>I10-F11</f>
        <v>18223.419999999998</v>
      </c>
      <c r="K11" s="1050"/>
      <c r="L11" s="304">
        <f>L10-M11</f>
        <v>44</v>
      </c>
      <c r="M11" s="270">
        <v>10</v>
      </c>
      <c r="N11" s="271">
        <v>330.49</v>
      </c>
      <c r="O11" s="301">
        <v>44593</v>
      </c>
      <c r="P11" s="271">
        <f t="shared" si="1"/>
        <v>330.49</v>
      </c>
      <c r="Q11" s="272" t="s">
        <v>454</v>
      </c>
      <c r="R11" s="273">
        <v>140</v>
      </c>
      <c r="S11" s="282">
        <f>S10-P11</f>
        <v>1362.9100000000003</v>
      </c>
      <c r="U11" s="1050"/>
      <c r="V11" s="304">
        <f>V10-W11</f>
        <v>534</v>
      </c>
      <c r="W11" s="270">
        <v>8</v>
      </c>
      <c r="X11" s="271">
        <v>266.12</v>
      </c>
      <c r="Y11" s="301">
        <v>44604</v>
      </c>
      <c r="Z11" s="271">
        <f t="shared" si="2"/>
        <v>266.12</v>
      </c>
      <c r="AA11" s="272" t="s">
        <v>522</v>
      </c>
      <c r="AB11" s="273">
        <v>140</v>
      </c>
      <c r="AC11" s="282">
        <f>AC10-Z11</f>
        <v>16521.29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6">
        <v>28.03</v>
      </c>
      <c r="E12" s="887">
        <v>44537</v>
      </c>
      <c r="F12" s="886">
        <f t="shared" si="0"/>
        <v>28.03</v>
      </c>
      <c r="G12" s="648" t="s">
        <v>114</v>
      </c>
      <c r="H12" s="888">
        <v>155</v>
      </c>
      <c r="I12" s="282">
        <f t="shared" ref="I12:I75" si="4">I11-F12</f>
        <v>18195.39</v>
      </c>
      <c r="K12" s="200"/>
      <c r="L12" s="83">
        <f t="shared" ref="L12:L75" si="5">L11-M12</f>
        <v>34</v>
      </c>
      <c r="M12" s="15">
        <v>10</v>
      </c>
      <c r="N12" s="271">
        <v>331.13</v>
      </c>
      <c r="O12" s="301">
        <v>44593</v>
      </c>
      <c r="P12" s="271">
        <f t="shared" si="1"/>
        <v>331.13</v>
      </c>
      <c r="Q12" s="272" t="s">
        <v>459</v>
      </c>
      <c r="R12" s="273">
        <v>140</v>
      </c>
      <c r="S12" s="282">
        <f t="shared" ref="S12:S75" si="6">S11-P12</f>
        <v>1031.7800000000002</v>
      </c>
      <c r="U12" s="200"/>
      <c r="V12" s="83">
        <f t="shared" ref="V12:V75" si="7">V11-W12</f>
        <v>533</v>
      </c>
      <c r="W12" s="15">
        <v>1</v>
      </c>
      <c r="X12" s="271">
        <v>33.340000000000003</v>
      </c>
      <c r="Y12" s="301">
        <v>44604</v>
      </c>
      <c r="Z12" s="271">
        <f t="shared" si="2"/>
        <v>33.340000000000003</v>
      </c>
      <c r="AA12" s="272" t="s">
        <v>523</v>
      </c>
      <c r="AB12" s="273">
        <v>140</v>
      </c>
      <c r="AC12" s="282">
        <f t="shared" ref="AC12:AC75" si="8">AC11-Z12</f>
        <v>16487.95</v>
      </c>
    </row>
    <row r="13" spans="1:29" x14ac:dyDescent="0.25">
      <c r="A13" s="200"/>
      <c r="B13" s="83">
        <f t="shared" si="3"/>
        <v>548</v>
      </c>
      <c r="C13" s="15"/>
      <c r="D13" s="886">
        <v>0</v>
      </c>
      <c r="E13" s="887"/>
      <c r="F13" s="886">
        <f t="shared" si="0"/>
        <v>0</v>
      </c>
      <c r="G13" s="648"/>
      <c r="H13" s="888"/>
      <c r="I13" s="282">
        <f t="shared" si="4"/>
        <v>18195.39</v>
      </c>
      <c r="K13" s="200"/>
      <c r="L13" s="83">
        <f t="shared" si="5"/>
        <v>11</v>
      </c>
      <c r="M13" s="15">
        <v>23</v>
      </c>
      <c r="N13" s="271">
        <v>719.68</v>
      </c>
      <c r="O13" s="301">
        <v>44595</v>
      </c>
      <c r="P13" s="271">
        <f t="shared" si="1"/>
        <v>719.68</v>
      </c>
      <c r="Q13" s="272" t="s">
        <v>471</v>
      </c>
      <c r="R13" s="273">
        <v>140</v>
      </c>
      <c r="S13" s="282">
        <f t="shared" si="6"/>
        <v>312.10000000000025</v>
      </c>
      <c r="U13" s="200"/>
      <c r="V13" s="83">
        <f t="shared" si="7"/>
        <v>503</v>
      </c>
      <c r="W13" s="15">
        <v>30</v>
      </c>
      <c r="X13" s="271">
        <v>933.4</v>
      </c>
      <c r="Y13" s="301">
        <v>44604</v>
      </c>
      <c r="Z13" s="271">
        <f t="shared" si="2"/>
        <v>933.4</v>
      </c>
      <c r="AA13" s="272" t="s">
        <v>531</v>
      </c>
      <c r="AB13" s="273">
        <v>140</v>
      </c>
      <c r="AC13" s="282">
        <f t="shared" si="8"/>
        <v>15554.550000000001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6">
        <v>53.52</v>
      </c>
      <c r="E14" s="887">
        <v>44539</v>
      </c>
      <c r="F14" s="886">
        <f t="shared" si="0"/>
        <v>53.52</v>
      </c>
      <c r="G14" s="648" t="s">
        <v>119</v>
      </c>
      <c r="H14" s="888">
        <v>155</v>
      </c>
      <c r="I14" s="282">
        <f t="shared" si="4"/>
        <v>18141.87</v>
      </c>
      <c r="K14" s="82" t="s">
        <v>33</v>
      </c>
      <c r="L14" s="83">
        <f t="shared" si="5"/>
        <v>0</v>
      </c>
      <c r="M14" s="15">
        <v>11</v>
      </c>
      <c r="N14" s="271">
        <v>299.12</v>
      </c>
      <c r="O14" s="301">
        <v>44599</v>
      </c>
      <c r="P14" s="271">
        <f t="shared" si="1"/>
        <v>299.12</v>
      </c>
      <c r="Q14" s="272" t="s">
        <v>486</v>
      </c>
      <c r="R14" s="273">
        <v>140</v>
      </c>
      <c r="S14" s="282">
        <f t="shared" si="6"/>
        <v>12.980000000000246</v>
      </c>
      <c r="U14" s="82" t="s">
        <v>33</v>
      </c>
      <c r="V14" s="83">
        <f t="shared" si="7"/>
        <v>495</v>
      </c>
      <c r="W14" s="15">
        <v>8</v>
      </c>
      <c r="X14" s="271">
        <v>246.26</v>
      </c>
      <c r="Y14" s="301">
        <v>44606</v>
      </c>
      <c r="Z14" s="271">
        <f t="shared" si="2"/>
        <v>246.26</v>
      </c>
      <c r="AA14" s="272" t="s">
        <v>537</v>
      </c>
      <c r="AB14" s="273">
        <v>140</v>
      </c>
      <c r="AC14" s="282">
        <f t="shared" si="8"/>
        <v>15308.29</v>
      </c>
    </row>
    <row r="15" spans="1:29" x14ac:dyDescent="0.25">
      <c r="A15" s="73"/>
      <c r="B15" s="83">
        <f t="shared" si="3"/>
        <v>511</v>
      </c>
      <c r="C15" s="15">
        <v>35</v>
      </c>
      <c r="D15" s="886">
        <v>1151.5</v>
      </c>
      <c r="E15" s="887">
        <v>44540</v>
      </c>
      <c r="F15" s="886">
        <f t="shared" si="0"/>
        <v>1151.5</v>
      </c>
      <c r="G15" s="648" t="s">
        <v>121</v>
      </c>
      <c r="H15" s="888">
        <v>155</v>
      </c>
      <c r="I15" s="282">
        <f t="shared" si="4"/>
        <v>16990.37</v>
      </c>
      <c r="K15" s="73"/>
      <c r="L15" s="83">
        <f t="shared" si="5"/>
        <v>0</v>
      </c>
      <c r="M15" s="15"/>
      <c r="N15" s="271"/>
      <c r="O15" s="301"/>
      <c r="P15" s="1139">
        <f t="shared" si="1"/>
        <v>0</v>
      </c>
      <c r="Q15" s="1140"/>
      <c r="R15" s="1141"/>
      <c r="S15" s="1129">
        <f t="shared" si="6"/>
        <v>12.980000000000246</v>
      </c>
      <c r="U15" s="73"/>
      <c r="V15" s="83">
        <f t="shared" si="7"/>
        <v>485</v>
      </c>
      <c r="W15" s="15">
        <v>10</v>
      </c>
      <c r="X15" s="271">
        <v>323.89999999999998</v>
      </c>
      <c r="Y15" s="301">
        <v>44607</v>
      </c>
      <c r="Z15" s="271">
        <f t="shared" si="2"/>
        <v>323.89999999999998</v>
      </c>
      <c r="AA15" s="272" t="s">
        <v>547</v>
      </c>
      <c r="AB15" s="273">
        <v>140</v>
      </c>
      <c r="AC15" s="282">
        <f t="shared" si="8"/>
        <v>14984.390000000001</v>
      </c>
    </row>
    <row r="16" spans="1:29" x14ac:dyDescent="0.25">
      <c r="A16" s="73"/>
      <c r="B16" s="83">
        <f t="shared" si="3"/>
        <v>491</v>
      </c>
      <c r="C16" s="15">
        <v>20</v>
      </c>
      <c r="D16" s="886">
        <v>516.39</v>
      </c>
      <c r="E16" s="887">
        <v>44541</v>
      </c>
      <c r="F16" s="886">
        <f t="shared" si="0"/>
        <v>516.39</v>
      </c>
      <c r="G16" s="648" t="s">
        <v>122</v>
      </c>
      <c r="H16" s="888">
        <v>155</v>
      </c>
      <c r="I16" s="282">
        <f t="shared" si="4"/>
        <v>16473.98</v>
      </c>
      <c r="K16" s="73"/>
      <c r="L16" s="83">
        <f t="shared" si="5"/>
        <v>0</v>
      </c>
      <c r="M16" s="15"/>
      <c r="N16" s="271"/>
      <c r="O16" s="301"/>
      <c r="P16" s="1139">
        <f t="shared" si="1"/>
        <v>0</v>
      </c>
      <c r="Q16" s="1140"/>
      <c r="R16" s="1141"/>
      <c r="S16" s="1129">
        <f t="shared" si="6"/>
        <v>12.980000000000246</v>
      </c>
      <c r="U16" s="73"/>
      <c r="V16" s="83">
        <f t="shared" si="7"/>
        <v>485</v>
      </c>
      <c r="W16" s="15"/>
      <c r="X16" s="271"/>
      <c r="Y16" s="301"/>
      <c r="Z16" s="271">
        <f t="shared" si="2"/>
        <v>0</v>
      </c>
      <c r="AA16" s="272"/>
      <c r="AB16" s="273"/>
      <c r="AC16" s="282">
        <f t="shared" si="8"/>
        <v>14984.390000000001</v>
      </c>
    </row>
    <row r="17" spans="1:29" x14ac:dyDescent="0.25">
      <c r="B17" s="83">
        <f t="shared" si="3"/>
        <v>456</v>
      </c>
      <c r="C17" s="15">
        <v>35</v>
      </c>
      <c r="D17" s="886">
        <v>1064.5</v>
      </c>
      <c r="E17" s="887">
        <v>44543</v>
      </c>
      <c r="F17" s="886">
        <f t="shared" si="0"/>
        <v>1064.5</v>
      </c>
      <c r="G17" s="648" t="s">
        <v>117</v>
      </c>
      <c r="H17" s="888">
        <v>155</v>
      </c>
      <c r="I17" s="282">
        <f t="shared" si="4"/>
        <v>15409.48</v>
      </c>
      <c r="L17" s="83">
        <f t="shared" si="5"/>
        <v>0</v>
      </c>
      <c r="M17" s="15"/>
      <c r="N17" s="271"/>
      <c r="O17" s="301"/>
      <c r="P17" s="1139">
        <f t="shared" si="1"/>
        <v>0</v>
      </c>
      <c r="Q17" s="1140"/>
      <c r="R17" s="1141"/>
      <c r="S17" s="1129">
        <f t="shared" si="6"/>
        <v>12.980000000000246</v>
      </c>
      <c r="V17" s="83">
        <f t="shared" si="7"/>
        <v>485</v>
      </c>
      <c r="W17" s="15"/>
      <c r="X17" s="271"/>
      <c r="Y17" s="301"/>
      <c r="Z17" s="271">
        <f t="shared" si="2"/>
        <v>0</v>
      </c>
      <c r="AA17" s="272"/>
      <c r="AB17" s="273"/>
      <c r="AC17" s="282">
        <f t="shared" si="8"/>
        <v>14984.390000000001</v>
      </c>
    </row>
    <row r="18" spans="1:29" x14ac:dyDescent="0.25">
      <c r="B18" s="83">
        <f t="shared" si="3"/>
        <v>455</v>
      </c>
      <c r="C18" s="15">
        <v>1</v>
      </c>
      <c r="D18" s="886">
        <v>25.45</v>
      </c>
      <c r="E18" s="887">
        <v>44544</v>
      </c>
      <c r="F18" s="886">
        <f t="shared" si="0"/>
        <v>25.45</v>
      </c>
      <c r="G18" s="648" t="s">
        <v>126</v>
      </c>
      <c r="H18" s="888">
        <v>155</v>
      </c>
      <c r="I18" s="282">
        <f t="shared" si="4"/>
        <v>15384.029999999999</v>
      </c>
      <c r="L18" s="83">
        <f t="shared" si="5"/>
        <v>0</v>
      </c>
      <c r="M18" s="15"/>
      <c r="N18" s="271"/>
      <c r="O18" s="301"/>
      <c r="P18" s="1139">
        <f t="shared" si="1"/>
        <v>0</v>
      </c>
      <c r="Q18" s="1140"/>
      <c r="R18" s="1141"/>
      <c r="S18" s="1129">
        <f t="shared" si="6"/>
        <v>12.980000000000246</v>
      </c>
      <c r="V18" s="83">
        <f t="shared" si="7"/>
        <v>485</v>
      </c>
      <c r="W18" s="15"/>
      <c r="X18" s="271"/>
      <c r="Y18" s="301"/>
      <c r="Z18" s="271">
        <f t="shared" si="2"/>
        <v>0</v>
      </c>
      <c r="AA18" s="272"/>
      <c r="AB18" s="273"/>
      <c r="AC18" s="282">
        <f t="shared" si="8"/>
        <v>14984.390000000001</v>
      </c>
    </row>
    <row r="19" spans="1:29" x14ac:dyDescent="0.25">
      <c r="A19" s="123"/>
      <c r="B19" s="83">
        <f t="shared" si="3"/>
        <v>445</v>
      </c>
      <c r="C19" s="15">
        <v>10</v>
      </c>
      <c r="D19" s="886">
        <v>294.98</v>
      </c>
      <c r="E19" s="887">
        <v>44544</v>
      </c>
      <c r="F19" s="886">
        <f t="shared" si="0"/>
        <v>294.98</v>
      </c>
      <c r="G19" s="648" t="s">
        <v>118</v>
      </c>
      <c r="H19" s="888">
        <v>155</v>
      </c>
      <c r="I19" s="282">
        <f t="shared" si="4"/>
        <v>15089.05</v>
      </c>
      <c r="K19" s="123"/>
      <c r="L19" s="83">
        <f t="shared" si="5"/>
        <v>0</v>
      </c>
      <c r="M19" s="15"/>
      <c r="N19" s="271"/>
      <c r="O19" s="301"/>
      <c r="P19" s="1139">
        <f t="shared" si="1"/>
        <v>0</v>
      </c>
      <c r="Q19" s="1140"/>
      <c r="R19" s="1141"/>
      <c r="S19" s="1129">
        <f t="shared" si="6"/>
        <v>12.980000000000246</v>
      </c>
      <c r="U19" s="123"/>
      <c r="V19" s="83">
        <f t="shared" si="7"/>
        <v>485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8"/>
        <v>14984.390000000001</v>
      </c>
    </row>
    <row r="20" spans="1:29" x14ac:dyDescent="0.25">
      <c r="A20" s="123"/>
      <c r="B20" s="83">
        <f t="shared" si="3"/>
        <v>444</v>
      </c>
      <c r="C20" s="15">
        <v>1</v>
      </c>
      <c r="D20" s="886">
        <v>27.4</v>
      </c>
      <c r="E20" s="887">
        <v>44545</v>
      </c>
      <c r="F20" s="886">
        <f t="shared" si="0"/>
        <v>27.4</v>
      </c>
      <c r="G20" s="648" t="s">
        <v>128</v>
      </c>
      <c r="H20" s="888">
        <v>155</v>
      </c>
      <c r="I20" s="282">
        <f t="shared" si="4"/>
        <v>15061.65</v>
      </c>
      <c r="K20" s="123"/>
      <c r="L20" s="83">
        <f t="shared" si="5"/>
        <v>0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12.980000000000246</v>
      </c>
      <c r="U20" s="123"/>
      <c r="V20" s="83">
        <f t="shared" si="7"/>
        <v>485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8"/>
        <v>14984.390000000001</v>
      </c>
    </row>
    <row r="21" spans="1:29" x14ac:dyDescent="0.25">
      <c r="A21" s="123"/>
      <c r="B21" s="83">
        <f t="shared" si="3"/>
        <v>442</v>
      </c>
      <c r="C21" s="15">
        <v>2</v>
      </c>
      <c r="D21" s="886">
        <v>55.57</v>
      </c>
      <c r="E21" s="887">
        <v>44548</v>
      </c>
      <c r="F21" s="886">
        <f t="shared" si="0"/>
        <v>55.57</v>
      </c>
      <c r="G21" s="648" t="s">
        <v>130</v>
      </c>
      <c r="H21" s="888">
        <v>155</v>
      </c>
      <c r="I21" s="282">
        <f t="shared" si="4"/>
        <v>15006.08</v>
      </c>
      <c r="K21" s="123"/>
      <c r="L21" s="83">
        <f t="shared" si="5"/>
        <v>0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12.980000000000246</v>
      </c>
      <c r="U21" s="123"/>
      <c r="V21" s="83">
        <f t="shared" si="7"/>
        <v>485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8"/>
        <v>14984.390000000001</v>
      </c>
    </row>
    <row r="22" spans="1:29" x14ac:dyDescent="0.25">
      <c r="A22" s="123"/>
      <c r="B22" s="83">
        <f t="shared" si="3"/>
        <v>407</v>
      </c>
      <c r="C22" s="15">
        <v>35</v>
      </c>
      <c r="D22" s="886">
        <v>1121.07</v>
      </c>
      <c r="E22" s="887">
        <v>44548</v>
      </c>
      <c r="F22" s="886">
        <f t="shared" si="0"/>
        <v>1121.07</v>
      </c>
      <c r="G22" s="648" t="s">
        <v>131</v>
      </c>
      <c r="H22" s="888">
        <v>155</v>
      </c>
      <c r="I22" s="282">
        <f t="shared" si="4"/>
        <v>13885.01</v>
      </c>
      <c r="K22" s="123"/>
      <c r="L22" s="83">
        <f t="shared" si="5"/>
        <v>0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12.980000000000246</v>
      </c>
      <c r="U22" s="123"/>
      <c r="V22" s="83">
        <f t="shared" si="7"/>
        <v>485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8"/>
        <v>14984.390000000001</v>
      </c>
    </row>
    <row r="23" spans="1:29" x14ac:dyDescent="0.25">
      <c r="A23" s="123"/>
      <c r="B23" s="83">
        <f t="shared" si="3"/>
        <v>406</v>
      </c>
      <c r="C23" s="15">
        <v>1</v>
      </c>
      <c r="D23" s="886">
        <v>28.67</v>
      </c>
      <c r="E23" s="887">
        <v>44548</v>
      </c>
      <c r="F23" s="886">
        <f t="shared" si="0"/>
        <v>28.67</v>
      </c>
      <c r="G23" s="648" t="s">
        <v>132</v>
      </c>
      <c r="H23" s="888">
        <v>155</v>
      </c>
      <c r="I23" s="282">
        <f t="shared" si="4"/>
        <v>13856.34</v>
      </c>
      <c r="K23" s="123"/>
      <c r="L23" s="83">
        <f t="shared" si="5"/>
        <v>0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12.980000000000246</v>
      </c>
      <c r="U23" s="123"/>
      <c r="V23" s="83">
        <f t="shared" si="7"/>
        <v>485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8"/>
        <v>14984.390000000001</v>
      </c>
    </row>
    <row r="24" spans="1:29" x14ac:dyDescent="0.25">
      <c r="A24" s="124"/>
      <c r="B24" s="83">
        <f t="shared" si="3"/>
        <v>398</v>
      </c>
      <c r="C24" s="15">
        <v>8</v>
      </c>
      <c r="D24" s="886">
        <v>270.12</v>
      </c>
      <c r="E24" s="887">
        <v>44550</v>
      </c>
      <c r="F24" s="886">
        <f t="shared" si="0"/>
        <v>270.12</v>
      </c>
      <c r="G24" s="648" t="s">
        <v>137</v>
      </c>
      <c r="H24" s="888">
        <v>155</v>
      </c>
      <c r="I24" s="282">
        <f t="shared" si="4"/>
        <v>13586.22</v>
      </c>
      <c r="K24" s="124"/>
      <c r="L24" s="83">
        <f t="shared" si="5"/>
        <v>0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12.980000000000246</v>
      </c>
      <c r="U24" s="124"/>
      <c r="V24" s="83">
        <f t="shared" si="7"/>
        <v>485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8"/>
        <v>14984.390000000001</v>
      </c>
    </row>
    <row r="25" spans="1:29" x14ac:dyDescent="0.25">
      <c r="A25" s="123"/>
      <c r="B25" s="83">
        <f t="shared" si="3"/>
        <v>363</v>
      </c>
      <c r="C25" s="15">
        <v>35</v>
      </c>
      <c r="D25" s="886">
        <v>1068.82</v>
      </c>
      <c r="E25" s="887">
        <v>44551</v>
      </c>
      <c r="F25" s="886">
        <f t="shared" si="0"/>
        <v>1068.82</v>
      </c>
      <c r="G25" s="648" t="s">
        <v>140</v>
      </c>
      <c r="H25" s="888">
        <v>155</v>
      </c>
      <c r="I25" s="282">
        <f t="shared" si="4"/>
        <v>12517.4</v>
      </c>
      <c r="K25" s="123"/>
      <c r="L25" s="83">
        <f t="shared" si="5"/>
        <v>0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12.980000000000246</v>
      </c>
      <c r="U25" s="123"/>
      <c r="V25" s="83">
        <f t="shared" si="7"/>
        <v>485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8"/>
        <v>14984.390000000001</v>
      </c>
    </row>
    <row r="26" spans="1:29" x14ac:dyDescent="0.25">
      <c r="A26" s="123"/>
      <c r="B26" s="83">
        <f t="shared" si="3"/>
        <v>362</v>
      </c>
      <c r="C26" s="15">
        <v>1</v>
      </c>
      <c r="D26" s="886">
        <v>29.85</v>
      </c>
      <c r="E26" s="887">
        <v>44552</v>
      </c>
      <c r="F26" s="886">
        <f t="shared" si="0"/>
        <v>29.85</v>
      </c>
      <c r="G26" s="648" t="s">
        <v>144</v>
      </c>
      <c r="H26" s="888">
        <v>155</v>
      </c>
      <c r="I26" s="282">
        <f t="shared" si="4"/>
        <v>12487.55</v>
      </c>
      <c r="K26" s="123"/>
      <c r="L26" s="83">
        <f t="shared" si="5"/>
        <v>0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12.980000000000246</v>
      </c>
      <c r="U26" s="123"/>
      <c r="V26" s="83">
        <f t="shared" si="7"/>
        <v>485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8"/>
        <v>14984.390000000001</v>
      </c>
    </row>
    <row r="27" spans="1:29" x14ac:dyDescent="0.25">
      <c r="A27" s="123"/>
      <c r="B27" s="83">
        <f t="shared" si="3"/>
        <v>360</v>
      </c>
      <c r="C27" s="15">
        <v>2</v>
      </c>
      <c r="D27" s="886">
        <v>56.48</v>
      </c>
      <c r="E27" s="887">
        <v>44553</v>
      </c>
      <c r="F27" s="886">
        <f t="shared" si="0"/>
        <v>56.48</v>
      </c>
      <c r="G27" s="648" t="s">
        <v>146</v>
      </c>
      <c r="H27" s="888">
        <v>155</v>
      </c>
      <c r="I27" s="282">
        <f t="shared" si="4"/>
        <v>12431.07</v>
      </c>
      <c r="K27" s="123"/>
      <c r="L27" s="83">
        <f t="shared" si="5"/>
        <v>0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12.980000000000246</v>
      </c>
      <c r="U27" s="123"/>
      <c r="V27" s="83">
        <f t="shared" si="7"/>
        <v>485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8"/>
        <v>14984.390000000001</v>
      </c>
    </row>
    <row r="28" spans="1:29" x14ac:dyDescent="0.25">
      <c r="A28" s="123"/>
      <c r="B28" s="83">
        <f t="shared" si="3"/>
        <v>359</v>
      </c>
      <c r="C28" s="15">
        <v>1</v>
      </c>
      <c r="D28" s="886">
        <v>28.76</v>
      </c>
      <c r="E28" s="887">
        <v>44553</v>
      </c>
      <c r="F28" s="886">
        <f t="shared" si="0"/>
        <v>28.76</v>
      </c>
      <c r="G28" s="648" t="s">
        <v>147</v>
      </c>
      <c r="H28" s="888">
        <v>155</v>
      </c>
      <c r="I28" s="282">
        <f t="shared" si="4"/>
        <v>12402.31</v>
      </c>
      <c r="K28" s="123"/>
      <c r="L28" s="83">
        <f t="shared" si="5"/>
        <v>0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12.980000000000246</v>
      </c>
      <c r="U28" s="123"/>
      <c r="V28" s="83">
        <f t="shared" si="7"/>
        <v>485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8"/>
        <v>14984.390000000001</v>
      </c>
    </row>
    <row r="29" spans="1:29" x14ac:dyDescent="0.25">
      <c r="A29" s="123"/>
      <c r="B29" s="83">
        <f t="shared" si="3"/>
        <v>329</v>
      </c>
      <c r="C29" s="15">
        <v>30</v>
      </c>
      <c r="D29" s="886">
        <v>904.19</v>
      </c>
      <c r="E29" s="887">
        <v>44554</v>
      </c>
      <c r="F29" s="886">
        <f t="shared" si="0"/>
        <v>904.19</v>
      </c>
      <c r="G29" s="648" t="s">
        <v>148</v>
      </c>
      <c r="H29" s="888">
        <v>155</v>
      </c>
      <c r="I29" s="282">
        <f t="shared" si="4"/>
        <v>11498.119999999999</v>
      </c>
      <c r="K29" s="123"/>
      <c r="L29" s="83">
        <f t="shared" si="5"/>
        <v>0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12.980000000000246</v>
      </c>
      <c r="U29" s="123"/>
      <c r="V29" s="83">
        <f t="shared" si="7"/>
        <v>485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8"/>
        <v>14984.390000000001</v>
      </c>
    </row>
    <row r="30" spans="1:29" x14ac:dyDescent="0.25">
      <c r="A30" s="123"/>
      <c r="B30" s="83">
        <f t="shared" si="3"/>
        <v>309</v>
      </c>
      <c r="C30" s="15">
        <v>20</v>
      </c>
      <c r="D30" s="886">
        <v>598.11</v>
      </c>
      <c r="E30" s="887">
        <v>44556</v>
      </c>
      <c r="F30" s="886">
        <f t="shared" si="0"/>
        <v>598.11</v>
      </c>
      <c r="G30" s="648" t="s">
        <v>149</v>
      </c>
      <c r="H30" s="888">
        <v>155</v>
      </c>
      <c r="I30" s="282">
        <f t="shared" si="4"/>
        <v>10900.009999999998</v>
      </c>
      <c r="K30" s="123"/>
      <c r="L30" s="83">
        <f t="shared" si="5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12.980000000000246</v>
      </c>
      <c r="U30" s="123"/>
      <c r="V30" s="83">
        <f t="shared" si="7"/>
        <v>485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8"/>
        <v>14984.390000000001</v>
      </c>
    </row>
    <row r="31" spans="1:29" x14ac:dyDescent="0.25">
      <c r="A31" s="123"/>
      <c r="B31" s="83">
        <f t="shared" si="3"/>
        <v>299</v>
      </c>
      <c r="C31" s="15">
        <v>10</v>
      </c>
      <c r="D31" s="886">
        <v>294.42</v>
      </c>
      <c r="E31" s="887">
        <v>44556</v>
      </c>
      <c r="F31" s="886">
        <f t="shared" si="0"/>
        <v>294.42</v>
      </c>
      <c r="G31" s="648" t="s">
        <v>150</v>
      </c>
      <c r="H31" s="888">
        <v>155</v>
      </c>
      <c r="I31" s="282">
        <f t="shared" si="4"/>
        <v>10605.589999999998</v>
      </c>
      <c r="K31" s="123"/>
      <c r="L31" s="83">
        <f t="shared" si="5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12.980000000000246</v>
      </c>
      <c r="U31" s="123"/>
      <c r="V31" s="83">
        <f t="shared" si="7"/>
        <v>485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8"/>
        <v>14984.390000000001</v>
      </c>
    </row>
    <row r="32" spans="1:29" x14ac:dyDescent="0.25">
      <c r="A32" s="123"/>
      <c r="B32" s="83">
        <f t="shared" si="3"/>
        <v>294</v>
      </c>
      <c r="C32" s="15">
        <v>5</v>
      </c>
      <c r="D32" s="886">
        <v>151.72999999999999</v>
      </c>
      <c r="E32" s="887">
        <v>44557</v>
      </c>
      <c r="F32" s="886">
        <f t="shared" si="0"/>
        <v>151.72999999999999</v>
      </c>
      <c r="G32" s="648" t="s">
        <v>151</v>
      </c>
      <c r="H32" s="888">
        <v>155</v>
      </c>
      <c r="I32" s="282">
        <f t="shared" si="4"/>
        <v>10453.859999999999</v>
      </c>
      <c r="K32" s="123"/>
      <c r="L32" s="83">
        <f t="shared" si="5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12.980000000000246</v>
      </c>
      <c r="U32" s="123"/>
      <c r="V32" s="83">
        <f t="shared" si="7"/>
        <v>485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14984.390000000001</v>
      </c>
    </row>
    <row r="33" spans="1:29" x14ac:dyDescent="0.25">
      <c r="A33" s="123"/>
      <c r="B33" s="83">
        <f t="shared" si="3"/>
        <v>284</v>
      </c>
      <c r="C33" s="15">
        <v>10</v>
      </c>
      <c r="D33" s="886">
        <v>319.94</v>
      </c>
      <c r="E33" s="887">
        <v>44560</v>
      </c>
      <c r="F33" s="886">
        <f t="shared" si="0"/>
        <v>319.94</v>
      </c>
      <c r="G33" s="648" t="s">
        <v>159</v>
      </c>
      <c r="H33" s="888">
        <v>155</v>
      </c>
      <c r="I33" s="282">
        <f t="shared" si="4"/>
        <v>10133.919999999998</v>
      </c>
      <c r="K33" s="123"/>
      <c r="L33" s="83">
        <f t="shared" si="5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12.980000000000246</v>
      </c>
      <c r="U33" s="123"/>
      <c r="V33" s="83">
        <f t="shared" si="7"/>
        <v>485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14984.390000000001</v>
      </c>
    </row>
    <row r="34" spans="1:29" x14ac:dyDescent="0.25">
      <c r="A34" s="123"/>
      <c r="B34" s="83">
        <f t="shared" si="3"/>
        <v>283</v>
      </c>
      <c r="C34" s="15">
        <v>1</v>
      </c>
      <c r="D34" s="886">
        <v>27.35</v>
      </c>
      <c r="E34" s="887">
        <v>44561</v>
      </c>
      <c r="F34" s="886">
        <f t="shared" si="0"/>
        <v>27.35</v>
      </c>
      <c r="G34" s="648" t="s">
        <v>163</v>
      </c>
      <c r="H34" s="888">
        <v>155</v>
      </c>
      <c r="I34" s="282">
        <f t="shared" si="4"/>
        <v>10106.569999999998</v>
      </c>
      <c r="K34" s="123"/>
      <c r="L34" s="83">
        <f t="shared" si="5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12.980000000000246</v>
      </c>
      <c r="U34" s="123"/>
      <c r="V34" s="83">
        <f t="shared" si="7"/>
        <v>485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14984.390000000001</v>
      </c>
    </row>
    <row r="35" spans="1:29" x14ac:dyDescent="0.25">
      <c r="A35" s="123"/>
      <c r="B35" s="83">
        <f t="shared" si="3"/>
        <v>248</v>
      </c>
      <c r="C35" s="15">
        <v>35</v>
      </c>
      <c r="D35" s="886">
        <v>1091.1099999999999</v>
      </c>
      <c r="E35" s="887">
        <v>44561</v>
      </c>
      <c r="F35" s="886">
        <f t="shared" si="0"/>
        <v>1091.1099999999999</v>
      </c>
      <c r="G35" s="648" t="s">
        <v>164</v>
      </c>
      <c r="H35" s="888">
        <v>155</v>
      </c>
      <c r="I35" s="282">
        <f t="shared" si="4"/>
        <v>9015.4599999999973</v>
      </c>
      <c r="K35" s="123"/>
      <c r="L35" s="83">
        <f t="shared" si="5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12.980000000000246</v>
      </c>
      <c r="U35" s="123"/>
      <c r="V35" s="83">
        <f t="shared" si="7"/>
        <v>485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14984.390000000001</v>
      </c>
    </row>
    <row r="36" spans="1:29" x14ac:dyDescent="0.25">
      <c r="A36" s="123"/>
      <c r="B36" s="83">
        <f t="shared" si="3"/>
        <v>246</v>
      </c>
      <c r="C36" s="15">
        <v>2</v>
      </c>
      <c r="D36" s="886">
        <v>55.21</v>
      </c>
      <c r="E36" s="887">
        <v>44561</v>
      </c>
      <c r="F36" s="886">
        <f t="shared" si="0"/>
        <v>55.21</v>
      </c>
      <c r="G36" s="648" t="s">
        <v>165</v>
      </c>
      <c r="H36" s="888">
        <v>155</v>
      </c>
      <c r="I36" s="282">
        <f t="shared" si="4"/>
        <v>8960.2499999999982</v>
      </c>
      <c r="K36" s="123"/>
      <c r="L36" s="83">
        <f t="shared" si="5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12.980000000000246</v>
      </c>
      <c r="U36" s="123"/>
      <c r="V36" s="83">
        <f t="shared" si="7"/>
        <v>485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14984.390000000001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0">
        <v>148.63999999999999</v>
      </c>
      <c r="E37" s="954">
        <v>44564</v>
      </c>
      <c r="F37" s="950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12.980000000000246</v>
      </c>
      <c r="U37" s="123" t="s">
        <v>22</v>
      </c>
      <c r="V37" s="83">
        <f t="shared" si="7"/>
        <v>485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14984.390000000001</v>
      </c>
    </row>
    <row r="38" spans="1:29" x14ac:dyDescent="0.25">
      <c r="A38" s="124"/>
      <c r="B38" s="83">
        <f t="shared" si="3"/>
        <v>240</v>
      </c>
      <c r="C38" s="15">
        <v>1</v>
      </c>
      <c r="D38" s="950">
        <v>27.44</v>
      </c>
      <c r="E38" s="954">
        <v>44565</v>
      </c>
      <c r="F38" s="950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12.980000000000246</v>
      </c>
      <c r="U38" s="124"/>
      <c r="V38" s="83">
        <f t="shared" si="7"/>
        <v>485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14984.390000000001</v>
      </c>
    </row>
    <row r="39" spans="1:29" x14ac:dyDescent="0.25">
      <c r="A39" s="123"/>
      <c r="B39" s="83">
        <f t="shared" si="3"/>
        <v>233</v>
      </c>
      <c r="C39" s="15">
        <v>7</v>
      </c>
      <c r="D39" s="950">
        <v>237.81</v>
      </c>
      <c r="E39" s="954">
        <v>44565</v>
      </c>
      <c r="F39" s="950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12.980000000000246</v>
      </c>
      <c r="U39" s="123"/>
      <c r="V39" s="83">
        <f t="shared" si="7"/>
        <v>485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14984.390000000001</v>
      </c>
    </row>
    <row r="40" spans="1:29" x14ac:dyDescent="0.25">
      <c r="A40" s="123"/>
      <c r="B40" s="83">
        <f t="shared" si="3"/>
        <v>203</v>
      </c>
      <c r="C40" s="15">
        <v>30</v>
      </c>
      <c r="D40" s="950">
        <v>841.64</v>
      </c>
      <c r="E40" s="954">
        <v>44568</v>
      </c>
      <c r="F40" s="950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12.980000000000246</v>
      </c>
      <c r="U40" s="123"/>
      <c r="V40" s="83">
        <f t="shared" si="7"/>
        <v>485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14984.390000000001</v>
      </c>
    </row>
    <row r="41" spans="1:29" x14ac:dyDescent="0.25">
      <c r="A41" s="123"/>
      <c r="B41" s="83">
        <f t="shared" si="3"/>
        <v>168</v>
      </c>
      <c r="C41" s="15">
        <v>35</v>
      </c>
      <c r="D41" s="950">
        <v>1025.29</v>
      </c>
      <c r="E41" s="954">
        <v>44571</v>
      </c>
      <c r="F41" s="950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12.980000000000246</v>
      </c>
      <c r="U41" s="123"/>
      <c r="V41" s="83">
        <f t="shared" si="7"/>
        <v>485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14984.390000000001</v>
      </c>
    </row>
    <row r="42" spans="1:29" x14ac:dyDescent="0.25">
      <c r="A42" s="123"/>
      <c r="B42" s="83">
        <f t="shared" si="3"/>
        <v>167</v>
      </c>
      <c r="C42" s="15">
        <v>1</v>
      </c>
      <c r="D42" s="950">
        <v>28.3</v>
      </c>
      <c r="E42" s="954">
        <v>44571</v>
      </c>
      <c r="F42" s="950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12.980000000000246</v>
      </c>
      <c r="U42" s="123"/>
      <c r="V42" s="83">
        <f t="shared" si="7"/>
        <v>485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14984.390000000001</v>
      </c>
    </row>
    <row r="43" spans="1:29" x14ac:dyDescent="0.25">
      <c r="A43" s="123"/>
      <c r="B43" s="83">
        <f t="shared" si="3"/>
        <v>152</v>
      </c>
      <c r="C43" s="15">
        <v>15</v>
      </c>
      <c r="D43" s="950">
        <v>458.85</v>
      </c>
      <c r="E43" s="954">
        <v>44573</v>
      </c>
      <c r="F43" s="950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12.980000000000246</v>
      </c>
      <c r="U43" s="123"/>
      <c r="V43" s="83">
        <f t="shared" si="7"/>
        <v>485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14984.390000000001</v>
      </c>
    </row>
    <row r="44" spans="1:29" x14ac:dyDescent="0.25">
      <c r="A44" s="123"/>
      <c r="B44" s="83">
        <f t="shared" si="3"/>
        <v>117</v>
      </c>
      <c r="C44" s="15">
        <v>35</v>
      </c>
      <c r="D44" s="950">
        <v>1070.1500000000001</v>
      </c>
      <c r="E44" s="954">
        <v>44575</v>
      </c>
      <c r="F44" s="950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12.980000000000246</v>
      </c>
      <c r="U44" s="123"/>
      <c r="V44" s="83">
        <f t="shared" si="7"/>
        <v>485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14984.390000000001</v>
      </c>
    </row>
    <row r="45" spans="1:29" x14ac:dyDescent="0.25">
      <c r="A45" s="123"/>
      <c r="B45" s="83">
        <f t="shared" si="3"/>
        <v>116</v>
      </c>
      <c r="C45" s="15">
        <v>1</v>
      </c>
      <c r="D45" s="950">
        <v>36.380000000000003</v>
      </c>
      <c r="E45" s="954">
        <v>44575</v>
      </c>
      <c r="F45" s="950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12.980000000000246</v>
      </c>
      <c r="U45" s="123"/>
      <c r="V45" s="83">
        <f t="shared" si="7"/>
        <v>485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14984.390000000001</v>
      </c>
    </row>
    <row r="46" spans="1:29" x14ac:dyDescent="0.25">
      <c r="A46" s="123"/>
      <c r="B46" s="83">
        <f t="shared" si="3"/>
        <v>106</v>
      </c>
      <c r="C46" s="15">
        <v>10</v>
      </c>
      <c r="D46" s="950">
        <v>317.91000000000003</v>
      </c>
      <c r="E46" s="954">
        <v>44576</v>
      </c>
      <c r="F46" s="950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12.980000000000246</v>
      </c>
      <c r="U46" s="123"/>
      <c r="V46" s="83">
        <f t="shared" si="7"/>
        <v>485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14984.390000000001</v>
      </c>
    </row>
    <row r="47" spans="1:29" x14ac:dyDescent="0.25">
      <c r="A47" s="123"/>
      <c r="B47" s="83">
        <f t="shared" si="3"/>
        <v>104</v>
      </c>
      <c r="C47" s="15">
        <v>2</v>
      </c>
      <c r="D47" s="950">
        <v>58.11</v>
      </c>
      <c r="E47" s="954">
        <v>44576</v>
      </c>
      <c r="F47" s="950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12.980000000000246</v>
      </c>
      <c r="U47" s="123"/>
      <c r="V47" s="83">
        <f t="shared" si="7"/>
        <v>485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14984.390000000001</v>
      </c>
    </row>
    <row r="48" spans="1:29" x14ac:dyDescent="0.25">
      <c r="A48" s="123"/>
      <c r="B48" s="83">
        <f t="shared" si="3"/>
        <v>101</v>
      </c>
      <c r="C48" s="15">
        <v>3</v>
      </c>
      <c r="D48" s="950">
        <v>89.59</v>
      </c>
      <c r="E48" s="954">
        <v>44578</v>
      </c>
      <c r="F48" s="950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12.980000000000246</v>
      </c>
      <c r="U48" s="123"/>
      <c r="V48" s="83">
        <f t="shared" si="7"/>
        <v>485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14984.390000000001</v>
      </c>
    </row>
    <row r="49" spans="1:29" x14ac:dyDescent="0.25">
      <c r="A49" s="123"/>
      <c r="B49" s="83">
        <f t="shared" si="3"/>
        <v>96</v>
      </c>
      <c r="C49" s="15">
        <v>5</v>
      </c>
      <c r="D49" s="950">
        <v>156.76</v>
      </c>
      <c r="E49" s="954">
        <v>44578</v>
      </c>
      <c r="F49" s="950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12.980000000000246</v>
      </c>
      <c r="U49" s="123"/>
      <c r="V49" s="83">
        <f t="shared" si="7"/>
        <v>485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14984.390000000001</v>
      </c>
    </row>
    <row r="50" spans="1:29" x14ac:dyDescent="0.25">
      <c r="A50" s="123"/>
      <c r="B50" s="83">
        <f t="shared" si="3"/>
        <v>95</v>
      </c>
      <c r="C50" s="15">
        <v>1</v>
      </c>
      <c r="D50" s="950">
        <v>38.15</v>
      </c>
      <c r="E50" s="954">
        <v>44578</v>
      </c>
      <c r="F50" s="950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12.980000000000246</v>
      </c>
      <c r="U50" s="123"/>
      <c r="V50" s="83">
        <f t="shared" si="7"/>
        <v>485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14984.390000000001</v>
      </c>
    </row>
    <row r="51" spans="1:29" x14ac:dyDescent="0.25">
      <c r="A51" s="123"/>
      <c r="B51" s="83">
        <f t="shared" si="3"/>
        <v>93</v>
      </c>
      <c r="C51" s="15">
        <v>2</v>
      </c>
      <c r="D51" s="950">
        <v>62.46</v>
      </c>
      <c r="E51" s="954">
        <v>44579</v>
      </c>
      <c r="F51" s="950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12.980000000000246</v>
      </c>
      <c r="U51" s="123"/>
      <c r="V51" s="83">
        <f t="shared" si="7"/>
        <v>485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14984.390000000001</v>
      </c>
    </row>
    <row r="52" spans="1:29" x14ac:dyDescent="0.25">
      <c r="A52" s="123"/>
      <c r="B52" s="83">
        <f t="shared" si="3"/>
        <v>92</v>
      </c>
      <c r="C52" s="15">
        <v>1</v>
      </c>
      <c r="D52" s="950">
        <v>28.89</v>
      </c>
      <c r="E52" s="954">
        <v>44579</v>
      </c>
      <c r="F52" s="950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12.980000000000246</v>
      </c>
      <c r="U52" s="123"/>
      <c r="V52" s="83">
        <f t="shared" si="7"/>
        <v>485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14984.390000000001</v>
      </c>
    </row>
    <row r="53" spans="1:29" x14ac:dyDescent="0.25">
      <c r="A53" s="123"/>
      <c r="B53" s="83">
        <f t="shared" si="3"/>
        <v>62</v>
      </c>
      <c r="C53" s="15">
        <v>30</v>
      </c>
      <c r="D53" s="950">
        <v>915.26</v>
      </c>
      <c r="E53" s="954">
        <v>44580</v>
      </c>
      <c r="F53" s="950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12.980000000000246</v>
      </c>
      <c r="U53" s="123"/>
      <c r="V53" s="83">
        <f t="shared" si="7"/>
        <v>485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14984.390000000001</v>
      </c>
    </row>
    <row r="54" spans="1:29" x14ac:dyDescent="0.25">
      <c r="A54" s="123"/>
      <c r="B54" s="83">
        <f t="shared" si="3"/>
        <v>27</v>
      </c>
      <c r="C54" s="15">
        <v>35</v>
      </c>
      <c r="D54" s="950">
        <v>1141.1199999999999</v>
      </c>
      <c r="E54" s="954">
        <v>44583</v>
      </c>
      <c r="F54" s="950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12.980000000000246</v>
      </c>
      <c r="U54" s="123"/>
      <c r="V54" s="83">
        <f t="shared" si="7"/>
        <v>485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14984.390000000001</v>
      </c>
    </row>
    <row r="55" spans="1:29" x14ac:dyDescent="0.25">
      <c r="A55" s="123"/>
      <c r="B55" s="83">
        <f t="shared" si="3"/>
        <v>17</v>
      </c>
      <c r="C55" s="15">
        <v>10</v>
      </c>
      <c r="D55" s="950">
        <v>339.83</v>
      </c>
      <c r="E55" s="954">
        <v>44583</v>
      </c>
      <c r="F55" s="950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12.980000000000246</v>
      </c>
      <c r="U55" s="123"/>
      <c r="V55" s="83">
        <f t="shared" si="7"/>
        <v>485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14984.390000000001</v>
      </c>
    </row>
    <row r="56" spans="1:29" x14ac:dyDescent="0.25">
      <c r="A56" s="123"/>
      <c r="B56" s="83">
        <f t="shared" si="3"/>
        <v>12</v>
      </c>
      <c r="C56" s="15">
        <v>5</v>
      </c>
      <c r="D56" s="950">
        <v>158.57</v>
      </c>
      <c r="E56" s="954">
        <v>44583</v>
      </c>
      <c r="F56" s="950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12.980000000000246</v>
      </c>
      <c r="U56" s="123"/>
      <c r="V56" s="83">
        <f t="shared" si="7"/>
        <v>485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14984.390000000001</v>
      </c>
    </row>
    <row r="57" spans="1:29" x14ac:dyDescent="0.25">
      <c r="A57" s="123"/>
      <c r="B57" s="83">
        <f t="shared" si="3"/>
        <v>2</v>
      </c>
      <c r="C57" s="15">
        <v>10</v>
      </c>
      <c r="D57" s="950">
        <v>342.28</v>
      </c>
      <c r="E57" s="954">
        <v>44585</v>
      </c>
      <c r="F57" s="950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12.980000000000246</v>
      </c>
      <c r="U57" s="123"/>
      <c r="V57" s="83">
        <f t="shared" si="7"/>
        <v>485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14984.390000000001</v>
      </c>
    </row>
    <row r="58" spans="1:29" x14ac:dyDescent="0.25">
      <c r="A58" s="123"/>
      <c r="B58" s="83">
        <f t="shared" si="3"/>
        <v>1</v>
      </c>
      <c r="C58" s="15">
        <v>1</v>
      </c>
      <c r="D58" s="950">
        <v>29.89</v>
      </c>
      <c r="E58" s="954">
        <v>44587</v>
      </c>
      <c r="F58" s="950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12.980000000000246</v>
      </c>
      <c r="U58" s="123"/>
      <c r="V58" s="304">
        <f t="shared" si="7"/>
        <v>485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14984.390000000001</v>
      </c>
    </row>
    <row r="59" spans="1:29" x14ac:dyDescent="0.25">
      <c r="A59" s="123"/>
      <c r="B59" s="996">
        <f t="shared" si="3"/>
        <v>-3</v>
      </c>
      <c r="C59" s="15">
        <v>4</v>
      </c>
      <c r="D59" s="950">
        <v>120.84</v>
      </c>
      <c r="E59" s="954">
        <v>44588</v>
      </c>
      <c r="F59" s="950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12.980000000000246</v>
      </c>
      <c r="U59" s="123"/>
      <c r="V59" s="304">
        <f t="shared" si="7"/>
        <v>485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14984.390000000001</v>
      </c>
    </row>
    <row r="60" spans="1:29" x14ac:dyDescent="0.25">
      <c r="A60" s="123"/>
      <c r="B60" s="996">
        <f t="shared" si="3"/>
        <v>-32</v>
      </c>
      <c r="C60" s="15">
        <v>29</v>
      </c>
      <c r="D60" s="950">
        <v>929.4</v>
      </c>
      <c r="E60" s="954">
        <v>44589</v>
      </c>
      <c r="F60" s="950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12.980000000000246</v>
      </c>
      <c r="U60" s="123"/>
      <c r="V60" s="304">
        <f t="shared" si="7"/>
        <v>485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14984.390000000001</v>
      </c>
    </row>
    <row r="61" spans="1:29" x14ac:dyDescent="0.25">
      <c r="A61" s="123"/>
      <c r="B61" s="996">
        <f t="shared" si="3"/>
        <v>-33</v>
      </c>
      <c r="C61" s="15">
        <v>1</v>
      </c>
      <c r="D61" s="950">
        <v>35.92</v>
      </c>
      <c r="E61" s="954">
        <v>44590</v>
      </c>
      <c r="F61" s="950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12.980000000000246</v>
      </c>
      <c r="U61" s="123"/>
      <c r="V61" s="304">
        <f t="shared" si="7"/>
        <v>485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14984.390000000001</v>
      </c>
    </row>
    <row r="62" spans="1:29" x14ac:dyDescent="0.25">
      <c r="A62" s="123"/>
      <c r="B62" s="996">
        <f t="shared" si="3"/>
        <v>-38</v>
      </c>
      <c r="C62" s="15">
        <v>5</v>
      </c>
      <c r="D62" s="950">
        <v>171.72</v>
      </c>
      <c r="E62" s="954">
        <v>44590</v>
      </c>
      <c r="F62" s="950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12.980000000000246</v>
      </c>
      <c r="U62" s="123"/>
      <c r="V62" s="304">
        <f t="shared" si="7"/>
        <v>485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14984.390000000001</v>
      </c>
    </row>
    <row r="63" spans="1:29" x14ac:dyDescent="0.25">
      <c r="A63" s="123"/>
      <c r="B63" s="996">
        <f t="shared" si="3"/>
        <v>-42</v>
      </c>
      <c r="C63" s="15">
        <v>4</v>
      </c>
      <c r="D63" s="1013">
        <v>135.66999999999999</v>
      </c>
      <c r="E63" s="1014">
        <v>44592</v>
      </c>
      <c r="F63" s="1013">
        <f t="shared" si="0"/>
        <v>135.66999999999999</v>
      </c>
      <c r="G63" s="437" t="s">
        <v>445</v>
      </c>
      <c r="H63" s="438">
        <v>149</v>
      </c>
      <c r="I63" s="282">
        <f t="shared" si="4"/>
        <v>13.379999999997437</v>
      </c>
      <c r="K63" s="123"/>
      <c r="L63" s="304">
        <f t="shared" si="5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12.980000000000246</v>
      </c>
      <c r="U63" s="123"/>
      <c r="V63" s="304">
        <f t="shared" si="7"/>
        <v>485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14984.390000000001</v>
      </c>
    </row>
    <row r="64" spans="1:29" x14ac:dyDescent="0.25">
      <c r="A64" s="123"/>
      <c r="B64" s="996">
        <f t="shared" si="3"/>
        <v>-42</v>
      </c>
      <c r="C64" s="15"/>
      <c r="D64" s="1013"/>
      <c r="E64" s="1014"/>
      <c r="F64" s="1013">
        <f t="shared" si="0"/>
        <v>0</v>
      </c>
      <c r="G64" s="437"/>
      <c r="H64" s="438"/>
      <c r="I64" s="282">
        <f t="shared" si="4"/>
        <v>13.379999999997437</v>
      </c>
      <c r="K64" s="123"/>
      <c r="L64" s="304">
        <f t="shared" si="5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12.980000000000246</v>
      </c>
      <c r="U64" s="123"/>
      <c r="V64" s="304">
        <f t="shared" si="7"/>
        <v>485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14984.390000000001</v>
      </c>
    </row>
    <row r="65" spans="1:29" x14ac:dyDescent="0.25">
      <c r="A65" s="123"/>
      <c r="B65" s="996">
        <f t="shared" si="3"/>
        <v>-42</v>
      </c>
      <c r="C65" s="15"/>
      <c r="D65" s="1013"/>
      <c r="E65" s="1014"/>
      <c r="F65" s="1126">
        <v>13.38</v>
      </c>
      <c r="G65" s="1127"/>
      <c r="H65" s="1128"/>
      <c r="I65" s="1129">
        <f t="shared" si="4"/>
        <v>-2.5632829192545614E-12</v>
      </c>
      <c r="K65" s="123"/>
      <c r="L65" s="304">
        <f t="shared" si="5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12.980000000000246</v>
      </c>
      <c r="U65" s="123"/>
      <c r="V65" s="304">
        <f t="shared" si="7"/>
        <v>485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14984.390000000001</v>
      </c>
    </row>
    <row r="66" spans="1:29" x14ac:dyDescent="0.25">
      <c r="A66" s="123"/>
      <c r="B66" s="996">
        <f t="shared" si="3"/>
        <v>-42</v>
      </c>
      <c r="C66" s="15"/>
      <c r="D66" s="1013"/>
      <c r="E66" s="1014"/>
      <c r="F66" s="1126">
        <f t="shared" si="0"/>
        <v>0</v>
      </c>
      <c r="G66" s="1127"/>
      <c r="H66" s="1128"/>
      <c r="I66" s="1129">
        <f t="shared" si="4"/>
        <v>-2.5632829192545614E-12</v>
      </c>
      <c r="K66" s="123"/>
      <c r="L66" s="304">
        <f t="shared" si="5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12.980000000000246</v>
      </c>
      <c r="U66" s="123"/>
      <c r="V66" s="304">
        <f t="shared" si="7"/>
        <v>485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14984.390000000001</v>
      </c>
    </row>
    <row r="67" spans="1:29" x14ac:dyDescent="0.25">
      <c r="A67" s="123"/>
      <c r="B67" s="996">
        <f t="shared" si="3"/>
        <v>-42</v>
      </c>
      <c r="C67" s="15"/>
      <c r="D67" s="1013"/>
      <c r="E67" s="1014"/>
      <c r="F67" s="1126">
        <f t="shared" si="0"/>
        <v>0</v>
      </c>
      <c r="G67" s="1127"/>
      <c r="H67" s="1128"/>
      <c r="I67" s="1129">
        <f t="shared" si="4"/>
        <v>-2.5632829192545614E-12</v>
      </c>
      <c r="K67" s="123"/>
      <c r="L67" s="304">
        <f t="shared" si="5"/>
        <v>0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12.980000000000246</v>
      </c>
      <c r="U67" s="123"/>
      <c r="V67" s="304">
        <f t="shared" si="7"/>
        <v>485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14984.390000000001</v>
      </c>
    </row>
    <row r="68" spans="1:29" x14ac:dyDescent="0.25">
      <c r="A68" s="123"/>
      <c r="B68" s="996">
        <f t="shared" si="3"/>
        <v>-42</v>
      </c>
      <c r="C68" s="15"/>
      <c r="D68" s="234"/>
      <c r="E68" s="1015"/>
      <c r="F68" s="1126">
        <f t="shared" si="0"/>
        <v>0</v>
      </c>
      <c r="G68" s="1127"/>
      <c r="H68" s="1128"/>
      <c r="I68" s="1129">
        <f t="shared" si="4"/>
        <v>-2.5632829192545614E-12</v>
      </c>
      <c r="K68" s="123"/>
      <c r="L68" s="304">
        <f t="shared" si="5"/>
        <v>0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12.980000000000246</v>
      </c>
      <c r="U68" s="123"/>
      <c r="V68" s="304">
        <f t="shared" si="7"/>
        <v>485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14984.390000000001</v>
      </c>
    </row>
    <row r="69" spans="1:29" x14ac:dyDescent="0.25">
      <c r="A69" s="123"/>
      <c r="B69" s="996">
        <f t="shared" si="3"/>
        <v>-42</v>
      </c>
      <c r="C69" s="15"/>
      <c r="D69" s="234"/>
      <c r="E69" s="1015"/>
      <c r="F69" s="1126">
        <f t="shared" si="0"/>
        <v>0</v>
      </c>
      <c r="G69" s="1127"/>
      <c r="H69" s="1128"/>
      <c r="I69" s="1129">
        <f t="shared" si="4"/>
        <v>-2.5632829192545614E-12</v>
      </c>
      <c r="K69" s="123"/>
      <c r="L69" s="304">
        <f t="shared" si="5"/>
        <v>0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12.980000000000246</v>
      </c>
      <c r="U69" s="123"/>
      <c r="V69" s="304">
        <f t="shared" si="7"/>
        <v>485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14984.390000000001</v>
      </c>
    </row>
    <row r="70" spans="1:29" x14ac:dyDescent="0.25">
      <c r="A70" s="123"/>
      <c r="B70" s="996">
        <f t="shared" si="3"/>
        <v>-42</v>
      </c>
      <c r="C70" s="15"/>
      <c r="D70" s="234"/>
      <c r="E70" s="1015"/>
      <c r="F70" s="234">
        <f t="shared" si="0"/>
        <v>0</v>
      </c>
      <c r="G70" s="179"/>
      <c r="H70" s="118"/>
      <c r="I70" s="282">
        <f t="shared" si="4"/>
        <v>-2.5632829192545614E-12</v>
      </c>
      <c r="K70" s="123"/>
      <c r="L70" s="304">
        <f t="shared" si="5"/>
        <v>0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12.980000000000246</v>
      </c>
      <c r="U70" s="123"/>
      <c r="V70" s="304">
        <f t="shared" si="7"/>
        <v>485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14984.390000000001</v>
      </c>
    </row>
    <row r="71" spans="1:29" x14ac:dyDescent="0.25">
      <c r="A71" s="123"/>
      <c r="B71" s="83">
        <f t="shared" si="3"/>
        <v>-42</v>
      </c>
      <c r="C71" s="15"/>
      <c r="D71" s="234"/>
      <c r="E71" s="1015"/>
      <c r="F71" s="234">
        <f t="shared" si="0"/>
        <v>0</v>
      </c>
      <c r="G71" s="179"/>
      <c r="H71" s="118"/>
      <c r="I71" s="282">
        <f t="shared" si="4"/>
        <v>-2.5632829192545614E-12</v>
      </c>
      <c r="K71" s="123"/>
      <c r="L71" s="304">
        <f t="shared" si="5"/>
        <v>0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12.980000000000246</v>
      </c>
      <c r="U71" s="123"/>
      <c r="V71" s="304">
        <f t="shared" si="7"/>
        <v>485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14984.390000000001</v>
      </c>
    </row>
    <row r="72" spans="1:29" x14ac:dyDescent="0.25">
      <c r="A72" s="123"/>
      <c r="B72" s="83">
        <f t="shared" si="3"/>
        <v>-42</v>
      </c>
      <c r="C72" s="15"/>
      <c r="D72" s="234"/>
      <c r="E72" s="1015"/>
      <c r="F72" s="234">
        <f t="shared" si="0"/>
        <v>0</v>
      </c>
      <c r="G72" s="179"/>
      <c r="H72" s="118"/>
      <c r="I72" s="282">
        <f t="shared" si="4"/>
        <v>-2.5632829192545614E-12</v>
      </c>
      <c r="K72" s="123"/>
      <c r="L72" s="304">
        <f t="shared" si="5"/>
        <v>0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12.980000000000246</v>
      </c>
      <c r="U72" s="123"/>
      <c r="V72" s="304">
        <f t="shared" si="7"/>
        <v>485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14984.390000000001</v>
      </c>
    </row>
    <row r="73" spans="1:29" x14ac:dyDescent="0.25">
      <c r="A73" s="123"/>
      <c r="B73" s="83">
        <f t="shared" si="3"/>
        <v>-42</v>
      </c>
      <c r="C73" s="15"/>
      <c r="D73" s="234"/>
      <c r="E73" s="1015"/>
      <c r="F73" s="234">
        <f t="shared" si="0"/>
        <v>0</v>
      </c>
      <c r="G73" s="179"/>
      <c r="H73" s="118"/>
      <c r="I73" s="282">
        <f t="shared" si="4"/>
        <v>-2.5632829192545614E-12</v>
      </c>
      <c r="K73" s="123"/>
      <c r="L73" s="304">
        <f t="shared" si="5"/>
        <v>0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12.980000000000246</v>
      </c>
      <c r="U73" s="123"/>
      <c r="V73" s="304">
        <f t="shared" si="7"/>
        <v>485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14984.390000000001</v>
      </c>
    </row>
    <row r="74" spans="1:29" x14ac:dyDescent="0.25">
      <c r="A74" s="123"/>
      <c r="B74" s="83">
        <f t="shared" si="3"/>
        <v>-42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-2.5632829192545614E-12</v>
      </c>
      <c r="K74" s="123"/>
      <c r="L74" s="304">
        <f t="shared" si="5"/>
        <v>0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12.980000000000246</v>
      </c>
      <c r="U74" s="123"/>
      <c r="V74" s="304">
        <f t="shared" si="7"/>
        <v>485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14984.390000000001</v>
      </c>
    </row>
    <row r="75" spans="1:29" x14ac:dyDescent="0.25">
      <c r="A75" s="123"/>
      <c r="B75" s="83">
        <f t="shared" si="3"/>
        <v>-42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-2.5632829192545614E-12</v>
      </c>
      <c r="K75" s="123"/>
      <c r="L75" s="83">
        <f t="shared" si="5"/>
        <v>0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12.980000000000246</v>
      </c>
      <c r="U75" s="123"/>
      <c r="V75" s="83">
        <f t="shared" si="7"/>
        <v>485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14984.390000000001</v>
      </c>
    </row>
    <row r="76" spans="1:29" x14ac:dyDescent="0.25">
      <c r="A76" s="123"/>
      <c r="B76" s="83">
        <f t="shared" ref="B76" si="12">B75-C76</f>
        <v>-42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-2.5632829192545614E-12</v>
      </c>
      <c r="K76" s="123"/>
      <c r="L76" s="83">
        <f t="shared" ref="L76" si="14">L75-M76</f>
        <v>0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12.980000000000246</v>
      </c>
      <c r="U76" s="123"/>
      <c r="V76" s="83">
        <f t="shared" ref="V76" si="16">V75-W76</f>
        <v>485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14984.390000000001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-2.5632829192545614E-12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12.980000000000246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14984.390000000001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650</v>
      </c>
      <c r="D79" s="6">
        <f>SUM(D10:D78)</f>
        <v>19894.869999999995</v>
      </c>
      <c r="F79" s="6">
        <f>SUM(F10:F78)</f>
        <v>19908.249999999996</v>
      </c>
      <c r="M79" s="53">
        <f>SUM(M10:M78)</f>
        <v>74</v>
      </c>
      <c r="N79" s="6">
        <f>SUM(N10:N78)</f>
        <v>2305.9699999999998</v>
      </c>
      <c r="P79" s="6">
        <f>SUM(P10:P78)</f>
        <v>2305.9699999999998</v>
      </c>
      <c r="W79" s="53">
        <f>SUM(W10:W78)</f>
        <v>87</v>
      </c>
      <c r="X79" s="6">
        <f>SUM(X10:X78)</f>
        <v>2754.9199999999996</v>
      </c>
      <c r="Z79" s="6">
        <f>SUM(Z10:Z78)</f>
        <v>2754.9199999999996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-42</v>
      </c>
      <c r="N82" s="45" t="s">
        <v>4</v>
      </c>
      <c r="O82" s="56">
        <f>P5+P6-M79+P7</f>
        <v>0</v>
      </c>
      <c r="X82" s="45" t="s">
        <v>4</v>
      </c>
      <c r="Y82" s="56">
        <f>Z5+Z6-W79+Z7</f>
        <v>485</v>
      </c>
    </row>
    <row r="83" spans="3:26" ht="15.75" thickBot="1" x14ac:dyDescent="0.3"/>
    <row r="84" spans="3:26" ht="15.75" thickBot="1" x14ac:dyDescent="0.3">
      <c r="C84" s="1200" t="s">
        <v>11</v>
      </c>
      <c r="D84" s="1201"/>
      <c r="E84" s="57">
        <f>E5+E6-F79+E7</f>
        <v>3.637978807091713E-12</v>
      </c>
      <c r="F84" s="73"/>
      <c r="M84" s="1200" t="s">
        <v>11</v>
      </c>
      <c r="N84" s="1201"/>
      <c r="O84" s="57">
        <f>O5+O6-P79+O7</f>
        <v>-0.39999999999986358</v>
      </c>
      <c r="P84" s="73"/>
      <c r="W84" s="1200" t="s">
        <v>11</v>
      </c>
      <c r="X84" s="1201"/>
      <c r="Y84" s="57">
        <f>Y5+Y6-Z79+Y7</f>
        <v>14971.410000000002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6"/>
      <c r="B1" s="1206"/>
      <c r="C1" s="1206"/>
      <c r="D1" s="1206"/>
      <c r="E1" s="1206"/>
      <c r="F1" s="1206"/>
      <c r="G1" s="12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94"/>
      <c r="B5" s="1209" t="s">
        <v>106</v>
      </c>
      <c r="C5" s="278"/>
      <c r="D5" s="255"/>
      <c r="E5" s="266"/>
      <c r="F5" s="260"/>
      <c r="G5" s="267"/>
    </row>
    <row r="6" spans="1:9" x14ac:dyDescent="0.25">
      <c r="A6" s="1194"/>
      <c r="B6" s="1209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94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9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0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0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0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0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0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0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0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0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0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0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0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8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8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8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8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8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8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8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8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8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8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8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8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8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B14" sqref="B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6" t="s">
        <v>261</v>
      </c>
      <c r="B1" s="1206"/>
      <c r="C1" s="1206"/>
      <c r="D1" s="1206"/>
      <c r="E1" s="1206"/>
      <c r="F1" s="1206"/>
      <c r="G1" s="1206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94" t="s">
        <v>354</v>
      </c>
      <c r="B5" s="1210" t="s">
        <v>355</v>
      </c>
      <c r="C5" s="255"/>
      <c r="D5" s="255">
        <v>44603</v>
      </c>
      <c r="E5" s="266">
        <v>994.59</v>
      </c>
      <c r="F5" s="260">
        <v>29</v>
      </c>
      <c r="G5" s="303"/>
      <c r="H5" t="s">
        <v>41</v>
      </c>
    </row>
    <row r="6" spans="1:13" ht="15.75" x14ac:dyDescent="0.25">
      <c r="A6" s="1194"/>
      <c r="B6" s="1210"/>
      <c r="C6" s="743"/>
      <c r="D6" s="268"/>
      <c r="E6" s="266"/>
      <c r="F6" s="260"/>
      <c r="G6" s="269">
        <f>F35</f>
        <v>994.59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>
        <v>29</v>
      </c>
      <c r="D10" s="271">
        <v>994.59</v>
      </c>
      <c r="E10" s="301">
        <v>44604</v>
      </c>
      <c r="F10" s="271">
        <f t="shared" ref="F10:F33" si="0">D10</f>
        <v>994.59</v>
      </c>
      <c r="G10" s="272" t="s">
        <v>528</v>
      </c>
      <c r="H10" s="273">
        <v>150</v>
      </c>
      <c r="I10" s="326">
        <f>E4+E5+E6+E7-F10+E8</f>
        <v>0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1139">
        <f t="shared" si="0"/>
        <v>0</v>
      </c>
      <c r="G11" s="1140"/>
      <c r="H11" s="1141"/>
      <c r="I11" s="1142">
        <f>I10-F11</f>
        <v>0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1139">
        <f t="shared" si="0"/>
        <v>0</v>
      </c>
      <c r="G12" s="1140"/>
      <c r="H12" s="1141"/>
      <c r="I12" s="1142">
        <f t="shared" ref="I12:I30" si="2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39">
        <f t="shared" si="0"/>
        <v>0</v>
      </c>
      <c r="G13" s="1140"/>
      <c r="H13" s="1141"/>
      <c r="I13" s="1142">
        <f t="shared" si="2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994.59</v>
      </c>
      <c r="F35" s="6">
        <f>SUM(F10:F34)</f>
        <v>994.59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6" t="s">
        <v>261</v>
      </c>
      <c r="B1" s="1206"/>
      <c r="C1" s="1206"/>
      <c r="D1" s="1206"/>
      <c r="E1" s="1206"/>
      <c r="F1" s="1206"/>
      <c r="G1" s="1206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97" t="s">
        <v>55</v>
      </c>
      <c r="B5" s="1211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97"/>
      <c r="B6" s="1211"/>
      <c r="C6" s="743"/>
      <c r="D6" s="268"/>
      <c r="E6" s="266"/>
      <c r="F6" s="260"/>
      <c r="G6" s="269">
        <f>F35</f>
        <v>990.16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33</v>
      </c>
      <c r="C10" s="15">
        <v>9</v>
      </c>
      <c r="D10" s="271">
        <v>217.89</v>
      </c>
      <c r="E10" s="301">
        <v>44596</v>
      </c>
      <c r="F10" s="271">
        <f t="shared" ref="F10:F11" si="0">D10</f>
        <v>217.89</v>
      </c>
      <c r="G10" s="272" t="s">
        <v>470</v>
      </c>
      <c r="H10" s="273">
        <v>46</v>
      </c>
      <c r="I10" s="326">
        <f>E4+E5+E6+E7-F10+E8</f>
        <v>772.27</v>
      </c>
      <c r="J10" s="247"/>
    </row>
    <row r="11" spans="1:13" x14ac:dyDescent="0.25">
      <c r="A11" s="212"/>
      <c r="B11" s="291">
        <f>B10-C11</f>
        <v>13</v>
      </c>
      <c r="C11" s="15">
        <v>20</v>
      </c>
      <c r="D11" s="271">
        <v>457.25</v>
      </c>
      <c r="E11" s="301">
        <v>44597</v>
      </c>
      <c r="F11" s="271">
        <f t="shared" si="0"/>
        <v>457.25</v>
      </c>
      <c r="G11" s="272" t="s">
        <v>480</v>
      </c>
      <c r="H11" s="273">
        <v>46</v>
      </c>
      <c r="I11" s="326">
        <f>I10-F11</f>
        <v>315.02</v>
      </c>
      <c r="J11" s="247"/>
    </row>
    <row r="12" spans="1:13" x14ac:dyDescent="0.25">
      <c r="A12" s="200"/>
      <c r="B12" s="291">
        <f t="shared" ref="B12:B28" si="1">B11-C12</f>
        <v>0</v>
      </c>
      <c r="C12" s="15">
        <v>13</v>
      </c>
      <c r="D12" s="271">
        <v>315.02</v>
      </c>
      <c r="E12" s="301">
        <v>44597</v>
      </c>
      <c r="F12" s="271">
        <f t="shared" ref="F12" si="2">D12</f>
        <v>315.02</v>
      </c>
      <c r="G12" s="272" t="s">
        <v>481</v>
      </c>
      <c r="H12" s="273">
        <v>46</v>
      </c>
      <c r="I12" s="326">
        <f t="shared" ref="I12:I30" si="3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39">
        <f t="shared" ref="F13:F33" si="4">D13</f>
        <v>0</v>
      </c>
      <c r="G13" s="1140"/>
      <c r="H13" s="1141"/>
      <c r="I13" s="1142">
        <f t="shared" si="3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1139">
        <f t="shared" ref="F14:F26" si="5">D14</f>
        <v>0</v>
      </c>
      <c r="G14" s="1140"/>
      <c r="H14" s="1141"/>
      <c r="I14" s="1142">
        <f t="shared" si="3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1139">
        <f t="shared" si="5"/>
        <v>0</v>
      </c>
      <c r="G15" s="1140"/>
      <c r="H15" s="1141"/>
      <c r="I15" s="1142">
        <f t="shared" si="3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1139">
        <f t="shared" si="5"/>
        <v>0</v>
      </c>
      <c r="G16" s="1140"/>
      <c r="H16" s="1141"/>
      <c r="I16" s="1142">
        <f t="shared" si="3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3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42</v>
      </c>
      <c r="D35" s="6">
        <f>SUM(D10:D34)</f>
        <v>990.16</v>
      </c>
      <c r="F35" s="6">
        <f>SUM(F10:F34)</f>
        <v>990.16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15" sqref="H1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02" t="s">
        <v>264</v>
      </c>
      <c r="B1" s="1202"/>
      <c r="C1" s="1202"/>
      <c r="D1" s="1202"/>
      <c r="E1" s="1202"/>
      <c r="F1" s="1202"/>
      <c r="G1" s="120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9" t="s">
        <v>169</v>
      </c>
      <c r="B5" s="1212" t="s">
        <v>170</v>
      </c>
      <c r="C5" s="867">
        <v>45</v>
      </c>
      <c r="D5" s="868">
        <v>44573</v>
      </c>
      <c r="E5" s="869">
        <v>1506.21</v>
      </c>
      <c r="F5" s="870">
        <v>81</v>
      </c>
      <c r="G5" s="283">
        <f>F36</f>
        <v>752.75</v>
      </c>
      <c r="H5" s="7">
        <f>E5-G5+E4+E6</f>
        <v>753.46</v>
      </c>
    </row>
    <row r="6" spans="1:10" ht="15.75" customHeight="1" thickBot="1" x14ac:dyDescent="0.3">
      <c r="A6" s="250"/>
      <c r="B6" s="1213"/>
      <c r="C6" s="284"/>
      <c r="D6" s="285"/>
      <c r="E6" s="277"/>
      <c r="F6" s="250"/>
    </row>
    <row r="7" spans="1:10" ht="16.5" customHeight="1" thickTop="1" thickBot="1" x14ac:dyDescent="0.3">
      <c r="A7" s="250"/>
      <c r="B7" s="10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3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4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4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4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4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4">
        <f t="shared" si="1"/>
        <v>50</v>
      </c>
      <c r="C13" s="53">
        <v>1</v>
      </c>
      <c r="D13" s="234">
        <v>17.37</v>
      </c>
      <c r="E13" s="1016">
        <v>44597</v>
      </c>
      <c r="F13" s="1017">
        <f t="shared" si="0"/>
        <v>17.37</v>
      </c>
      <c r="G13" s="437" t="s">
        <v>479</v>
      </c>
      <c r="H13" s="438">
        <v>47</v>
      </c>
      <c r="I13" s="276">
        <f t="shared" si="2"/>
        <v>935.1099999999999</v>
      </c>
      <c r="J13" s="247"/>
    </row>
    <row r="14" spans="1:10" ht="15" customHeight="1" x14ac:dyDescent="0.25">
      <c r="B14" s="1004">
        <f t="shared" si="1"/>
        <v>40</v>
      </c>
      <c r="C14" s="15">
        <v>10</v>
      </c>
      <c r="D14" s="234">
        <v>181.65</v>
      </c>
      <c r="E14" s="1016">
        <v>44600</v>
      </c>
      <c r="F14" s="1017">
        <f t="shared" si="0"/>
        <v>181.65</v>
      </c>
      <c r="G14" s="437" t="s">
        <v>491</v>
      </c>
      <c r="H14" s="438">
        <v>47</v>
      </c>
      <c r="I14" s="276">
        <f t="shared" si="2"/>
        <v>753.45999999999992</v>
      </c>
    </row>
    <row r="15" spans="1:10" ht="15" customHeight="1" x14ac:dyDescent="0.25">
      <c r="B15" s="1004">
        <f t="shared" si="1"/>
        <v>40</v>
      </c>
      <c r="C15" s="15"/>
      <c r="D15" s="234">
        <v>0</v>
      </c>
      <c r="E15" s="1016"/>
      <c r="F15" s="1017">
        <f t="shared" si="0"/>
        <v>0</v>
      </c>
      <c r="G15" s="437"/>
      <c r="H15" s="438"/>
      <c r="I15" s="276">
        <f t="shared" si="2"/>
        <v>753.45999999999992</v>
      </c>
    </row>
    <row r="16" spans="1:10" ht="15" customHeight="1" x14ac:dyDescent="0.25">
      <c r="B16" s="1004">
        <f t="shared" si="1"/>
        <v>40</v>
      </c>
      <c r="C16" s="15"/>
      <c r="D16" s="234">
        <v>0</v>
      </c>
      <c r="E16" s="1016"/>
      <c r="F16" s="1017">
        <f t="shared" si="0"/>
        <v>0</v>
      </c>
      <c r="G16" s="437"/>
      <c r="H16" s="438"/>
      <c r="I16" s="276">
        <f t="shared" si="2"/>
        <v>753.45999999999992</v>
      </c>
    </row>
    <row r="17" spans="1:9" ht="15" customHeight="1" x14ac:dyDescent="0.25">
      <c r="B17" s="1004">
        <f t="shared" si="1"/>
        <v>40</v>
      </c>
      <c r="C17" s="15"/>
      <c r="D17" s="234">
        <v>0</v>
      </c>
      <c r="E17" s="1016"/>
      <c r="F17" s="1017">
        <f t="shared" si="0"/>
        <v>0</v>
      </c>
      <c r="G17" s="437"/>
      <c r="H17" s="438"/>
      <c r="I17" s="276">
        <f t="shared" si="2"/>
        <v>753.45999999999992</v>
      </c>
    </row>
    <row r="18" spans="1:9" ht="15" customHeight="1" x14ac:dyDescent="0.25">
      <c r="B18" s="1004">
        <f t="shared" si="1"/>
        <v>40</v>
      </c>
      <c r="C18" s="15"/>
      <c r="D18" s="234">
        <v>0</v>
      </c>
      <c r="E18" s="1016"/>
      <c r="F18" s="1017">
        <f t="shared" si="0"/>
        <v>0</v>
      </c>
      <c r="G18" s="437"/>
      <c r="H18" s="438"/>
      <c r="I18" s="276">
        <f t="shared" si="2"/>
        <v>753.45999999999992</v>
      </c>
    </row>
    <row r="19" spans="1:9" ht="15" customHeight="1" x14ac:dyDescent="0.25">
      <c r="B19" s="1004">
        <f t="shared" si="1"/>
        <v>40</v>
      </c>
      <c r="C19" s="15"/>
      <c r="D19" s="234">
        <v>0</v>
      </c>
      <c r="E19" s="1016"/>
      <c r="F19" s="1017">
        <f t="shared" si="0"/>
        <v>0</v>
      </c>
      <c r="G19" s="437"/>
      <c r="H19" s="438"/>
      <c r="I19" s="276">
        <f t="shared" si="2"/>
        <v>753.45999999999992</v>
      </c>
    </row>
    <row r="20" spans="1:9" ht="15" customHeight="1" x14ac:dyDescent="0.25">
      <c r="B20" s="1004">
        <f t="shared" si="1"/>
        <v>40</v>
      </c>
      <c r="C20" s="15"/>
      <c r="D20" s="234">
        <v>0</v>
      </c>
      <c r="E20" s="1016"/>
      <c r="F20" s="1017">
        <f t="shared" si="0"/>
        <v>0</v>
      </c>
      <c r="G20" s="437"/>
      <c r="H20" s="438"/>
      <c r="I20" s="276">
        <f t="shared" si="2"/>
        <v>753.45999999999992</v>
      </c>
    </row>
    <row r="21" spans="1:9" ht="15" customHeight="1" x14ac:dyDescent="0.25">
      <c r="B21" s="1004">
        <f t="shared" si="1"/>
        <v>40</v>
      </c>
      <c r="C21" s="15"/>
      <c r="D21" s="234">
        <v>0</v>
      </c>
      <c r="E21" s="1016"/>
      <c r="F21" s="1017">
        <f t="shared" si="0"/>
        <v>0</v>
      </c>
      <c r="G21" s="437"/>
      <c r="H21" s="438"/>
      <c r="I21" s="276">
        <f t="shared" si="2"/>
        <v>753.45999999999992</v>
      </c>
    </row>
    <row r="22" spans="1:9" ht="15" customHeight="1" x14ac:dyDescent="0.25">
      <c r="B22" s="1004">
        <f t="shared" si="1"/>
        <v>40</v>
      </c>
      <c r="C22" s="15"/>
      <c r="D22" s="234">
        <v>0</v>
      </c>
      <c r="E22" s="1016"/>
      <c r="F22" s="1017">
        <f t="shared" si="0"/>
        <v>0</v>
      </c>
      <c r="G22" s="179"/>
      <c r="H22" s="118"/>
      <c r="I22" s="276">
        <f t="shared" si="2"/>
        <v>753.45999999999992</v>
      </c>
    </row>
    <row r="23" spans="1:9" ht="15" customHeight="1" x14ac:dyDescent="0.25">
      <c r="B23" s="1004">
        <f t="shared" si="1"/>
        <v>40</v>
      </c>
      <c r="C23" s="15"/>
      <c r="D23" s="234">
        <v>0</v>
      </c>
      <c r="E23" s="334"/>
      <c r="F23" s="282">
        <f t="shared" si="0"/>
        <v>0</v>
      </c>
      <c r="G23" s="70"/>
      <c r="H23" s="71"/>
      <c r="I23" s="276">
        <f t="shared" si="2"/>
        <v>753.45999999999992</v>
      </c>
    </row>
    <row r="24" spans="1:9" ht="15" customHeight="1" x14ac:dyDescent="0.25">
      <c r="B24" s="1004">
        <f t="shared" si="1"/>
        <v>40</v>
      </c>
      <c r="C24" s="15"/>
      <c r="D24" s="234">
        <v>0</v>
      </c>
      <c r="E24" s="334"/>
      <c r="F24" s="282">
        <f t="shared" si="0"/>
        <v>0</v>
      </c>
      <c r="G24" s="70"/>
      <c r="H24" s="71"/>
      <c r="I24" s="276">
        <f t="shared" si="2"/>
        <v>753.45999999999992</v>
      </c>
    </row>
    <row r="25" spans="1:9" ht="15" customHeight="1" x14ac:dyDescent="0.25">
      <c r="B25" s="1004">
        <f t="shared" si="1"/>
        <v>40</v>
      </c>
      <c r="C25" s="15"/>
      <c r="D25" s="234">
        <v>0</v>
      </c>
      <c r="E25" s="334"/>
      <c r="F25" s="282">
        <f t="shared" si="0"/>
        <v>0</v>
      </c>
      <c r="G25" s="70"/>
      <c r="H25" s="71"/>
      <c r="I25" s="276">
        <f t="shared" si="2"/>
        <v>753.45999999999992</v>
      </c>
    </row>
    <row r="26" spans="1:9" ht="15" customHeight="1" x14ac:dyDescent="0.25">
      <c r="B26" s="1004">
        <f t="shared" si="1"/>
        <v>40</v>
      </c>
      <c r="C26" s="15"/>
      <c r="D26" s="234">
        <v>0</v>
      </c>
      <c r="E26" s="334"/>
      <c r="F26" s="282">
        <f t="shared" si="0"/>
        <v>0</v>
      </c>
      <c r="G26" s="70"/>
      <c r="H26" s="71"/>
      <c r="I26" s="276">
        <f t="shared" si="2"/>
        <v>753.45999999999992</v>
      </c>
    </row>
    <row r="27" spans="1:9" ht="15" customHeight="1" x14ac:dyDescent="0.25">
      <c r="B27" s="1004">
        <f t="shared" si="1"/>
        <v>40</v>
      </c>
      <c r="C27" s="15"/>
      <c r="D27" s="234">
        <v>0</v>
      </c>
      <c r="E27" s="334"/>
      <c r="F27" s="282">
        <f t="shared" si="0"/>
        <v>0</v>
      </c>
      <c r="G27" s="70"/>
      <c r="H27" s="71"/>
      <c r="I27" s="236">
        <f t="shared" si="2"/>
        <v>753.45999999999992</v>
      </c>
    </row>
    <row r="28" spans="1:9" ht="15" customHeight="1" x14ac:dyDescent="0.25">
      <c r="A28" s="47"/>
      <c r="B28" s="1004">
        <f t="shared" si="1"/>
        <v>40</v>
      </c>
      <c r="C28" s="15"/>
      <c r="D28" s="234">
        <v>0</v>
      </c>
      <c r="E28" s="334"/>
      <c r="F28" s="282">
        <f t="shared" si="0"/>
        <v>0</v>
      </c>
      <c r="G28" s="70"/>
      <c r="H28" s="71"/>
      <c r="I28" s="236">
        <f t="shared" si="2"/>
        <v>753.45999999999992</v>
      </c>
    </row>
    <row r="29" spans="1:9" ht="15" customHeight="1" x14ac:dyDescent="0.25">
      <c r="A29" s="47"/>
      <c r="B29" s="1004">
        <f t="shared" si="1"/>
        <v>40</v>
      </c>
      <c r="C29" s="15"/>
      <c r="D29" s="234">
        <v>0</v>
      </c>
      <c r="E29" s="334"/>
      <c r="F29" s="282">
        <f t="shared" si="0"/>
        <v>0</v>
      </c>
      <c r="G29" s="272"/>
      <c r="H29" s="273"/>
      <c r="I29" s="276">
        <f t="shared" si="2"/>
        <v>753.45999999999992</v>
      </c>
    </row>
    <row r="30" spans="1:9" ht="15" customHeight="1" x14ac:dyDescent="0.25">
      <c r="A30" s="47"/>
      <c r="B30" s="1004">
        <f t="shared" si="1"/>
        <v>40</v>
      </c>
      <c r="C30" s="15"/>
      <c r="D30" s="234">
        <v>0</v>
      </c>
      <c r="E30" s="334"/>
      <c r="F30" s="282">
        <f t="shared" si="0"/>
        <v>0</v>
      </c>
      <c r="G30" s="272"/>
      <c r="H30" s="273"/>
      <c r="I30" s="276">
        <f t="shared" si="2"/>
        <v>753.45999999999992</v>
      </c>
    </row>
    <row r="31" spans="1:9" ht="15" customHeight="1" x14ac:dyDescent="0.25">
      <c r="A31" s="47"/>
      <c r="B31" s="1004">
        <f t="shared" si="1"/>
        <v>40</v>
      </c>
      <c r="C31" s="15"/>
      <c r="D31" s="234">
        <v>0</v>
      </c>
      <c r="E31" s="334"/>
      <c r="F31" s="282">
        <f t="shared" si="0"/>
        <v>0</v>
      </c>
      <c r="G31" s="272"/>
      <c r="H31" s="273"/>
      <c r="I31" s="276">
        <f t="shared" si="2"/>
        <v>753.45999999999992</v>
      </c>
    </row>
    <row r="32" spans="1:9" ht="15" customHeight="1" x14ac:dyDescent="0.25">
      <c r="A32" s="47"/>
      <c r="B32" s="1004">
        <f t="shared" si="1"/>
        <v>40</v>
      </c>
      <c r="C32" s="15"/>
      <c r="D32" s="234">
        <v>0</v>
      </c>
      <c r="E32" s="334"/>
      <c r="F32" s="282">
        <f t="shared" si="0"/>
        <v>0</v>
      </c>
      <c r="G32" s="272"/>
      <c r="H32" s="273"/>
      <c r="I32" s="276">
        <f t="shared" si="2"/>
        <v>753.45999999999992</v>
      </c>
    </row>
    <row r="33" spans="1:9" ht="15" customHeight="1" x14ac:dyDescent="0.25">
      <c r="A33" s="47"/>
      <c r="B33" s="1004">
        <f t="shared" si="1"/>
        <v>40</v>
      </c>
      <c r="C33" s="15"/>
      <c r="D33" s="234">
        <v>0</v>
      </c>
      <c r="E33" s="334"/>
      <c r="F33" s="282">
        <f t="shared" si="0"/>
        <v>0</v>
      </c>
      <c r="G33" s="272"/>
      <c r="H33" s="273"/>
      <c r="I33" s="276">
        <f t="shared" si="2"/>
        <v>753.45999999999992</v>
      </c>
    </row>
    <row r="34" spans="1:9" ht="15" customHeight="1" x14ac:dyDescent="0.25">
      <c r="A34" s="47"/>
      <c r="B34" s="1004">
        <f t="shared" si="1"/>
        <v>40</v>
      </c>
      <c r="C34" s="15"/>
      <c r="D34" s="234">
        <v>0</v>
      </c>
      <c r="E34" s="334"/>
      <c r="F34" s="282">
        <f t="shared" si="0"/>
        <v>0</v>
      </c>
      <c r="G34" s="272"/>
      <c r="H34" s="273"/>
      <c r="I34" s="276">
        <f t="shared" si="2"/>
        <v>753.45999999999992</v>
      </c>
    </row>
    <row r="35" spans="1:9" ht="15.75" thickBot="1" x14ac:dyDescent="0.3">
      <c r="A35" s="122"/>
      <c r="B35" s="1004">
        <f t="shared" si="1"/>
        <v>40</v>
      </c>
      <c r="C35" s="37"/>
      <c r="D35" s="234"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41</v>
      </c>
      <c r="D36" s="105">
        <f>SUM(D8:D35)</f>
        <v>752.75</v>
      </c>
      <c r="E36" s="75"/>
      <c r="F36" s="105">
        <f>SUM(F8:F35)</f>
        <v>752.75</v>
      </c>
    </row>
    <row r="37" spans="1:9" ht="15.75" thickBot="1" x14ac:dyDescent="0.3">
      <c r="A37" s="47"/>
    </row>
    <row r="38" spans="1:9" x14ac:dyDescent="0.25">
      <c r="B38" s="1002"/>
      <c r="D38" s="1189" t="s">
        <v>21</v>
      </c>
      <c r="E38" s="1190"/>
      <c r="F38" s="144">
        <f>E4+E5-F36+E6</f>
        <v>753.46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40</v>
      </c>
    </row>
    <row r="40" spans="1:9" x14ac:dyDescent="0.25">
      <c r="B40" s="1002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workbookViewId="0">
      <pane ySplit="7" topLeftCell="A14" activePane="bottomLeft" state="frozen"/>
      <selection pane="bottomLeft" activeCell="H27" sqref="H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202" t="s">
        <v>265</v>
      </c>
      <c r="B1" s="1202"/>
      <c r="C1" s="1202"/>
      <c r="D1" s="1202"/>
      <c r="E1" s="1202"/>
      <c r="F1" s="1202"/>
      <c r="G1" s="1202"/>
      <c r="H1" s="11">
        <v>1</v>
      </c>
      <c r="L1" s="1206" t="s">
        <v>290</v>
      </c>
      <c r="M1" s="1206"/>
      <c r="N1" s="1206"/>
      <c r="O1" s="1206"/>
      <c r="P1" s="1206"/>
      <c r="Q1" s="1206"/>
      <c r="R1" s="1206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197" t="s">
        <v>89</v>
      </c>
      <c r="B5" s="1214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8242</v>
      </c>
      <c r="H5" s="7">
        <f>E5-G5+E4+E6</f>
        <v>286</v>
      </c>
      <c r="L5" s="1197" t="s">
        <v>89</v>
      </c>
      <c r="M5" s="1214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197"/>
      <c r="B6" s="1215"/>
      <c r="C6" s="256"/>
      <c r="D6" s="157"/>
      <c r="E6" s="86"/>
      <c r="F6" s="73"/>
      <c r="G6" s="247"/>
      <c r="L6" s="1197"/>
      <c r="M6" s="1215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6">
        <v>44567</v>
      </c>
      <c r="F18" s="947">
        <f t="shared" ref="F18:F39" si="10">D18</f>
        <v>650</v>
      </c>
      <c r="G18" s="556" t="s">
        <v>179</v>
      </c>
      <c r="H18" s="948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6"/>
      <c r="Q18" s="947">
        <f t="shared" ref="Q18:Q39" si="11">O18</f>
        <v>0</v>
      </c>
      <c r="R18" s="556"/>
      <c r="S18" s="948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6">
        <v>44572</v>
      </c>
      <c r="F19" s="947">
        <f t="shared" si="10"/>
        <v>286</v>
      </c>
      <c r="G19" s="488" t="s">
        <v>188</v>
      </c>
      <c r="H19" s="949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6"/>
      <c r="Q19" s="947">
        <f t="shared" si="11"/>
        <v>0</v>
      </c>
      <c r="R19" s="488"/>
      <c r="S19" s="949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6">
        <v>44573</v>
      </c>
      <c r="F20" s="947">
        <f t="shared" si="10"/>
        <v>819</v>
      </c>
      <c r="G20" s="488" t="s">
        <v>189</v>
      </c>
      <c r="H20" s="949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6"/>
      <c r="Q20" s="947">
        <f t="shared" si="11"/>
        <v>0</v>
      </c>
      <c r="R20" s="488"/>
      <c r="S20" s="949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6">
        <v>44573</v>
      </c>
      <c r="F21" s="947">
        <f t="shared" si="10"/>
        <v>52</v>
      </c>
      <c r="G21" s="488" t="s">
        <v>189</v>
      </c>
      <c r="H21" s="949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6"/>
      <c r="Q21" s="947">
        <f t="shared" si="11"/>
        <v>0</v>
      </c>
      <c r="R21" s="488"/>
      <c r="S21" s="949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6">
        <v>44578</v>
      </c>
      <c r="F22" s="947">
        <f t="shared" si="10"/>
        <v>650</v>
      </c>
      <c r="G22" s="488" t="s">
        <v>207</v>
      </c>
      <c r="H22" s="949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6"/>
      <c r="Q22" s="947">
        <f t="shared" si="11"/>
        <v>0</v>
      </c>
      <c r="R22" s="488"/>
      <c r="S22" s="949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>
        <v>12</v>
      </c>
      <c r="D23" s="234">
        <f t="shared" si="4"/>
        <v>156</v>
      </c>
      <c r="E23" s="791">
        <v>44592</v>
      </c>
      <c r="F23" s="1018">
        <f t="shared" si="10"/>
        <v>156</v>
      </c>
      <c r="G23" s="437" t="s">
        <v>446</v>
      </c>
      <c r="H23" s="1019">
        <v>41</v>
      </c>
      <c r="I23" s="766">
        <f t="shared" si="8"/>
        <v>1287</v>
      </c>
      <c r="J23" s="723">
        <f t="shared" si="6"/>
        <v>6396</v>
      </c>
      <c r="M23" s="200">
        <v>13</v>
      </c>
      <c r="N23" s="720"/>
      <c r="O23" s="234">
        <f t="shared" si="2"/>
        <v>0</v>
      </c>
      <c r="P23" s="791"/>
      <c r="Q23" s="1018">
        <f t="shared" si="11"/>
        <v>0</v>
      </c>
      <c r="R23" s="437"/>
      <c r="S23" s="1019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>
        <v>12</v>
      </c>
      <c r="D24" s="234">
        <f t="shared" si="4"/>
        <v>156</v>
      </c>
      <c r="E24" s="791">
        <v>44595</v>
      </c>
      <c r="F24" s="1018">
        <f t="shared" si="10"/>
        <v>156</v>
      </c>
      <c r="G24" s="437" t="s">
        <v>471</v>
      </c>
      <c r="H24" s="1019">
        <v>41</v>
      </c>
      <c r="I24" s="767">
        <f t="shared" si="8"/>
        <v>1131</v>
      </c>
      <c r="J24" s="723">
        <f t="shared" si="6"/>
        <v>6396</v>
      </c>
      <c r="M24" s="200">
        <v>13</v>
      </c>
      <c r="N24" s="720"/>
      <c r="O24" s="234">
        <f t="shared" si="2"/>
        <v>0</v>
      </c>
      <c r="P24" s="791"/>
      <c r="Q24" s="1018">
        <f t="shared" si="11"/>
        <v>0</v>
      </c>
      <c r="R24" s="437"/>
      <c r="S24" s="1019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>
        <v>15</v>
      </c>
      <c r="D25" s="234">
        <f t="shared" si="4"/>
        <v>195</v>
      </c>
      <c r="E25" s="791">
        <v>44597</v>
      </c>
      <c r="F25" s="1018">
        <f t="shared" si="10"/>
        <v>195</v>
      </c>
      <c r="G25" s="437" t="s">
        <v>482</v>
      </c>
      <c r="H25" s="1019">
        <v>41</v>
      </c>
      <c r="I25" s="767">
        <f t="shared" si="8"/>
        <v>936</v>
      </c>
      <c r="J25" s="723">
        <f t="shared" si="6"/>
        <v>7995</v>
      </c>
      <c r="M25" s="200">
        <v>13</v>
      </c>
      <c r="N25" s="720"/>
      <c r="O25" s="234">
        <f t="shared" si="2"/>
        <v>0</v>
      </c>
      <c r="P25" s="791"/>
      <c r="Q25" s="1018">
        <f t="shared" si="11"/>
        <v>0</v>
      </c>
      <c r="R25" s="437"/>
      <c r="S25" s="1019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>
        <v>50</v>
      </c>
      <c r="D26" s="234">
        <f t="shared" si="4"/>
        <v>650</v>
      </c>
      <c r="E26" s="791">
        <v>44599</v>
      </c>
      <c r="F26" s="1018">
        <f t="shared" si="10"/>
        <v>650</v>
      </c>
      <c r="G26" s="179" t="s">
        <v>486</v>
      </c>
      <c r="H26" s="1020">
        <v>41</v>
      </c>
      <c r="I26" s="767">
        <f t="shared" si="8"/>
        <v>286</v>
      </c>
      <c r="J26" s="723">
        <f t="shared" si="6"/>
        <v>26650</v>
      </c>
      <c r="M26" s="200">
        <v>13</v>
      </c>
      <c r="N26" s="720"/>
      <c r="O26" s="234">
        <f t="shared" si="2"/>
        <v>0</v>
      </c>
      <c r="P26" s="791"/>
      <c r="Q26" s="1018">
        <f t="shared" si="11"/>
        <v>0</v>
      </c>
      <c r="R26" s="179"/>
      <c r="S26" s="1020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/>
      <c r="D27" s="234">
        <f t="shared" si="4"/>
        <v>0</v>
      </c>
      <c r="E27" s="791"/>
      <c r="F27" s="1018">
        <f t="shared" si="10"/>
        <v>0</v>
      </c>
      <c r="G27" s="179"/>
      <c r="H27" s="1020"/>
      <c r="I27" s="767">
        <f t="shared" si="8"/>
        <v>286</v>
      </c>
      <c r="J27" s="723">
        <f t="shared" si="6"/>
        <v>0</v>
      </c>
      <c r="M27" s="200">
        <v>13</v>
      </c>
      <c r="N27" s="720"/>
      <c r="O27" s="234">
        <f t="shared" si="2"/>
        <v>0</v>
      </c>
      <c r="P27" s="791"/>
      <c r="Q27" s="1018">
        <f t="shared" si="11"/>
        <v>0</v>
      </c>
      <c r="R27" s="179"/>
      <c r="S27" s="1020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/>
      <c r="D28" s="234">
        <f t="shared" si="4"/>
        <v>0</v>
      </c>
      <c r="E28" s="791"/>
      <c r="F28" s="1018">
        <f t="shared" si="10"/>
        <v>0</v>
      </c>
      <c r="G28" s="179"/>
      <c r="H28" s="1020"/>
      <c r="I28" s="767">
        <f t="shared" si="8"/>
        <v>286</v>
      </c>
      <c r="J28" s="723">
        <f t="shared" si="6"/>
        <v>0</v>
      </c>
      <c r="M28" s="200">
        <v>13</v>
      </c>
      <c r="N28" s="720"/>
      <c r="O28" s="234">
        <f t="shared" si="2"/>
        <v>0</v>
      </c>
      <c r="P28" s="791"/>
      <c r="Q28" s="1018">
        <f t="shared" si="11"/>
        <v>0</v>
      </c>
      <c r="R28" s="179"/>
      <c r="S28" s="1020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/>
      <c r="D29" s="234">
        <f t="shared" si="4"/>
        <v>0</v>
      </c>
      <c r="E29" s="791"/>
      <c r="F29" s="1018">
        <f t="shared" si="10"/>
        <v>0</v>
      </c>
      <c r="G29" s="179"/>
      <c r="H29" s="1020"/>
      <c r="I29" s="767">
        <f t="shared" si="8"/>
        <v>286</v>
      </c>
      <c r="J29" s="723">
        <f t="shared" si="6"/>
        <v>0</v>
      </c>
      <c r="L29" s="47"/>
      <c r="M29" s="200">
        <v>13</v>
      </c>
      <c r="N29" s="720"/>
      <c r="O29" s="234">
        <f t="shared" si="2"/>
        <v>0</v>
      </c>
      <c r="P29" s="791"/>
      <c r="Q29" s="1018">
        <f t="shared" si="11"/>
        <v>0</v>
      </c>
      <c r="R29" s="179"/>
      <c r="S29" s="1020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/>
      <c r="D30" s="234">
        <f t="shared" si="4"/>
        <v>0</v>
      </c>
      <c r="E30" s="791"/>
      <c r="F30" s="1018">
        <f t="shared" si="10"/>
        <v>0</v>
      </c>
      <c r="G30" s="179"/>
      <c r="H30" s="1020"/>
      <c r="I30" s="767">
        <f t="shared" si="8"/>
        <v>286</v>
      </c>
      <c r="J30" s="723">
        <f t="shared" si="6"/>
        <v>0</v>
      </c>
      <c r="L30" s="47"/>
      <c r="M30" s="200">
        <v>13</v>
      </c>
      <c r="N30" s="720"/>
      <c r="O30" s="234">
        <f t="shared" si="2"/>
        <v>0</v>
      </c>
      <c r="P30" s="791"/>
      <c r="Q30" s="1018">
        <f t="shared" si="11"/>
        <v>0</v>
      </c>
      <c r="R30" s="179"/>
      <c r="S30" s="1020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18">
        <f t="shared" si="10"/>
        <v>0</v>
      </c>
      <c r="G31" s="179"/>
      <c r="H31" s="1020"/>
      <c r="I31" s="767">
        <f t="shared" si="8"/>
        <v>286</v>
      </c>
      <c r="J31" s="723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18">
        <f t="shared" si="11"/>
        <v>0</v>
      </c>
      <c r="R31" s="179"/>
      <c r="S31" s="1020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18">
        <f t="shared" si="10"/>
        <v>0</v>
      </c>
      <c r="G32" s="179"/>
      <c r="H32" s="1020"/>
      <c r="I32" s="767">
        <f t="shared" si="8"/>
        <v>286</v>
      </c>
      <c r="J32" s="723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18">
        <f t="shared" si="11"/>
        <v>0</v>
      </c>
      <c r="R32" s="179"/>
      <c r="S32" s="1020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18">
        <f t="shared" si="10"/>
        <v>0</v>
      </c>
      <c r="G33" s="179"/>
      <c r="H33" s="1020"/>
      <c r="I33" s="767">
        <f t="shared" si="8"/>
        <v>286</v>
      </c>
      <c r="J33" s="723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18">
        <f t="shared" si="11"/>
        <v>0</v>
      </c>
      <c r="R33" s="179"/>
      <c r="S33" s="1020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18">
        <f t="shared" si="10"/>
        <v>0</v>
      </c>
      <c r="G34" s="179"/>
      <c r="H34" s="1020"/>
      <c r="I34" s="767">
        <f t="shared" si="8"/>
        <v>286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18">
        <f t="shared" si="11"/>
        <v>0</v>
      </c>
      <c r="R34" s="179"/>
      <c r="S34" s="1020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18">
        <f t="shared" si="10"/>
        <v>0</v>
      </c>
      <c r="G35" s="179"/>
      <c r="H35" s="1020"/>
      <c r="I35" s="767">
        <f t="shared" si="8"/>
        <v>286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18">
        <f t="shared" si="11"/>
        <v>0</v>
      </c>
      <c r="R35" s="179"/>
      <c r="S35" s="1020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286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286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286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634</v>
      </c>
      <c r="D40" s="105">
        <f>SUM(D8:D39)</f>
        <v>8242</v>
      </c>
      <c r="E40" s="75"/>
      <c r="F40" s="105">
        <f>SUM(F8:F39)</f>
        <v>8242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89" t="s">
        <v>21</v>
      </c>
      <c r="E42" s="1190"/>
      <c r="F42" s="144">
        <f>E4+E5-F40+E6</f>
        <v>286</v>
      </c>
      <c r="M42" s="5"/>
      <c r="O42" s="1189" t="s">
        <v>21</v>
      </c>
      <c r="P42" s="1190"/>
      <c r="Q42" s="144">
        <f>P4+P5-Q40+P6</f>
        <v>1404</v>
      </c>
    </row>
    <row r="43" spans="1:21" ht="15.75" thickBot="1" x14ac:dyDescent="0.3">
      <c r="A43" s="126"/>
      <c r="D43" s="913" t="s">
        <v>4</v>
      </c>
      <c r="E43" s="914"/>
      <c r="F43" s="49">
        <f>F4+F5-C40+F6</f>
        <v>22</v>
      </c>
      <c r="L43" s="126"/>
      <c r="O43" s="1072" t="s">
        <v>4</v>
      </c>
      <c r="P43" s="1073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2022-03-08T21:53:01Z</dcterms:modified>
</cp:coreProperties>
</file>