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38" l="1"/>
  <c r="S110" i="38"/>
  <c r="T110" i="38" s="1"/>
  <c r="S125" i="38" l="1"/>
  <c r="T125" i="38" s="1"/>
  <c r="S124" i="38"/>
  <c r="T124" i="38"/>
  <c r="S104" i="38"/>
  <c r="T104" i="38" s="1"/>
  <c r="S105" i="38"/>
  <c r="T105" i="38"/>
  <c r="Q138" i="38"/>
  <c r="H138" i="38"/>
  <c r="F138" i="38"/>
  <c r="S139" i="38"/>
  <c r="T139" i="38"/>
  <c r="S140" i="38"/>
  <c r="T140" i="38" s="1"/>
  <c r="I139" i="38"/>
  <c r="I140" i="38"/>
  <c r="I141" i="38"/>
  <c r="Q30" i="38"/>
  <c r="Q29" i="38"/>
  <c r="Q27" i="38"/>
  <c r="Q26" i="38"/>
  <c r="Q25" i="38"/>
  <c r="I145" i="38" l="1"/>
  <c r="I146" i="38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6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1" i="38"/>
  <c r="T161" i="38"/>
  <c r="S160" i="38"/>
  <c r="T160" i="38" s="1"/>
  <c r="S159" i="38"/>
  <c r="T159" i="38" s="1"/>
  <c r="S158" i="38"/>
  <c r="T158" i="38"/>
  <c r="I143" i="38"/>
  <c r="I147" i="38"/>
  <c r="I148" i="38"/>
  <c r="I149" i="38"/>
  <c r="I150" i="38"/>
  <c r="I151" i="38"/>
  <c r="I152" i="38"/>
  <c r="I153" i="38"/>
  <c r="I154" i="38"/>
  <c r="I155" i="38"/>
  <c r="I156" i="38"/>
  <c r="I157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1" i="38"/>
  <c r="I160" i="38"/>
  <c r="I158" i="38"/>
  <c r="I159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2" i="38" l="1"/>
  <c r="T162" i="38" s="1"/>
  <c r="I162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1" i="38" l="1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7" i="38" l="1"/>
  <c r="T167" i="38" s="1"/>
  <c r="I167" i="38"/>
  <c r="S165" i="38" l="1"/>
  <c r="T165" i="38" s="1"/>
  <c r="I165" i="38"/>
  <c r="S163" i="38" l="1"/>
  <c r="T163" i="38" s="1"/>
  <c r="S164" i="38"/>
  <c r="T164" i="38" s="1"/>
  <c r="S166" i="38"/>
  <c r="T166" i="38" s="1"/>
  <c r="S168" i="38"/>
  <c r="T168" i="38" s="1"/>
  <c r="S169" i="38"/>
  <c r="T169" i="38" s="1"/>
  <c r="S170" i="38"/>
  <c r="T170" i="38" s="1"/>
  <c r="I163" i="38"/>
  <c r="I164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6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9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0" i="38" l="1"/>
  <c r="I172" i="38" l="1"/>
  <c r="I171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5" i="1" l="1"/>
  <c r="I93" i="38" l="1"/>
  <c r="I94" i="38"/>
  <c r="I9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195" i="38"/>
  <c r="CT5" i="1" l="1"/>
  <c r="SC32" i="1" l="1"/>
  <c r="SC33" i="1" s="1"/>
  <c r="SA32" i="1"/>
  <c r="RS32" i="1"/>
  <c r="RS33" i="1" s="1"/>
  <c r="RQ32" i="1"/>
  <c r="SE5" i="1"/>
  <c r="RU5" i="1"/>
  <c r="I168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6" i="38"/>
  <c r="M196" i="38"/>
  <c r="K196" i="38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6" i="38"/>
  <c r="I196" i="38"/>
  <c r="H19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<sst xmlns="http://schemas.openxmlformats.org/spreadsheetml/2006/main" count="3384" uniqueCount="485">
  <si>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</si>
  <si>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</si>
  <si>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</si>
  <si>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</si>
  <si>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</si>
  <si>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</si>
  <si>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</si>
  <si>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</si>
  <si>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</si>
  <si>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</si>
  <si>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</si>
  <si>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</si>
  <si>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</si>
  <si>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</si>
  <si>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</si>
  <si>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</si>
  <si>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</si>
  <si>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</si>
  <si>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</si>
  <si>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</si>
  <si>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</si>
  <si>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</si>
  <si>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</si>
  <si>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</si>
  <si>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</si>
  <si>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</si>
  <si>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</si>
  <si>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</si>
  <si>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</si>
  <si>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</si>
  <si>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</si>
  <si>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</si>
  <si>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</si>
  <si>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</si>
  <si>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</si>
  <si>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</si>
  <si>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</si>
  <si>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</si>
  <si>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</si>
  <si>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</si>
  <si>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</si>
  <si>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</si>
  <si>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</si>
  <si>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</si>
  <si>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</si>
  <si>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</si>
  <si>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</si>
  <si>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</si>
  <si>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</si>
  <si>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</si>
  <si>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</si>
  <si>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</si>
  <si>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</si>
  <si>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</si>
  <si>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</si>
  <si>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</si>
  <si>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</si>
  <si>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</si>
  <si>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</si>
  <si>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</si>
  <si>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</si>
  <si>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</si>
  <si>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</si>
  <si>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</si>
  <si>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</si>
  <si>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</si>
  <si>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</si>
  <si>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</si>
  <si>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</si>
  <si>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</si>
  <si>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</si>
  <si>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</si>
  <si>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</si>
  <si>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</si>
  <si>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</si>
  <si>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</si>
  <si>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</si>
  <si>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</si>
  <si>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</si>
  <si>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</si>
  <si>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</si>
  <si>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</si>
  <si>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</si>
  <si>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</si>
  <si>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</si>
  <si>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</si>
  <si>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</si>
  <si>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</si>
  <si>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</si>
  <si>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</si>
  <si>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</si>
  <si>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</si>
  <si>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</si>
  <si>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</si>
  <si>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</si>
  <si>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</si>
  <si>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</si>
  <si>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</si>
  <si>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</si>
  <si>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</si>
  <si>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</si>
  <si>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</si>
  <si>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</si>
  <si>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</si>
  <si>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</si>
  <si>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</si>
  <si>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</si>
  <si>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</si>
  <si>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</si>
  <si>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</si>
  <si>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</si>
  <si>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</si>
  <si>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</si>
  <si>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</si>
  <si>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</si>
  <si>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</si>
  <si>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</si>
  <si>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</si>
  <si>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</si>
  <si>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</si>
  <si>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</si>
  <si>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</si>
  <si>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</si>
  <si>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</si>
  <si>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</si>
  <si>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</si>
  <si>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</si>
  <si>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</si>
  <si>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</si>
  <si>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</si>
  <si>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</si>
  <si>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</si>
  <si>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</si>
  <si>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</si>
  <si>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</si>
  <si>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</si>
  <si>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</si>
  <si>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</si>
  <si>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</si>
  <si>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</si>
  <si>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</si>
  <si>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</si>
  <si>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</si>
  <si>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</si>
  <si>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</si>
  <si>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</si>
  <si>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</si>
  <si>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</si>
  <si>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</si>
  <si>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</si>
  <si>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</si>
  <si>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</si>
  <si>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</si>
  <si>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</si>
  <si>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</si>
  <si>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</si>
  <si>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</si>
  <si>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</si>
  <si>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</si>
  <si>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</si>
  <si>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</si>
  <si>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</si>
  <si>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</si>
  <si>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</si>
  <si>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</si>
  <si>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</si>
  <si>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</si>
  <si>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</si>
  <si>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</si>
  <si>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</si>
  <si>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</si>
  <si>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</si>
  <si>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</si>
  <si>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</si>
  <si>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</si>
  <si>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</si>
  <si>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</si>
  <si>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</si>
  <si>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</si>
  <si>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</si>
  <si>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</si>
  <si>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</si>
  <si>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</si>
  <si>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</si>
  <si>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</si>
  <si>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</si>
  <si>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</si>
  <si>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</si>
  <si>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</si>
  <si>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</si>
  <si>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</si>
  <si>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</si>
  <si>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</si>
  <si>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</si>
  <si>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</si>
  <si>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</si>
  <si>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</si>
  <si>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</si>
  <si>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</si>
  <si>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</si>
  <si>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</si>
  <si>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</si>
  <si>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</si>
  <si>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</si>
  <si>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</si>
  <si>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</si>
  <si>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</si>
  <si>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</si>
  <si>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</si>
  <si>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</si>
  <si>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</si>
  <si>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</si>
  <si>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</si>
  <si>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</si>
  <si>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</si>
  <si>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</si>
  <si>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</si>
  <si>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</si>
  <si>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</si>
  <si>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</si>
  <si>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</si>
  <si>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</si>
  <si>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</si>
  <si>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</si>
  <si>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</si>
  <si>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</si>
  <si>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</si>
  <si>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</si>
  <si>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</si>
  <si>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</si>
  <si>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</si>
  <si>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</si>
  <si>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</si>
  <si>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</si>
  <si>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</si>
  <si>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</si>
  <si>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</si>
  <si>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</si>
  <si>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</si>
  <si>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</si>
  <si>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</si>
  <si>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</si>
  <si>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</si>
  <si>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</si>
  <si>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</si>
  <si>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</si>
  <si>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</si>
  <si>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</si>
  <si>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</si>
  <si>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</si>
  <si>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</si>
  <si>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</si>
  <si>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</si>
  <si>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</si>
  <si>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</si>
  <si>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</si>
  <si>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</si>
  <si>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</si>
  <si>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</si>
  <si>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</si>
  <si>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</si>
  <si>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</si>
  <si>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</si>
  <si>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</si>
  <si>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</si>
  <si>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</si>
  <si>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</si>
  <si>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</si>
  <si>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</si>
  <si>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</si>
  <si>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</si>
  <si>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</si>
  <si>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</si>
  <si>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</si>
  <si>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</si>
  <si>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</si>
  <si>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</si>
  <si>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</si>
  <si>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</si>
  <si>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</si>
  <si>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</si>
  <si>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</si>
  <si>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</si>
  <si>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</si>
  <si>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</si>
  <si>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</si>
  <si>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</si>
  <si>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</si>
  <si>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</si>
  <si>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</si>
  <si>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</si>
  <si>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</si>
  <si>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</si>
  <si>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</si>
  <si>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</si>
  <si>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</si>
  <si>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</si>
  <si>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</si>
  <si>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</si>
  <si>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</si>
  <si>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</si>
  <si>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</si>
  <si>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</si>
  <si>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</si>
  <si>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</si>
  <si>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</si>
  <si>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</si>
  <si>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</si>
  <si>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</si>
  <si>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</si>
  <si>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</si>
  <si>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</si>
  <si>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</si>
  <si>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</si>
  <si>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</si>
  <si>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</si>
  <si>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</si>
  <si>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</si>
  <si>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</si>
  <si>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</si>
  <si>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</si>
  <si>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</si>
  <si>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</si>
  <si>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</si>
  <si>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</si>
  <si>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</si>
  <si>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</si>
  <si>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</si>
  <si>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</si>
  <si>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</si>
  <si>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</si>
  <si>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</si>
  <si>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</si>
  <si>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</si>
  <si>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</si>
  <si>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</si>
  <si>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</si>
  <si>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</si>
  <si>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</si>
  <si>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</si>
  <si>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</si>
  <si>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</si>
  <si>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</si>
  <si>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</si>
  <si>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</si>
  <si>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</si>
  <si>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</si>
  <si>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</si>
  <si>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</si>
  <si>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</si>
  <si>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</si>
  <si>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</si>
  <si>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</si>
  <si>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</si>
  <si>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</si>
  <si>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</si>
  <si>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</si>
  <si>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</si>
  <si>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</si>
  <si>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</si>
  <si>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</si>
  <si>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</si>
  <si>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</si>
  <si>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</si>
  <si>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</si>
  <si>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</si>
  <si>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</si>
  <si>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</si>
  <si>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</si>
  <si>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</si>
  <si>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</si>
  <si>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</si>
  <si>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</si>
  <si>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</si>
  <si>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</si>
  <si>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</si>
  <si>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</si>
  <si>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</si>
  <si>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</si>
  <si>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</si>
  <si>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</si>
  <si>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</si>
  <si>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</si>
  <si>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</si>
  <si>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</si>
  <si>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</si>
  <si>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</si>
  <si>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</si>
  <si>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</si>
  <si>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</si>
  <si>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</si>
  <si>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</si>
  <si>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</si>
  <si>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</si>
  <si>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</si>
  <si>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</si>
  <si>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</si>
  <si>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</si>
  <si>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</si>
  <si>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</si>
  <si>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</si>
  <si>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</si>
  <si>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</si>
  <si>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</si>
  <si>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</si>
  <si>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</si>
  <si>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</si>
  <si>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</si>
  <si>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</si>
  <si>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</si>
  <si>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</si>
  <si>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</si>
  <si>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</si>
  <si>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</si>
  <si>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</si>
  <si>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</si>
  <si>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</si>
  <si>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</si>
  <si>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</si>
  <si>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</si>
  <si>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</si>
  <si>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</si>
  <si>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</si>
  <si>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</si>
  <si>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</si>
  <si>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</si>
  <si>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</si>
  <si>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</si>
  <si>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</si>
  <si>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</si>
  <si>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</si>
  <si>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</si>
  <si>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</si>
  <si>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</si>
  <si>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</si>
  <si>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</si>
  <si>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</si>
  <si>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</si>
  <si>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</si>
  <si>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</si>
  <si>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</si>
  <si>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</si>
  <si>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</si>
  <si>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</si>
  <si>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</si>
  <si>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</si>
  <si>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TFL-3391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</si>
  <si>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</si>
  <si>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</si>
  <si>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</si>
  <si>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</si>
  <si>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</si>
  <si>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</si>
  <si>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</si>
  <si>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</si>
  <si>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</si>
  <si>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</si>
  <si>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</si>
  <si>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</si>
  <si>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</si>
  <si>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</si>
  <si>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</si>
  <si>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</si>
  <si>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</si>
  <si>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</si>
  <si>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</si>
  <si>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</si>
  <si>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</si>
  <si>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</si>
  <si>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</si>
  <si>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</si>
  <si>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</si>
  <si>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</si>
  <si>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</si>
  <si>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</si>
  <si>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</si>
  <si>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</si>
  <si>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</si>
  <si>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</si>
  <si>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</si>
  <si>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</si>
  <si>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</si>
  <si>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</si>
  <si>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</si>
  <si>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>A-75793----------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</si>
</sst>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6" fillId="0" borderId="33" xfId="0" applyFont="1" applyFill="1" applyBorder="1" applyAlignment="1">
      <alignment horizontal="center"/>
    </xf>
    <xf numFmtId="0" fontId="101" fillId="0" borderId="33" xfId="0" applyFont="1" applyFill="1" applyBorder="1" applyAlignment="1">
      <alignment horizontal="center"/>
    </xf>
    <xf numFmtId="0" fontId="96" fillId="0" borderId="0" xfId="0" applyFont="1" applyFill="1" applyAlignment="1">
      <alignment horizontal="center"/>
    </xf>
    <xf numFmtId="0" fontId="96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6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4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0" fontId="54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80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74" fontId="52" fillId="10" borderId="98" xfId="0" applyNumberFormat="1" applyFont="1" applyFill="1" applyBorder="1" applyAlignment="1"/>
    <xf numFmtId="0" fontId="52" fillId="10" borderId="33" xfId="0" applyFont="1" applyFill="1" applyBorder="1" applyAlignment="1">
      <alignment horizontal="center"/>
    </xf>
    <xf numFmtId="174" fontId="52" fillId="10" borderId="33" xfId="0" applyNumberFormat="1" applyFont="1" applyFill="1" applyBorder="1" applyAlignment="1"/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40" fillId="0" borderId="112" xfId="0" applyFont="1" applyFill="1" applyBorder="1" applyAlignment="1">
      <alignment horizontal="center" vertical="center" wrapText="1"/>
    </xf>
    <xf numFmtId="0" fontId="52" fillId="10" borderId="98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5" fillId="0" borderId="110" xfId="0" applyNumberFormat="1" applyFont="1" applyFill="1" applyBorder="1" applyAlignment="1">
      <alignment horizontal="center" vertical="center"/>
    </xf>
    <xf numFmtId="168" fontId="85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164" fontId="99" fillId="2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80" fillId="0" borderId="68" xfId="0" applyNumberFormat="1" applyFont="1" applyFill="1" applyBorder="1" applyAlignment="1">
      <alignment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4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44" fontId="40" fillId="30" borderId="90" xfId="1" applyFont="1" applyFill="1" applyBorder="1" applyAlignment="1"/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4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4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" fontId="72" fillId="30" borderId="33" xfId="0" applyNumberFormat="1" applyFont="1" applyFill="1" applyBorder="1" applyAlignment="1">
      <alignment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FF00"/>
      <color rgb="FF3333FF"/>
      <color rgb="FFCC9900"/>
      <color rgb="FF66FFFF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833016.32480000006</c:v>
                </c:pt>
                <c:pt idx="20">
                  <c:v>0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44.320937104514385</c:v>
                </c:pt>
                <c:pt idx="20">
                  <c:v>0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7"/>
  <sheetViews>
    <sheetView tabSelected="1" zoomScaleNormal="100" workbookViewId="0">
      <pane xSplit="1" ySplit="2" topLeftCell="E21" activePane="bottomRight" state="frozen"/>
      <selection pane="topRight" activeCell="B1" sqref="B1"/>
      <selection pane="bottomLeft" activeCell="A3" sqref="A3"/>
      <selection pane="bottomRight" activeCell="M23" sqref="M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5" t="s">
        <v>307</v>
      </c>
      <c r="C1" s="455"/>
      <c r="D1" s="456"/>
      <c r="E1" s="457"/>
      <c r="F1" s="848"/>
      <c r="G1" s="458"/>
      <c r="H1" s="848"/>
      <c r="I1" s="459"/>
      <c r="J1" s="460"/>
      <c r="K1" s="1510" t="s">
        <v>26</v>
      </c>
      <c r="L1" s="523"/>
      <c r="M1" s="1512" t="s">
        <v>27</v>
      </c>
      <c r="N1" s="667"/>
      <c r="P1" s="765" t="s">
        <v>38</v>
      </c>
      <c r="Q1" s="1508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11"/>
      <c r="L2" s="524" t="s">
        <v>29</v>
      </c>
      <c r="M2" s="1513"/>
      <c r="N2" s="668" t="s">
        <v>29</v>
      </c>
      <c r="O2" s="1011" t="s">
        <v>30</v>
      </c>
      <c r="P2" s="766" t="s">
        <v>39</v>
      </c>
      <c r="Q2" s="1509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76" t="str">
        <f>PIERNA!B4</f>
        <v>SEABOARD FOODS</v>
      </c>
      <c r="C4" s="761" t="str">
        <f>PIERNA!C4</f>
        <v>Seaboard</v>
      </c>
      <c r="D4" s="1198" t="str">
        <f>PIERNA!D4</f>
        <v>PED. 101044869</v>
      </c>
      <c r="E4" s="1199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28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2">
        <v>10124</v>
      </c>
      <c r="L5" s="1362" t="s">
        <v>363</v>
      </c>
      <c r="M5" s="591">
        <v>40948</v>
      </c>
      <c r="N5" s="594" t="s">
        <v>390</v>
      </c>
      <c r="O5" s="1128">
        <v>2200215</v>
      </c>
      <c r="P5" s="467"/>
      <c r="Q5" s="1206">
        <f>44460.47*16.755</f>
        <v>744935.17484999995</v>
      </c>
      <c r="R5" s="1203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35" t="str">
        <f>PIERNA!AE6</f>
        <v>ACCSE23-04</v>
      </c>
      <c r="K6" s="591"/>
      <c r="L6" s="604"/>
      <c r="M6" s="591"/>
      <c r="N6" s="594"/>
      <c r="O6" s="1128"/>
      <c r="P6" s="467"/>
      <c r="Q6" s="1200"/>
      <c r="R6" s="1201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61">
        <v>12434</v>
      </c>
      <c r="L7" s="1362" t="s">
        <v>365</v>
      </c>
      <c r="M7" s="1361">
        <v>37120</v>
      </c>
      <c r="N7" s="1204" t="s">
        <v>361</v>
      </c>
      <c r="O7" s="1128">
        <v>2202018</v>
      </c>
      <c r="P7" s="467"/>
      <c r="Q7" s="1202">
        <f>44318.55*16.96</f>
        <v>751642.60800000012</v>
      </c>
      <c r="R7" s="1203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4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06">
        <f>PIERNA!AY6</f>
        <v>11531</v>
      </c>
      <c r="K8" s="1361">
        <v>12274</v>
      </c>
      <c r="L8" s="1363" t="s">
        <v>365</v>
      </c>
      <c r="M8" s="1361">
        <v>37120</v>
      </c>
      <c r="N8" s="1204" t="s">
        <v>366</v>
      </c>
      <c r="O8" s="1129">
        <v>11907</v>
      </c>
      <c r="P8" s="467"/>
      <c r="Q8" s="1202">
        <f>44198.56*16.725575</f>
        <v>739246.33017199987</v>
      </c>
      <c r="R8" s="1204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92">
        <v>12434</v>
      </c>
      <c r="L9" s="1210" t="s">
        <v>399</v>
      </c>
      <c r="M9" s="1209">
        <v>37120</v>
      </c>
      <c r="N9" s="598" t="s">
        <v>391</v>
      </c>
      <c r="O9" s="1128">
        <v>2201629</v>
      </c>
      <c r="P9" s="467"/>
      <c r="Q9" s="1202">
        <f>41332.61*16.78</f>
        <v>693561.1958000001</v>
      </c>
      <c r="R9" s="1205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92">
        <v>11424</v>
      </c>
      <c r="L10" s="1210" t="s">
        <v>400</v>
      </c>
      <c r="M10" s="1209">
        <v>37120</v>
      </c>
      <c r="N10" s="598" t="s">
        <v>391</v>
      </c>
      <c r="O10" s="1128">
        <v>2203346</v>
      </c>
      <c r="P10" s="467"/>
      <c r="Q10" s="1206">
        <f>41396.46*16.725</f>
        <v>692355.79350000003</v>
      </c>
      <c r="R10" s="1205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08" t="s">
        <v>400</v>
      </c>
      <c r="M11" s="591">
        <v>37120</v>
      </c>
      <c r="N11" s="598" t="s">
        <v>392</v>
      </c>
      <c r="O11" s="1129">
        <v>2203345</v>
      </c>
      <c r="P11" s="467"/>
      <c r="Q11" s="1206">
        <f>41104.95*16.725</f>
        <v>687480.28875000007</v>
      </c>
      <c r="R11" s="1205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34" t="str">
        <f>PIERNA!CM6</f>
        <v>ACCESE23-08</v>
      </c>
      <c r="K12" s="591"/>
      <c r="L12" s="604"/>
      <c r="M12" s="591"/>
      <c r="N12" s="598"/>
      <c r="O12" s="1129"/>
      <c r="P12" s="467"/>
      <c r="Q12" s="1206"/>
      <c r="R12" s="1205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55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73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29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28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0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29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56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29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57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76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29">
        <v>11940</v>
      </c>
      <c r="P17" s="1130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0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34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28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16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42" t="str">
        <f>PIERNA!FE6</f>
        <v>F-3577</v>
      </c>
      <c r="K19" s="591"/>
      <c r="L19" s="599"/>
      <c r="M19" s="591"/>
      <c r="N19" s="602"/>
      <c r="O19" s="1128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55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9" t="str">
        <f>PIERNA!FO6</f>
        <v>NSLE23-143</v>
      </c>
      <c r="K20" s="591">
        <v>10124</v>
      </c>
      <c r="L20" s="599" t="s">
        <v>424</v>
      </c>
      <c r="M20" s="591">
        <v>37120</v>
      </c>
      <c r="N20" s="602" t="s">
        <v>424</v>
      </c>
      <c r="O20" s="1128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58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427</v>
      </c>
      <c r="M21" s="591">
        <v>37120</v>
      </c>
      <c r="N21" s="602" t="s">
        <v>426</v>
      </c>
      <c r="O21" s="1128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59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429</v>
      </c>
      <c r="M22" s="591">
        <v>37120</v>
      </c>
      <c r="N22" s="602" t="s">
        <v>429</v>
      </c>
      <c r="O22" s="1129">
        <v>2208476</v>
      </c>
      <c r="P22" s="467"/>
      <c r="Q22" s="467">
        <f>47745.39*17.03</f>
        <v>813103.99170000001</v>
      </c>
      <c r="R22" s="594" t="s">
        <v>422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808" t="str">
        <f>PIERNA!GS6</f>
        <v>NLSE23-146</v>
      </c>
      <c r="K23" s="591">
        <v>10124</v>
      </c>
      <c r="L23" s="599" t="s">
        <v>429</v>
      </c>
      <c r="M23" s="591"/>
      <c r="N23" s="844"/>
      <c r="O23" s="1129">
        <v>2208477</v>
      </c>
      <c r="P23" s="980"/>
      <c r="Q23" s="467">
        <f>48320.16*17.03</f>
        <v>822892.32480000006</v>
      </c>
      <c r="R23" s="594" t="s">
        <v>422</v>
      </c>
      <c r="S23" s="893">
        <f>Q23+M23+K23</f>
        <v>833016.32480000006</v>
      </c>
      <c r="T23" s="893">
        <f t="shared" si="1"/>
        <v>44.320937104514385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97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106" t="str">
        <f>PIERNA!HC6</f>
        <v>TFL-3391</v>
      </c>
      <c r="K24" s="591"/>
      <c r="L24" s="599"/>
      <c r="M24" s="591"/>
      <c r="N24" s="598"/>
      <c r="O24" s="1128"/>
      <c r="P24" s="1130"/>
      <c r="Q24" s="467"/>
      <c r="R24" s="594"/>
      <c r="S24" s="893">
        <f>Q24+M24+K24</f>
        <v>0</v>
      </c>
      <c r="T24" s="893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689" t="str">
        <f>PIERNA!HM6</f>
        <v>NLSE23-126</v>
      </c>
      <c r="K25" s="591">
        <v>12274</v>
      </c>
      <c r="L25" s="599" t="s">
        <v>471</v>
      </c>
      <c r="M25" s="591">
        <v>37120</v>
      </c>
      <c r="N25" s="1107" t="s">
        <v>476</v>
      </c>
      <c r="O25" s="1128">
        <v>22091426</v>
      </c>
      <c r="P25" s="467"/>
      <c r="Q25" s="467">
        <f>47182.71*17.16</f>
        <v>809655.30359999998</v>
      </c>
      <c r="R25" s="594" t="s">
        <v>424</v>
      </c>
      <c r="S25" s="893">
        <f t="shared" si="0"/>
        <v>859049.30359999998</v>
      </c>
      <c r="T25" s="893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27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60">
        <f>PIERNA!IB5</f>
        <v>21</v>
      </c>
      <c r="H26" s="1261">
        <f>PIERNA!IC5</f>
        <v>18777.400000000001</v>
      </c>
      <c r="I26" s="1262">
        <f>PIERNA!I26</f>
        <v>67.979999999999563</v>
      </c>
      <c r="J26" s="808" t="str">
        <f>PIERNA!HW6</f>
        <v>NLSE23-148</v>
      </c>
      <c r="K26" s="591">
        <v>12424</v>
      </c>
      <c r="L26" s="599" t="s">
        <v>476</v>
      </c>
      <c r="M26" s="591">
        <v>37120</v>
      </c>
      <c r="N26" s="594" t="s">
        <v>478</v>
      </c>
      <c r="O26" s="1128">
        <v>2209914</v>
      </c>
      <c r="P26" s="1263"/>
      <c r="Q26" s="467">
        <f>46249.85*17.08</f>
        <v>789947.43799999985</v>
      </c>
      <c r="R26" s="596" t="s">
        <v>428</v>
      </c>
      <c r="S26" s="893">
        <f>Q26+M26+K26</f>
        <v>839491.43799999985</v>
      </c>
      <c r="T26" s="893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808" t="str">
        <f>PIERNA!IG6</f>
        <v>NLSE23-149</v>
      </c>
      <c r="K27" s="358">
        <v>10124</v>
      </c>
      <c r="L27" s="599" t="s">
        <v>478</v>
      </c>
      <c r="M27" s="591">
        <v>37120</v>
      </c>
      <c r="N27" s="598" t="s">
        <v>479</v>
      </c>
      <c r="O27" s="1128">
        <v>2210562</v>
      </c>
      <c r="P27" s="768"/>
      <c r="Q27" s="1099">
        <f>44662.28*17.14</f>
        <v>765511.47920000006</v>
      </c>
      <c r="R27" s="1100" t="s">
        <v>429</v>
      </c>
      <c r="S27" s="893">
        <f>Q27+M27+K27+P27</f>
        <v>812755.47920000006</v>
      </c>
      <c r="T27" s="893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48" t="str">
        <f>PIERNA!IQ6</f>
        <v>ACCE23-06</v>
      </c>
      <c r="K28" s="1465"/>
      <c r="L28" s="1102"/>
      <c r="M28" s="1103"/>
      <c r="N28" s="1104"/>
      <c r="O28" s="1098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678" t="str">
        <f>PIERNA!JA6</f>
        <v>NLSE23-150</v>
      </c>
      <c r="K29" s="1105">
        <v>11424</v>
      </c>
      <c r="L29" s="599" t="s">
        <v>479</v>
      </c>
      <c r="M29" s="591">
        <v>37120</v>
      </c>
      <c r="N29" s="596" t="s">
        <v>480</v>
      </c>
      <c r="O29" s="595">
        <v>2210730</v>
      </c>
      <c r="P29" s="467"/>
      <c r="Q29" s="1099">
        <f>42191.91*17.09</f>
        <v>721059.74190000002</v>
      </c>
      <c r="R29" s="1100" t="s">
        <v>432</v>
      </c>
      <c r="S29" s="893">
        <f t="shared" si="0"/>
        <v>769603.74190000002</v>
      </c>
      <c r="T29" s="893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808" t="str">
        <f>PIERNA!JK6</f>
        <v>NLSE23-151</v>
      </c>
      <c r="K30" s="358">
        <v>12434</v>
      </c>
      <c r="L30" s="599" t="s">
        <v>479</v>
      </c>
      <c r="M30" s="591">
        <v>37120</v>
      </c>
      <c r="N30" s="596" t="s">
        <v>480</v>
      </c>
      <c r="O30" s="595">
        <v>2210731</v>
      </c>
      <c r="P30" s="467"/>
      <c r="Q30" s="467">
        <f>42222.06*17.09</f>
        <v>721575.00539999991</v>
      </c>
      <c r="R30" s="596" t="s">
        <v>432</v>
      </c>
      <c r="S30" s="893">
        <f>Q30+M30+K30</f>
        <v>771129.00539999991</v>
      </c>
      <c r="T30" s="893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1"/>
      <c r="K31" s="358"/>
      <c r="L31" s="602"/>
      <c r="M31" s="591"/>
      <c r="N31" s="594"/>
      <c r="O31" s="595"/>
      <c r="P31" s="467"/>
      <c r="Q31" s="1099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1"/>
      <c r="K32" s="960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7"/>
      <c r="K33" s="946"/>
      <c r="L33" s="1025"/>
      <c r="M33" s="1025"/>
      <c r="N33" s="1025"/>
      <c r="O33" s="1025"/>
      <c r="P33" s="467"/>
      <c r="Q33" s="1099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096"/>
      <c r="K34" s="1095"/>
      <c r="L34" s="593"/>
      <c r="M34" s="591"/>
      <c r="N34" s="594"/>
      <c r="O34" s="1013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3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3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64"/>
      <c r="K39" s="1265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66"/>
      <c r="K40" s="1267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3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61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5"/>
      <c r="K98" s="1066"/>
      <c r="L98" s="1067"/>
      <c r="M98" s="1066"/>
      <c r="N98" s="1068"/>
      <c r="O98" s="1016"/>
      <c r="P98" s="1069"/>
      <c r="Q98" s="1069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2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4"/>
      <c r="K99" s="1055"/>
      <c r="L99" s="1056"/>
      <c r="M99" s="1055"/>
      <c r="N99" s="1058"/>
      <c r="O99" s="1015" t="s">
        <v>344</v>
      </c>
      <c r="P99" s="1058"/>
      <c r="Q99" s="1057">
        <v>23314.5</v>
      </c>
      <c r="R99" s="1078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47" t="s">
        <v>345</v>
      </c>
      <c r="C100" s="1131" t="s">
        <v>76</v>
      </c>
      <c r="D100" s="1132"/>
      <c r="E100" s="134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1"/>
      <c r="K100" s="1055"/>
      <c r="L100" s="1059"/>
      <c r="M100" s="1055"/>
      <c r="N100" s="934"/>
      <c r="O100" s="1394">
        <v>148642</v>
      </c>
      <c r="P100" s="1365" t="s">
        <v>368</v>
      </c>
      <c r="Q100" s="1364">
        <v>45696</v>
      </c>
      <c r="R100" s="1397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514" t="s">
        <v>80</v>
      </c>
      <c r="C101" s="1346" t="s">
        <v>346</v>
      </c>
      <c r="D101" s="1342"/>
      <c r="E101" s="1484">
        <v>45139</v>
      </c>
      <c r="F101" s="1343">
        <v>3019.45</v>
      </c>
      <c r="G101" s="595">
        <v>107</v>
      </c>
      <c r="H101" s="933">
        <v>3019.45</v>
      </c>
      <c r="I101" s="750">
        <f t="shared" si="18"/>
        <v>0</v>
      </c>
      <c r="J101" s="1054"/>
      <c r="K101" s="1055"/>
      <c r="L101" s="1056"/>
      <c r="M101" s="1055"/>
      <c r="N101" s="1356"/>
      <c r="O101" s="1516" t="s">
        <v>396</v>
      </c>
      <c r="P101" s="1393"/>
      <c r="Q101" s="1396">
        <v>359314.55</v>
      </c>
      <c r="R101" s="1494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515"/>
      <c r="C102" s="1346" t="s">
        <v>347</v>
      </c>
      <c r="D102" s="1342"/>
      <c r="E102" s="1485"/>
      <c r="F102" s="1343">
        <v>15</v>
      </c>
      <c r="G102" s="595">
        <v>1</v>
      </c>
      <c r="H102" s="933">
        <v>15</v>
      </c>
      <c r="I102" s="750">
        <f t="shared" si="18"/>
        <v>0</v>
      </c>
      <c r="J102" s="1054"/>
      <c r="K102" s="1055"/>
      <c r="L102" s="1056"/>
      <c r="M102" s="1055"/>
      <c r="N102" s="1356"/>
      <c r="O102" s="1517"/>
      <c r="P102" s="1393"/>
      <c r="Q102" s="1396">
        <v>735</v>
      </c>
      <c r="R102" s="1495"/>
      <c r="S102" s="893">
        <f t="shared" ref="S102:S105" si="23">Q102+M102+K102</f>
        <v>735</v>
      </c>
      <c r="T102" s="894">
        <f t="shared" ref="T102:T105" si="24">S102/H102</f>
        <v>49</v>
      </c>
    </row>
    <row r="103" spans="1:24" s="148" customFormat="1" ht="31.5" customHeight="1" thickBot="1" x14ac:dyDescent="0.35">
      <c r="A103" s="991">
        <v>65</v>
      </c>
      <c r="B103" s="1453" t="s">
        <v>105</v>
      </c>
      <c r="C103" s="762" t="s">
        <v>348</v>
      </c>
      <c r="D103" s="1052"/>
      <c r="E103" s="1355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4"/>
      <c r="K103" s="1055"/>
      <c r="L103" s="1056"/>
      <c r="M103" s="1055"/>
      <c r="N103" s="1058"/>
      <c r="O103" s="1395" t="s">
        <v>397</v>
      </c>
      <c r="P103" s="1058"/>
      <c r="Q103" s="1057">
        <v>21091.05</v>
      </c>
      <c r="R103" s="1402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52" t="s">
        <v>458</v>
      </c>
      <c r="C104" s="1346" t="s">
        <v>383</v>
      </c>
      <c r="D104" s="1342"/>
      <c r="E104" s="1450">
        <v>45140</v>
      </c>
      <c r="F104" s="1343">
        <v>2019.61</v>
      </c>
      <c r="G104" s="595">
        <v>76</v>
      </c>
      <c r="H104" s="933">
        <v>2019.61</v>
      </c>
      <c r="I104" s="750">
        <f t="shared" si="18"/>
        <v>0</v>
      </c>
      <c r="J104" s="1054"/>
      <c r="K104" s="1055"/>
      <c r="L104" s="1056"/>
      <c r="M104" s="1055"/>
      <c r="N104" s="1356"/>
      <c r="O104" s="1696">
        <v>20633</v>
      </c>
      <c r="P104" s="1393"/>
      <c r="Q104" s="1396">
        <v>117137.38</v>
      </c>
      <c r="R104" s="1451" t="s">
        <v>481</v>
      </c>
      <c r="S104" s="893">
        <f t="shared" ref="S104:S105" si="25">Q104+M104+K104</f>
        <v>117137.38</v>
      </c>
      <c r="T104" s="894">
        <f t="shared" ref="T104:T105" si="26">S104/H104</f>
        <v>58.000000000000007</v>
      </c>
    </row>
    <row r="105" spans="1:24" s="148" customFormat="1" ht="28.5" customHeight="1" x14ac:dyDescent="0.3">
      <c r="A105" s="991">
        <v>67</v>
      </c>
      <c r="B105" s="1499" t="s">
        <v>349</v>
      </c>
      <c r="C105" s="1349" t="s">
        <v>350</v>
      </c>
      <c r="D105" s="1352"/>
      <c r="E105" s="1502">
        <v>45141</v>
      </c>
      <c r="F105" s="1343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5"/>
      <c r="L105" s="1056"/>
      <c r="M105" s="1055"/>
      <c r="N105" s="1356"/>
      <c r="O105" s="1505" t="s">
        <v>353</v>
      </c>
      <c r="P105" s="1357"/>
      <c r="Q105" s="1396">
        <v>35453.25</v>
      </c>
      <c r="R105" s="1496" t="s">
        <v>400</v>
      </c>
      <c r="S105" s="893">
        <f t="shared" si="25"/>
        <v>35453.25</v>
      </c>
      <c r="T105" s="894">
        <f t="shared" si="26"/>
        <v>63</v>
      </c>
    </row>
    <row r="106" spans="1:24" s="148" customFormat="1" ht="41.25" customHeight="1" x14ac:dyDescent="0.3">
      <c r="A106" s="991">
        <v>68</v>
      </c>
      <c r="B106" s="1500"/>
      <c r="C106" s="1346" t="s">
        <v>351</v>
      </c>
      <c r="D106" s="1353"/>
      <c r="E106" s="1503"/>
      <c r="F106" s="1343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5"/>
      <c r="L106" s="1056"/>
      <c r="M106" s="1055"/>
      <c r="N106" s="1356"/>
      <c r="O106" s="1506"/>
      <c r="P106" s="1358"/>
      <c r="Q106" s="1396">
        <v>31030.65</v>
      </c>
      <c r="R106" s="1497"/>
      <c r="S106" s="893">
        <f t="shared" ref="S106:S110" si="27">Q106+M106+K106</f>
        <v>31030.65</v>
      </c>
      <c r="T106" s="894">
        <f t="shared" ref="T106:T112" si="28">S106/H106</f>
        <v>63</v>
      </c>
    </row>
    <row r="107" spans="1:24" s="148" customFormat="1" ht="44.25" customHeight="1" thickBot="1" x14ac:dyDescent="0.35">
      <c r="A107" s="991">
        <v>69</v>
      </c>
      <c r="B107" s="1501"/>
      <c r="C107" s="1350" t="s">
        <v>352</v>
      </c>
      <c r="D107" s="1354"/>
      <c r="E107" s="1504"/>
      <c r="F107" s="1343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5"/>
      <c r="L107" s="1056"/>
      <c r="M107" s="1055"/>
      <c r="N107" s="1356"/>
      <c r="O107" s="1507"/>
      <c r="P107" s="1359"/>
      <c r="Q107" s="1396">
        <v>29714.639999999999</v>
      </c>
      <c r="R107" s="1498"/>
      <c r="S107" s="893">
        <f t="shared" si="27"/>
        <v>29714.639999999999</v>
      </c>
      <c r="T107" s="894">
        <f t="shared" si="28"/>
        <v>68</v>
      </c>
    </row>
    <row r="108" spans="1:24" s="148" customFormat="1" ht="44.25" customHeight="1" x14ac:dyDescent="0.3">
      <c r="A108" s="991">
        <v>70</v>
      </c>
      <c r="B108" s="1351" t="s">
        <v>343</v>
      </c>
      <c r="C108" s="1276" t="s">
        <v>82</v>
      </c>
      <c r="D108" s="934"/>
      <c r="E108" s="1345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5"/>
      <c r="L108" s="1056"/>
      <c r="M108" s="1055"/>
      <c r="N108" s="1058"/>
      <c r="O108" s="1360" t="s">
        <v>354</v>
      </c>
      <c r="P108" s="1271"/>
      <c r="Q108" s="1057">
        <v>43952.75</v>
      </c>
      <c r="R108" s="1398" t="s">
        <v>398</v>
      </c>
      <c r="S108" s="893">
        <f t="shared" si="27"/>
        <v>43952.75</v>
      </c>
      <c r="T108" s="894">
        <f t="shared" si="28"/>
        <v>25</v>
      </c>
    </row>
    <row r="109" spans="1:24" s="148" customFormat="1" ht="44.25" customHeight="1" x14ac:dyDescent="0.3">
      <c r="A109" s="991">
        <v>71</v>
      </c>
      <c r="B109" s="1135" t="s">
        <v>90</v>
      </c>
      <c r="C109" s="1276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5"/>
      <c r="L109" s="1056"/>
      <c r="M109" s="1055"/>
      <c r="N109" s="1058"/>
      <c r="O109" s="1270" t="s">
        <v>356</v>
      </c>
      <c r="P109" s="1271"/>
      <c r="Q109" s="1057">
        <v>80085.600000000006</v>
      </c>
      <c r="R109" s="1078" t="s">
        <v>392</v>
      </c>
      <c r="S109" s="893">
        <f t="shared" si="27"/>
        <v>80085.600000000006</v>
      </c>
      <c r="T109" s="894">
        <f t="shared" si="28"/>
        <v>40</v>
      </c>
    </row>
    <row r="110" spans="1:24" s="148" customFormat="1" ht="44.25" customHeight="1" x14ac:dyDescent="0.3">
      <c r="A110" s="991">
        <v>72</v>
      </c>
      <c r="B110" s="1135" t="s">
        <v>435</v>
      </c>
      <c r="C110" s="1702" t="s">
        <v>459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5"/>
      <c r="L110" s="1056"/>
      <c r="M110" s="1055"/>
      <c r="N110" s="1058"/>
      <c r="O110" s="1270" t="s">
        <v>460</v>
      </c>
      <c r="P110" s="1271"/>
      <c r="Q110" s="1057">
        <v>99000</v>
      </c>
      <c r="R110" s="1078" t="s">
        <v>473</v>
      </c>
      <c r="S110" s="893">
        <f t="shared" si="27"/>
        <v>99000</v>
      </c>
      <c r="T110" s="894">
        <f t="shared" si="28"/>
        <v>275</v>
      </c>
    </row>
    <row r="111" spans="1:24" s="148" customFormat="1" ht="44.25" customHeight="1" x14ac:dyDescent="0.3">
      <c r="A111" s="991">
        <v>73</v>
      </c>
      <c r="B111" s="1135" t="s">
        <v>343</v>
      </c>
      <c r="C111" s="835" t="s">
        <v>82</v>
      </c>
      <c r="D111" s="1132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9">H111-F111</f>
        <v>0</v>
      </c>
      <c r="J111" s="687"/>
      <c r="K111" s="1055"/>
      <c r="L111" s="1056"/>
      <c r="M111" s="1055"/>
      <c r="N111" s="1058"/>
      <c r="O111" s="1272" t="s">
        <v>357</v>
      </c>
      <c r="P111" s="1273"/>
      <c r="Q111" s="1057">
        <v>22214.5</v>
      </c>
      <c r="R111" s="602" t="s">
        <v>423</v>
      </c>
      <c r="S111" s="893">
        <f>Q111+M111+K111</f>
        <v>22214.5</v>
      </c>
      <c r="T111" s="894">
        <f t="shared" si="28"/>
        <v>25</v>
      </c>
    </row>
    <row r="112" spans="1:24" s="148" customFormat="1" ht="40.5" customHeight="1" thickBot="1" x14ac:dyDescent="0.35">
      <c r="A112" s="991">
        <v>74</v>
      </c>
      <c r="B112" s="1379" t="s">
        <v>105</v>
      </c>
      <c r="C112" s="1136" t="s">
        <v>348</v>
      </c>
      <c r="D112" s="1136"/>
      <c r="E112" s="1381">
        <v>45146</v>
      </c>
      <c r="F112" s="853">
        <v>1024.22</v>
      </c>
      <c r="G112" s="595">
        <v>84</v>
      </c>
      <c r="H112" s="933">
        <v>1024.22</v>
      </c>
      <c r="I112" s="942">
        <f t="shared" si="29"/>
        <v>0</v>
      </c>
      <c r="J112" s="687"/>
      <c r="K112" s="1055"/>
      <c r="L112" s="1056"/>
      <c r="M112" s="1055"/>
      <c r="N112" s="1058"/>
      <c r="O112" s="1385" t="s">
        <v>358</v>
      </c>
      <c r="P112" s="1057"/>
      <c r="Q112" s="1057">
        <v>87058.7</v>
      </c>
      <c r="R112" s="1428" t="s">
        <v>425</v>
      </c>
      <c r="S112" s="893">
        <f>Q112+M112+K112</f>
        <v>87058.7</v>
      </c>
      <c r="T112" s="894">
        <f t="shared" si="28"/>
        <v>85</v>
      </c>
    </row>
    <row r="113" spans="1:20" s="148" customFormat="1" ht="33" customHeight="1" x14ac:dyDescent="0.3">
      <c r="A113" s="991">
        <v>75</v>
      </c>
      <c r="B113" s="1488" t="s">
        <v>382</v>
      </c>
      <c r="C113" s="1377" t="s">
        <v>383</v>
      </c>
      <c r="D113" s="1380"/>
      <c r="E113" s="1490">
        <v>45146</v>
      </c>
      <c r="F113" s="1343">
        <v>2027.69</v>
      </c>
      <c r="G113" s="595">
        <v>74</v>
      </c>
      <c r="H113" s="933">
        <v>2027.69</v>
      </c>
      <c r="I113" s="942">
        <f t="shared" si="29"/>
        <v>0</v>
      </c>
      <c r="J113" s="687"/>
      <c r="K113" s="1055"/>
      <c r="L113" s="1056"/>
      <c r="M113" s="1055"/>
      <c r="N113" s="1356"/>
      <c r="O113" s="1492">
        <v>20648</v>
      </c>
      <c r="P113" s="1383"/>
      <c r="Q113" s="1396">
        <v>117606.02</v>
      </c>
      <c r="R113" s="1527" t="s">
        <v>428</v>
      </c>
      <c r="S113" s="893">
        <f t="shared" ref="S113:S157" si="30">Q113+M113+K113</f>
        <v>117606.02</v>
      </c>
      <c r="T113" s="894">
        <f t="shared" ref="T113:T157" si="31">S113/H113</f>
        <v>58</v>
      </c>
    </row>
    <row r="114" spans="1:20" s="148" customFormat="1" ht="41.25" customHeight="1" thickBot="1" x14ac:dyDescent="0.35">
      <c r="A114" s="991">
        <v>76</v>
      </c>
      <c r="B114" s="1489"/>
      <c r="C114" s="1378" t="s">
        <v>384</v>
      </c>
      <c r="D114" s="1354"/>
      <c r="E114" s="1491"/>
      <c r="F114" s="1343">
        <v>2011.56</v>
      </c>
      <c r="G114" s="595">
        <v>89</v>
      </c>
      <c r="H114" s="933">
        <v>2011.56</v>
      </c>
      <c r="I114" s="942">
        <f t="shared" si="29"/>
        <v>0</v>
      </c>
      <c r="J114" s="687"/>
      <c r="K114" s="1055"/>
      <c r="L114" s="1056"/>
      <c r="M114" s="1055"/>
      <c r="N114" s="1356"/>
      <c r="O114" s="1493"/>
      <c r="P114" s="1384"/>
      <c r="Q114" s="1396">
        <v>170982.6</v>
      </c>
      <c r="R114" s="1528"/>
      <c r="S114" s="893">
        <f t="shared" si="30"/>
        <v>170982.6</v>
      </c>
      <c r="T114" s="894">
        <f t="shared" si="31"/>
        <v>85</v>
      </c>
    </row>
    <row r="115" spans="1:20" s="148" customFormat="1" ht="41.25" customHeight="1" thickBot="1" x14ac:dyDescent="0.35">
      <c r="A115" s="991">
        <v>77</v>
      </c>
      <c r="B115" s="1388" t="s">
        <v>80</v>
      </c>
      <c r="C115" s="1277" t="s">
        <v>346</v>
      </c>
      <c r="D115" s="934"/>
      <c r="E115" s="1389">
        <v>45147</v>
      </c>
      <c r="F115" s="853">
        <v>5007.38</v>
      </c>
      <c r="G115" s="595">
        <v>177</v>
      </c>
      <c r="H115" s="933">
        <v>5007.38</v>
      </c>
      <c r="I115" s="942">
        <f t="shared" si="29"/>
        <v>0</v>
      </c>
      <c r="J115" s="687"/>
      <c r="K115" s="1055"/>
      <c r="L115" s="1056"/>
      <c r="M115" s="1055"/>
      <c r="N115" s="1058"/>
      <c r="O115" s="1390" t="s">
        <v>430</v>
      </c>
      <c r="P115" s="1274"/>
      <c r="Q115" s="1057">
        <v>595878.22</v>
      </c>
      <c r="R115" s="1429" t="s">
        <v>429</v>
      </c>
      <c r="S115" s="893">
        <f t="shared" si="30"/>
        <v>595878.22</v>
      </c>
      <c r="T115" s="894">
        <f t="shared" si="31"/>
        <v>118.99999999999999</v>
      </c>
    </row>
    <row r="116" spans="1:20" s="148" customFormat="1" ht="41.25" customHeight="1" thickBot="1" x14ac:dyDescent="0.35">
      <c r="A116" s="991">
        <v>78</v>
      </c>
      <c r="B116" s="1518" t="s">
        <v>385</v>
      </c>
      <c r="C116" s="1387" t="s">
        <v>386</v>
      </c>
      <c r="D116" s="1354"/>
      <c r="E116" s="1521">
        <v>45147</v>
      </c>
      <c r="F116" s="1343">
        <v>4072.8</v>
      </c>
      <c r="G116" s="595"/>
      <c r="H116" s="933">
        <v>4042</v>
      </c>
      <c r="I116" s="942">
        <f t="shared" si="29"/>
        <v>-30.800000000000182</v>
      </c>
      <c r="J116" s="1268"/>
      <c r="K116" s="1055"/>
      <c r="L116" s="1056"/>
      <c r="M116" s="1055"/>
      <c r="N116" s="1356"/>
      <c r="O116" s="1524" t="s">
        <v>389</v>
      </c>
      <c r="P116" s="1401" t="s">
        <v>386</v>
      </c>
      <c r="Q116" s="1057">
        <f>200000+190988.74</f>
        <v>390988.74</v>
      </c>
      <c r="R116" s="1399" t="s">
        <v>394</v>
      </c>
      <c r="S116" s="893">
        <f>Q116+M116+K116</f>
        <v>390988.74</v>
      </c>
      <c r="T116" s="894">
        <f t="shared" ref="T116" si="32">S116/H116</f>
        <v>96.731504205838689</v>
      </c>
    </row>
    <row r="117" spans="1:20" s="148" customFormat="1" ht="41.25" customHeight="1" x14ac:dyDescent="0.3">
      <c r="A117" s="991">
        <v>79</v>
      </c>
      <c r="B117" s="1519"/>
      <c r="C117" s="1387" t="s">
        <v>71</v>
      </c>
      <c r="D117" s="1354"/>
      <c r="E117" s="1522"/>
      <c r="F117" s="1343">
        <v>213.05</v>
      </c>
      <c r="G117" s="595"/>
      <c r="H117" s="933">
        <v>213.05</v>
      </c>
      <c r="I117" s="942">
        <f t="shared" si="29"/>
        <v>0</v>
      </c>
      <c r="J117" s="1268"/>
      <c r="K117" s="1055"/>
      <c r="L117" s="1056"/>
      <c r="M117" s="1055"/>
      <c r="N117" s="1356"/>
      <c r="O117" s="1525"/>
      <c r="P117" s="1384"/>
      <c r="Q117" s="1396">
        <v>29827</v>
      </c>
      <c r="R117" s="1556" t="s">
        <v>393</v>
      </c>
      <c r="S117" s="893">
        <f t="shared" ref="S117:S118" si="33">Q117+M117+K117</f>
        <v>29827</v>
      </c>
      <c r="T117" s="894">
        <f t="shared" ref="T117:T118" si="34">S117/H117</f>
        <v>140</v>
      </c>
    </row>
    <row r="118" spans="1:20" s="148" customFormat="1" ht="41.25" customHeight="1" x14ac:dyDescent="0.3">
      <c r="A118" s="991">
        <v>80</v>
      </c>
      <c r="B118" s="1519"/>
      <c r="C118" s="1378" t="s">
        <v>387</v>
      </c>
      <c r="D118" s="1354"/>
      <c r="E118" s="1522"/>
      <c r="F118" s="1343">
        <v>100</v>
      </c>
      <c r="G118" s="595"/>
      <c r="H118" s="933">
        <v>100</v>
      </c>
      <c r="I118" s="942">
        <f t="shared" si="29"/>
        <v>0</v>
      </c>
      <c r="J118" s="1133"/>
      <c r="K118" s="1055"/>
      <c r="L118" s="1056"/>
      <c r="M118" s="1055"/>
      <c r="N118" s="1102"/>
      <c r="O118" s="1525"/>
      <c r="P118" s="1384"/>
      <c r="Q118" s="1396">
        <v>6500</v>
      </c>
      <c r="R118" s="1557"/>
      <c r="S118" s="893">
        <f t="shared" si="33"/>
        <v>6500</v>
      </c>
      <c r="T118" s="894">
        <f t="shared" si="34"/>
        <v>65</v>
      </c>
    </row>
    <row r="119" spans="1:20" s="148" customFormat="1" ht="41.25" customHeight="1" thickBot="1" x14ac:dyDescent="0.35">
      <c r="A119" s="991">
        <v>81</v>
      </c>
      <c r="B119" s="1520"/>
      <c r="C119" s="1378" t="s">
        <v>388</v>
      </c>
      <c r="D119" s="1354"/>
      <c r="E119" s="1523"/>
      <c r="F119" s="1343">
        <v>99.6</v>
      </c>
      <c r="G119" s="595"/>
      <c r="H119" s="933">
        <v>99.6</v>
      </c>
      <c r="I119" s="942">
        <f t="shared" si="29"/>
        <v>0</v>
      </c>
      <c r="J119" s="687"/>
      <c r="K119" s="1055"/>
      <c r="L119" s="1056"/>
      <c r="M119" s="1055"/>
      <c r="N119" s="1356"/>
      <c r="O119" s="1526"/>
      <c r="P119" s="1384"/>
      <c r="Q119" s="1396">
        <v>1992.06</v>
      </c>
      <c r="R119" s="1558"/>
      <c r="S119" s="893">
        <f t="shared" si="30"/>
        <v>1992.06</v>
      </c>
      <c r="T119" s="894">
        <f t="shared" si="31"/>
        <v>20.000602409638553</v>
      </c>
    </row>
    <row r="120" spans="1:20" s="148" customFormat="1" ht="53.25" customHeight="1" thickBot="1" x14ac:dyDescent="0.35">
      <c r="A120" s="991">
        <v>82</v>
      </c>
      <c r="B120" s="1386" t="s">
        <v>80</v>
      </c>
      <c r="C120" s="1278" t="s">
        <v>347</v>
      </c>
      <c r="D120" s="1279"/>
      <c r="E120" s="1382">
        <v>45148</v>
      </c>
      <c r="F120" s="853">
        <v>1005</v>
      </c>
      <c r="G120" s="595"/>
      <c r="H120" s="933">
        <v>1005</v>
      </c>
      <c r="I120" s="942">
        <f t="shared" ref="I120:I126" si="35">H120-F120</f>
        <v>0</v>
      </c>
      <c r="J120" s="687"/>
      <c r="K120" s="1055"/>
      <c r="L120" s="1056"/>
      <c r="M120" s="1055"/>
      <c r="N120" s="1356"/>
      <c r="O120" s="1391" t="s">
        <v>431</v>
      </c>
      <c r="P120" s="1383"/>
      <c r="Q120" s="1057">
        <v>49245</v>
      </c>
      <c r="R120" s="1400" t="s">
        <v>432</v>
      </c>
      <c r="S120" s="893">
        <f t="shared" si="30"/>
        <v>49245</v>
      </c>
      <c r="T120" s="894">
        <f t="shared" si="31"/>
        <v>49</v>
      </c>
    </row>
    <row r="121" spans="1:20" s="148" customFormat="1" ht="39.75" customHeight="1" thickBot="1" x14ac:dyDescent="0.35">
      <c r="A121" s="991">
        <v>83</v>
      </c>
      <c r="B121" s="1408" t="s">
        <v>345</v>
      </c>
      <c r="C121" s="1277" t="s">
        <v>381</v>
      </c>
      <c r="D121" s="1279"/>
      <c r="E121" s="1410">
        <v>45150</v>
      </c>
      <c r="F121" s="853">
        <v>634</v>
      </c>
      <c r="G121" s="595">
        <v>89</v>
      </c>
      <c r="H121" s="933">
        <v>634</v>
      </c>
      <c r="I121" s="942">
        <f t="shared" si="35"/>
        <v>0</v>
      </c>
      <c r="J121" s="687"/>
      <c r="K121" s="1055"/>
      <c r="L121" s="1056"/>
      <c r="M121" s="1055"/>
      <c r="N121" s="1058"/>
      <c r="O121" s="1412">
        <v>43292</v>
      </c>
      <c r="P121" s="1466" t="s">
        <v>368</v>
      </c>
      <c r="Q121" s="1057">
        <v>20288</v>
      </c>
      <c r="R121" s="1275" t="s">
        <v>471</v>
      </c>
      <c r="S121" s="893">
        <f t="shared" ref="S121:S127" si="36">Q121+M121+K121</f>
        <v>20288</v>
      </c>
      <c r="T121" s="894">
        <f t="shared" ref="T121:T127" si="37">S121/H121</f>
        <v>32</v>
      </c>
    </row>
    <row r="122" spans="1:20" s="148" customFormat="1" ht="39" customHeight="1" x14ac:dyDescent="0.3">
      <c r="A122" s="991">
        <v>84</v>
      </c>
      <c r="B122" s="1538" t="s">
        <v>105</v>
      </c>
      <c r="C122" s="1409" t="s">
        <v>348</v>
      </c>
      <c r="D122" s="1354"/>
      <c r="E122" s="1540">
        <v>45152</v>
      </c>
      <c r="F122" s="1343">
        <v>596.75</v>
      </c>
      <c r="G122" s="595">
        <v>50</v>
      </c>
      <c r="H122" s="933">
        <v>596.75</v>
      </c>
      <c r="I122" s="942">
        <f t="shared" si="35"/>
        <v>0</v>
      </c>
      <c r="J122" s="734"/>
      <c r="K122" s="1055"/>
      <c r="L122" s="1056"/>
      <c r="M122" s="1055"/>
      <c r="N122" s="1356"/>
      <c r="O122" s="1542" t="s">
        <v>413</v>
      </c>
      <c r="P122" s="1393"/>
      <c r="Q122" s="1057">
        <v>50723.75</v>
      </c>
      <c r="R122" s="1690" t="s">
        <v>476</v>
      </c>
      <c r="S122" s="893">
        <f t="shared" si="36"/>
        <v>50723.75</v>
      </c>
      <c r="T122" s="894">
        <f t="shared" si="37"/>
        <v>85</v>
      </c>
    </row>
    <row r="123" spans="1:20" s="148" customFormat="1" ht="31.5" customHeight="1" thickBot="1" x14ac:dyDescent="0.35">
      <c r="A123" s="991">
        <v>85</v>
      </c>
      <c r="B123" s="1539"/>
      <c r="C123" s="1411" t="s">
        <v>412</v>
      </c>
      <c r="D123" s="1354"/>
      <c r="E123" s="1541"/>
      <c r="F123" s="1343">
        <v>598.37</v>
      </c>
      <c r="G123" s="595">
        <v>48</v>
      </c>
      <c r="H123" s="933">
        <v>598.37</v>
      </c>
      <c r="I123" s="942">
        <f t="shared" si="35"/>
        <v>0</v>
      </c>
      <c r="J123" s="734"/>
      <c r="K123" s="1055"/>
      <c r="L123" s="1056"/>
      <c r="M123" s="1055"/>
      <c r="N123" s="1356"/>
      <c r="O123" s="1543"/>
      <c r="P123" s="1393"/>
      <c r="Q123" s="1057">
        <v>50861.45</v>
      </c>
      <c r="R123" s="1691"/>
      <c r="S123" s="893">
        <f t="shared" si="36"/>
        <v>50861.45</v>
      </c>
      <c r="T123" s="894">
        <f t="shared" si="37"/>
        <v>85</v>
      </c>
    </row>
    <row r="124" spans="1:20" s="148" customFormat="1" ht="31.5" customHeight="1" thickTop="1" x14ac:dyDescent="0.3">
      <c r="A124" s="991">
        <v>86</v>
      </c>
      <c r="B124" s="1476" t="s">
        <v>461</v>
      </c>
      <c r="C124" s="1411" t="s">
        <v>462</v>
      </c>
      <c r="D124" s="1354"/>
      <c r="E124" s="1478">
        <v>45152</v>
      </c>
      <c r="F124" s="1343">
        <v>19.309999999999999</v>
      </c>
      <c r="G124" s="595">
        <v>2</v>
      </c>
      <c r="H124" s="933">
        <v>19.309999999999999</v>
      </c>
      <c r="I124" s="942">
        <f t="shared" si="35"/>
        <v>0</v>
      </c>
      <c r="J124" s="734"/>
      <c r="K124" s="1055"/>
      <c r="L124" s="1056"/>
      <c r="M124" s="1055"/>
      <c r="N124" s="1356"/>
      <c r="O124" s="1480">
        <v>20674</v>
      </c>
      <c r="P124" s="1393"/>
      <c r="Q124" s="1396">
        <v>2606.85</v>
      </c>
      <c r="R124" s="1697" t="s">
        <v>480</v>
      </c>
      <c r="S124" s="893">
        <f t="shared" si="36"/>
        <v>2606.85</v>
      </c>
      <c r="T124" s="894">
        <f t="shared" si="37"/>
        <v>135</v>
      </c>
    </row>
    <row r="125" spans="1:20" s="148" customFormat="1" ht="43.5" customHeight="1" thickBot="1" x14ac:dyDescent="0.35">
      <c r="A125" s="991">
        <v>87</v>
      </c>
      <c r="B125" s="1477"/>
      <c r="C125" s="1411" t="s">
        <v>463</v>
      </c>
      <c r="D125" s="1354"/>
      <c r="E125" s="1479"/>
      <c r="F125" s="1343">
        <v>1012.13</v>
      </c>
      <c r="G125" s="595">
        <v>35</v>
      </c>
      <c r="H125" s="933">
        <v>1012.13</v>
      </c>
      <c r="I125" s="942">
        <f t="shared" si="35"/>
        <v>0</v>
      </c>
      <c r="J125" s="734"/>
      <c r="K125" s="1055"/>
      <c r="L125" s="1056"/>
      <c r="M125" s="1055"/>
      <c r="N125" s="1356"/>
      <c r="O125" s="1481"/>
      <c r="P125" s="1393"/>
      <c r="Q125" s="1396">
        <v>64776.32</v>
      </c>
      <c r="R125" s="1698"/>
      <c r="S125" s="893">
        <f t="shared" si="36"/>
        <v>64776.32</v>
      </c>
      <c r="T125" s="894">
        <f t="shared" si="37"/>
        <v>64</v>
      </c>
    </row>
    <row r="126" spans="1:20" s="148" customFormat="1" ht="39" customHeight="1" x14ac:dyDescent="0.3">
      <c r="A126" s="991">
        <v>88</v>
      </c>
      <c r="B126" s="1518" t="s">
        <v>349</v>
      </c>
      <c r="C126" s="1417" t="s">
        <v>414</v>
      </c>
      <c r="D126" s="1354"/>
      <c r="E126" s="1544">
        <v>45154</v>
      </c>
      <c r="F126" s="1343">
        <v>615.91999999999996</v>
      </c>
      <c r="G126" s="595">
        <v>25</v>
      </c>
      <c r="H126" s="933">
        <v>615.91999999999996</v>
      </c>
      <c r="I126" s="942">
        <f t="shared" si="35"/>
        <v>0</v>
      </c>
      <c r="J126" s="687"/>
      <c r="K126" s="1055"/>
      <c r="L126" s="1056"/>
      <c r="M126" s="1055"/>
      <c r="N126" s="1356"/>
      <c r="O126" s="1547" t="s">
        <v>418</v>
      </c>
      <c r="P126" s="1420"/>
      <c r="Q126" s="1396">
        <v>68983.039999999994</v>
      </c>
      <c r="R126" s="1553" t="s">
        <v>428</v>
      </c>
      <c r="S126" s="893">
        <f t="shared" si="36"/>
        <v>68983.039999999994</v>
      </c>
      <c r="T126" s="894">
        <f t="shared" si="37"/>
        <v>112</v>
      </c>
    </row>
    <row r="127" spans="1:20" s="148" customFormat="1" ht="45.75" customHeight="1" x14ac:dyDescent="0.25">
      <c r="A127" s="991">
        <v>89</v>
      </c>
      <c r="B127" s="1519"/>
      <c r="C127" s="1417" t="s">
        <v>415</v>
      </c>
      <c r="D127" s="1354"/>
      <c r="E127" s="1545"/>
      <c r="F127" s="1343">
        <v>191.88</v>
      </c>
      <c r="G127" s="595">
        <v>5</v>
      </c>
      <c r="H127" s="933">
        <v>191.88</v>
      </c>
      <c r="I127" s="423">
        <f t="shared" ref="I127:I128" si="38">H127-F127</f>
        <v>0</v>
      </c>
      <c r="J127" s="687"/>
      <c r="K127" s="1055"/>
      <c r="L127" s="1056"/>
      <c r="M127" s="1055"/>
      <c r="N127" s="1356"/>
      <c r="O127" s="1548"/>
      <c r="P127" s="1420"/>
      <c r="Q127" s="1430">
        <v>12472.2</v>
      </c>
      <c r="R127" s="1554"/>
      <c r="S127" s="893">
        <f t="shared" si="36"/>
        <v>12472.2</v>
      </c>
      <c r="T127" s="894">
        <f t="shared" si="37"/>
        <v>65</v>
      </c>
    </row>
    <row r="128" spans="1:20" s="148" customFormat="1" ht="43.5" customHeight="1" x14ac:dyDescent="0.25">
      <c r="A128" s="991">
        <v>90</v>
      </c>
      <c r="B128" s="1519"/>
      <c r="C128" s="1418" t="s">
        <v>352</v>
      </c>
      <c r="D128" s="1354"/>
      <c r="E128" s="1545"/>
      <c r="F128" s="1414">
        <v>899.53</v>
      </c>
      <c r="G128" s="689">
        <v>35</v>
      </c>
      <c r="H128" s="860">
        <v>899.53</v>
      </c>
      <c r="I128" s="423">
        <f t="shared" si="38"/>
        <v>0</v>
      </c>
      <c r="J128" s="689"/>
      <c r="K128" s="1055"/>
      <c r="L128" s="1059"/>
      <c r="M128" s="1055"/>
      <c r="N128" s="1356"/>
      <c r="O128" s="1548"/>
      <c r="P128" s="1421"/>
      <c r="Q128" s="1430">
        <v>62067.57</v>
      </c>
      <c r="R128" s="1554"/>
      <c r="S128" s="893">
        <f t="shared" si="30"/>
        <v>62067.57</v>
      </c>
      <c r="T128" s="894">
        <f t="shared" si="31"/>
        <v>69</v>
      </c>
    </row>
    <row r="129" spans="1:24" s="148" customFormat="1" ht="45" customHeight="1" x14ac:dyDescent="0.25">
      <c r="A129" s="991">
        <v>91</v>
      </c>
      <c r="B129" s="1519"/>
      <c r="C129" s="1419" t="s">
        <v>416</v>
      </c>
      <c r="D129" s="1354"/>
      <c r="E129" s="1545"/>
      <c r="F129" s="1415">
        <v>614.51</v>
      </c>
      <c r="G129" s="835">
        <v>20</v>
      </c>
      <c r="H129" s="992">
        <v>614.51</v>
      </c>
      <c r="I129" s="423">
        <f t="shared" ref="I129:I167" si="39">H129-F129</f>
        <v>0</v>
      </c>
      <c r="J129" s="1139"/>
      <c r="K129" s="1060"/>
      <c r="L129" s="1060"/>
      <c r="M129" s="1055"/>
      <c r="N129" s="1356"/>
      <c r="O129" s="1548"/>
      <c r="P129" s="1384"/>
      <c r="Q129" s="1430">
        <v>140108.28</v>
      </c>
      <c r="R129" s="1554"/>
      <c r="S129" s="893">
        <f t="shared" si="30"/>
        <v>140108.28</v>
      </c>
      <c r="T129" s="894">
        <f t="shared" si="31"/>
        <v>228</v>
      </c>
    </row>
    <row r="130" spans="1:24" s="148" customFormat="1" ht="31.5" customHeight="1" thickBot="1" x14ac:dyDescent="0.35">
      <c r="A130" s="991">
        <v>92</v>
      </c>
      <c r="B130" s="1520"/>
      <c r="C130" s="1419" t="s">
        <v>417</v>
      </c>
      <c r="D130" s="1413"/>
      <c r="E130" s="1546"/>
      <c r="F130" s="1416">
        <v>632.07000000000005</v>
      </c>
      <c r="G130" s="1039">
        <v>20</v>
      </c>
      <c r="H130" s="993">
        <v>632.07000000000005</v>
      </c>
      <c r="I130" s="891">
        <f t="shared" si="39"/>
        <v>0</v>
      </c>
      <c r="J130" s="688"/>
      <c r="K130" s="1060"/>
      <c r="L130" s="1060"/>
      <c r="M130" s="1055"/>
      <c r="N130" s="1356"/>
      <c r="O130" s="1549"/>
      <c r="P130" s="1393"/>
      <c r="Q130" s="1396">
        <v>41716.620000000003</v>
      </c>
      <c r="R130" s="1555"/>
      <c r="S130" s="893">
        <f t="shared" si="30"/>
        <v>41716.620000000003</v>
      </c>
      <c r="T130" s="894">
        <f t="shared" si="31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23" t="s">
        <v>343</v>
      </c>
      <c r="C131" s="1053" t="s">
        <v>82</v>
      </c>
      <c r="D131" s="731"/>
      <c r="E131" s="1355">
        <v>45154</v>
      </c>
      <c r="F131" s="982">
        <v>2744.68</v>
      </c>
      <c r="G131" s="1039">
        <v>3</v>
      </c>
      <c r="H131" s="993">
        <v>2744.68</v>
      </c>
      <c r="I131" s="891">
        <f t="shared" si="39"/>
        <v>0</v>
      </c>
      <c r="J131" s="1269"/>
      <c r="K131" s="1055"/>
      <c r="L131" s="1228"/>
      <c r="M131" s="1055"/>
      <c r="N131" s="602"/>
      <c r="O131" s="1426" t="s">
        <v>419</v>
      </c>
      <c r="P131" s="1058"/>
      <c r="Q131" s="1057">
        <v>68617</v>
      </c>
      <c r="R131" s="1432" t="s">
        <v>478</v>
      </c>
      <c r="S131" s="893">
        <f t="shared" si="30"/>
        <v>68617</v>
      </c>
      <c r="T131" s="894">
        <f t="shared" si="31"/>
        <v>25</v>
      </c>
      <c r="X131" s="836"/>
    </row>
    <row r="132" spans="1:24" s="148" customFormat="1" ht="38.25" customHeight="1" thickTop="1" x14ac:dyDescent="0.3">
      <c r="A132" s="991">
        <v>94</v>
      </c>
      <c r="B132" s="1529" t="s">
        <v>385</v>
      </c>
      <c r="C132" s="1422" t="s">
        <v>386</v>
      </c>
      <c r="D132" s="1413"/>
      <c r="E132" s="1532">
        <v>45154</v>
      </c>
      <c r="F132" s="1416">
        <v>4063.7</v>
      </c>
      <c r="G132" s="1039"/>
      <c r="H132" s="890">
        <v>4030.4</v>
      </c>
      <c r="I132" s="891">
        <f t="shared" si="39"/>
        <v>-33.299999999999727</v>
      </c>
      <c r="J132" s="688"/>
      <c r="K132" s="1060"/>
      <c r="L132" s="1060"/>
      <c r="M132" s="1055"/>
      <c r="N132" s="1356"/>
      <c r="O132" s="1535" t="s">
        <v>421</v>
      </c>
      <c r="P132" s="1393"/>
      <c r="Q132" s="1396">
        <v>190115.14</v>
      </c>
      <c r="R132" s="1550" t="s">
        <v>424</v>
      </c>
      <c r="S132" s="893">
        <f t="shared" si="30"/>
        <v>190115.14</v>
      </c>
      <c r="T132" s="894">
        <f t="shared" si="31"/>
        <v>47.170290789996031</v>
      </c>
      <c r="U132" s="1427">
        <v>96</v>
      </c>
      <c r="X132" s="836"/>
    </row>
    <row r="133" spans="1:24" s="148" customFormat="1" ht="38.25" customHeight="1" x14ac:dyDescent="0.3">
      <c r="A133" s="991">
        <v>95</v>
      </c>
      <c r="B133" s="1530"/>
      <c r="C133" s="1422" t="s">
        <v>71</v>
      </c>
      <c r="D133" s="1413"/>
      <c r="E133" s="1533"/>
      <c r="F133" s="1416">
        <v>213.45</v>
      </c>
      <c r="G133" s="1039"/>
      <c r="H133" s="890">
        <v>213.45</v>
      </c>
      <c r="I133" s="891">
        <f t="shared" si="39"/>
        <v>0</v>
      </c>
      <c r="J133" s="688"/>
      <c r="K133" s="1060"/>
      <c r="L133" s="1060"/>
      <c r="M133" s="1055"/>
      <c r="N133" s="1356"/>
      <c r="O133" s="1536"/>
      <c r="P133" s="1393"/>
      <c r="Q133" s="1396">
        <v>29883</v>
      </c>
      <c r="R133" s="1551"/>
      <c r="S133" s="893">
        <f t="shared" ref="S133:S134" si="40">Q133+M133+K133</f>
        <v>29883</v>
      </c>
      <c r="T133" s="894">
        <f t="shared" ref="T133:T134" si="41">S133/H133</f>
        <v>140</v>
      </c>
      <c r="U133" s="1427">
        <v>140</v>
      </c>
      <c r="X133" s="836"/>
    </row>
    <row r="134" spans="1:24" s="148" customFormat="1" ht="31.5" customHeight="1" thickBot="1" x14ac:dyDescent="0.35">
      <c r="A134" s="991">
        <v>96</v>
      </c>
      <c r="B134" s="1531"/>
      <c r="C134" s="1422" t="s">
        <v>420</v>
      </c>
      <c r="D134" s="1424"/>
      <c r="E134" s="1534"/>
      <c r="F134" s="1425">
        <v>101.3</v>
      </c>
      <c r="G134" s="808"/>
      <c r="H134" s="892">
        <v>101.3</v>
      </c>
      <c r="I134" s="891">
        <f t="shared" si="39"/>
        <v>0</v>
      </c>
      <c r="J134" s="689"/>
      <c r="K134" s="1055"/>
      <c r="L134" s="1059"/>
      <c r="M134" s="1055"/>
      <c r="N134" s="1356"/>
      <c r="O134" s="1537"/>
      <c r="P134" s="1393"/>
      <c r="Q134" s="1396">
        <v>2026.06</v>
      </c>
      <c r="R134" s="1552"/>
      <c r="S134" s="893">
        <f t="shared" si="40"/>
        <v>2026.06</v>
      </c>
      <c r="T134" s="894">
        <f t="shared" si="41"/>
        <v>20.000592300098717</v>
      </c>
      <c r="U134" s="1427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33" t="s">
        <v>433</v>
      </c>
      <c r="C135" s="1053"/>
      <c r="D135" s="730"/>
      <c r="E135" s="1345"/>
      <c r="F135" s="892"/>
      <c r="G135" s="808"/>
      <c r="H135" s="892"/>
      <c r="I135" s="891">
        <f t="shared" si="39"/>
        <v>0</v>
      </c>
      <c r="J135" s="689"/>
      <c r="K135" s="1055"/>
      <c r="L135" s="1059"/>
      <c r="M135" s="1055"/>
      <c r="N135" s="1058"/>
      <c r="O135" s="1360"/>
      <c r="P135" s="1058"/>
      <c r="Q135" s="1057"/>
      <c r="R135" s="1400"/>
      <c r="S135" s="893">
        <f t="shared" ref="S135:S141" si="42">Q135+M135+K135</f>
        <v>0</v>
      </c>
      <c r="T135" s="894" t="e">
        <f t="shared" ref="T135:T141" si="43">S135/H135</f>
        <v>#DIV/0!</v>
      </c>
      <c r="X135" s="836"/>
    </row>
    <row r="136" spans="1:24" s="148" customFormat="1" ht="31.5" customHeight="1" x14ac:dyDescent="0.3">
      <c r="A136" s="991">
        <v>98</v>
      </c>
      <c r="B136" s="1434" t="s">
        <v>433</v>
      </c>
      <c r="C136" s="1053"/>
      <c r="D136" s="730"/>
      <c r="E136" s="834"/>
      <c r="F136" s="892"/>
      <c r="G136" s="808"/>
      <c r="H136" s="892"/>
      <c r="I136" s="891">
        <f t="shared" si="39"/>
        <v>0</v>
      </c>
      <c r="J136" s="689"/>
      <c r="K136" s="1055"/>
      <c r="L136" s="1059"/>
      <c r="M136" s="1055"/>
      <c r="N136" s="1058"/>
      <c r="O136" s="1015"/>
      <c r="P136" s="1058"/>
      <c r="Q136" s="1057"/>
      <c r="R136" s="940"/>
      <c r="S136" s="893">
        <f t="shared" si="42"/>
        <v>0</v>
      </c>
      <c r="T136" s="894" t="e">
        <f t="shared" si="43"/>
        <v>#DIV/0!</v>
      </c>
      <c r="X136" s="836"/>
    </row>
    <row r="137" spans="1:24" s="148" customFormat="1" ht="44.25" customHeight="1" thickBot="1" x14ac:dyDescent="0.35">
      <c r="A137" s="991">
        <v>99</v>
      </c>
      <c r="B137" s="1680" t="s">
        <v>442</v>
      </c>
      <c r="C137" s="1053" t="s">
        <v>464</v>
      </c>
      <c r="D137" s="730"/>
      <c r="E137" s="1459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9"/>
        <v>0</v>
      </c>
      <c r="J137" s="689"/>
      <c r="K137" s="1055"/>
      <c r="L137" s="1059"/>
      <c r="M137" s="1055"/>
      <c r="N137" s="1058"/>
      <c r="O137" s="1016"/>
      <c r="P137" s="1058"/>
      <c r="Q137" s="1057"/>
      <c r="R137" s="1431"/>
      <c r="S137" s="893">
        <f t="shared" si="42"/>
        <v>0</v>
      </c>
      <c r="T137" s="894">
        <f t="shared" si="43"/>
        <v>0</v>
      </c>
      <c r="X137" s="836"/>
    </row>
    <row r="138" spans="1:24" s="148" customFormat="1" ht="42.75" customHeight="1" x14ac:dyDescent="0.3">
      <c r="A138" s="991">
        <v>100</v>
      </c>
      <c r="B138" s="1518" t="s">
        <v>385</v>
      </c>
      <c r="C138" s="1679" t="s">
        <v>386</v>
      </c>
      <c r="D138" s="1424"/>
      <c r="E138" s="1692" t="s">
        <v>468</v>
      </c>
      <c r="F138" s="1425">
        <f>2083.33+2022.07</f>
        <v>4105.3999999999996</v>
      </c>
      <c r="G138" s="808"/>
      <c r="H138" s="892">
        <f>2083.33+2022.07</f>
        <v>4105.3999999999996</v>
      </c>
      <c r="I138" s="891">
        <f t="shared" si="39"/>
        <v>0</v>
      </c>
      <c r="J138" s="689"/>
      <c r="K138" s="1055"/>
      <c r="L138" s="1059"/>
      <c r="M138" s="1055"/>
      <c r="N138" s="1356"/>
      <c r="O138" s="1683" t="s">
        <v>469</v>
      </c>
      <c r="P138" s="1681"/>
      <c r="Q138" s="1686">
        <f>200000+196844.83</f>
        <v>396844.82999999996</v>
      </c>
      <c r="R138" s="1687" t="s">
        <v>434</v>
      </c>
      <c r="S138" s="893">
        <f t="shared" si="42"/>
        <v>396844.82999999996</v>
      </c>
      <c r="T138" s="894">
        <f>S138/H138</f>
        <v>96.664108247673795</v>
      </c>
      <c r="X138" s="836"/>
    </row>
    <row r="139" spans="1:24" s="148" customFormat="1" ht="42.75" customHeight="1" x14ac:dyDescent="0.3">
      <c r="A139" s="991">
        <v>101</v>
      </c>
      <c r="B139" s="1519"/>
      <c r="C139" s="1679" t="s">
        <v>71</v>
      </c>
      <c r="D139" s="1424"/>
      <c r="E139" s="1693"/>
      <c r="F139" s="1425">
        <v>215.85</v>
      </c>
      <c r="G139" s="808"/>
      <c r="H139" s="892">
        <v>215.85</v>
      </c>
      <c r="I139" s="891">
        <f t="shared" si="39"/>
        <v>0</v>
      </c>
      <c r="J139" s="689"/>
      <c r="K139" s="1055"/>
      <c r="L139" s="1059"/>
      <c r="M139" s="1055"/>
      <c r="N139" s="1356"/>
      <c r="O139" s="1684"/>
      <c r="P139" s="1681"/>
      <c r="Q139" s="1686">
        <v>30219</v>
      </c>
      <c r="R139" s="1688"/>
      <c r="S139" s="893">
        <f t="shared" ref="S139:S140" si="44">Q139+M139+K139</f>
        <v>30219</v>
      </c>
      <c r="T139" s="894">
        <f t="shared" ref="T139:T140" si="45">S139/H139</f>
        <v>140</v>
      </c>
      <c r="X139" s="836"/>
    </row>
    <row r="140" spans="1:24" s="148" customFormat="1" ht="42.75" customHeight="1" thickBot="1" x14ac:dyDescent="0.35">
      <c r="A140" s="991">
        <v>102</v>
      </c>
      <c r="B140" s="1520"/>
      <c r="C140" s="1679" t="s">
        <v>475</v>
      </c>
      <c r="D140" s="1424"/>
      <c r="E140" s="1694"/>
      <c r="F140" s="1425">
        <v>102.3</v>
      </c>
      <c r="G140" s="808"/>
      <c r="H140" s="892">
        <v>102.3</v>
      </c>
      <c r="I140" s="891">
        <f t="shared" si="39"/>
        <v>0</v>
      </c>
      <c r="J140" s="689"/>
      <c r="K140" s="1055"/>
      <c r="L140" s="1059"/>
      <c r="M140" s="1055"/>
      <c r="N140" s="1356"/>
      <c r="O140" s="1685"/>
      <c r="P140" s="1681"/>
      <c r="Q140" s="1686">
        <v>2046</v>
      </c>
      <c r="R140" s="1689"/>
      <c r="S140" s="893">
        <f t="shared" si="44"/>
        <v>2046</v>
      </c>
      <c r="T140" s="894">
        <f t="shared" si="45"/>
        <v>20</v>
      </c>
      <c r="X140" s="836"/>
    </row>
    <row r="141" spans="1:24" s="148" customFormat="1" ht="41.25" customHeight="1" thickBot="1" x14ac:dyDescent="0.35">
      <c r="A141" s="991">
        <v>103</v>
      </c>
      <c r="B141" s="1386" t="s">
        <v>80</v>
      </c>
      <c r="C141" s="1039" t="s">
        <v>346</v>
      </c>
      <c r="D141" s="1137"/>
      <c r="E141" s="1345">
        <v>45157</v>
      </c>
      <c r="F141" s="892">
        <v>2126.62</v>
      </c>
      <c r="G141" s="808">
        <v>70</v>
      </c>
      <c r="H141" s="892">
        <v>2126.62</v>
      </c>
      <c r="I141" s="891">
        <f t="shared" si="39"/>
        <v>0</v>
      </c>
      <c r="J141" s="835"/>
      <c r="K141" s="1055"/>
      <c r="L141" s="1059"/>
      <c r="M141" s="1055"/>
      <c r="N141" s="1058"/>
      <c r="O141" s="1682"/>
      <c r="P141" s="1057"/>
      <c r="Q141" s="1057"/>
      <c r="R141" s="1695"/>
      <c r="S141" s="893">
        <f t="shared" si="42"/>
        <v>0</v>
      </c>
      <c r="T141" s="894">
        <f t="shared" si="43"/>
        <v>0</v>
      </c>
      <c r="X141" s="836">
        <v>3611.88</v>
      </c>
    </row>
    <row r="142" spans="1:24" s="148" customFormat="1" ht="37.5" customHeight="1" thickBot="1" x14ac:dyDescent="0.35">
      <c r="A142" s="991">
        <v>104</v>
      </c>
      <c r="B142" s="1379" t="s">
        <v>90</v>
      </c>
      <c r="C142" s="1138" t="s">
        <v>465</v>
      </c>
      <c r="D142" s="1137"/>
      <c r="E142" s="1459">
        <v>45160</v>
      </c>
      <c r="F142" s="892">
        <v>2002.14</v>
      </c>
      <c r="G142" s="808">
        <v>441</v>
      </c>
      <c r="H142" s="892">
        <v>2002.14</v>
      </c>
      <c r="I142" s="891">
        <f t="shared" si="39"/>
        <v>0</v>
      </c>
      <c r="J142" s="689"/>
      <c r="K142" s="1055"/>
      <c r="L142" s="1059"/>
      <c r="M142" s="1055"/>
      <c r="N142" s="934"/>
      <c r="O142" s="1462" t="s">
        <v>477</v>
      </c>
      <c r="P142" s="1273"/>
      <c r="Q142" s="1396">
        <v>84089.88</v>
      </c>
      <c r="R142" s="1553" t="s">
        <v>476</v>
      </c>
      <c r="S142" s="893">
        <f t="shared" si="30"/>
        <v>84089.88</v>
      </c>
      <c r="T142" s="894">
        <f t="shared" si="31"/>
        <v>42</v>
      </c>
      <c r="X142" s="836">
        <v>79503.45</v>
      </c>
    </row>
    <row r="143" spans="1:24" s="148" customFormat="1" ht="49.5" customHeight="1" x14ac:dyDescent="0.3">
      <c r="A143" s="991">
        <v>105</v>
      </c>
      <c r="B143" s="1482" t="s">
        <v>90</v>
      </c>
      <c r="C143" s="1454" t="s">
        <v>466</v>
      </c>
      <c r="D143" s="1457"/>
      <c r="E143" s="1484">
        <v>45160</v>
      </c>
      <c r="F143" s="1425">
        <v>110</v>
      </c>
      <c r="G143" s="808">
        <v>11</v>
      </c>
      <c r="H143" s="892">
        <v>110</v>
      </c>
      <c r="I143" s="891">
        <f t="shared" si="39"/>
        <v>0</v>
      </c>
      <c r="J143" s="689"/>
      <c r="K143" s="1055"/>
      <c r="L143" s="1059"/>
      <c r="M143" s="1055"/>
      <c r="N143" s="1461"/>
      <c r="O143" s="1486" t="s">
        <v>477</v>
      </c>
      <c r="P143" s="1393"/>
      <c r="Q143" s="1396">
        <v>9350</v>
      </c>
      <c r="R143" s="1554"/>
      <c r="S143" s="893">
        <f t="shared" si="30"/>
        <v>9350</v>
      </c>
      <c r="T143" s="894">
        <f t="shared" si="31"/>
        <v>85</v>
      </c>
      <c r="X143" s="836">
        <v>51480</v>
      </c>
    </row>
    <row r="144" spans="1:24" s="148" customFormat="1" ht="42.75" customHeight="1" thickBot="1" x14ac:dyDescent="0.35">
      <c r="A144" s="991">
        <v>106</v>
      </c>
      <c r="B144" s="1483"/>
      <c r="C144" s="1455" t="s">
        <v>467</v>
      </c>
      <c r="D144" s="1458"/>
      <c r="E144" s="1485"/>
      <c r="F144" s="1425">
        <v>50</v>
      </c>
      <c r="G144" s="808">
        <v>5</v>
      </c>
      <c r="H144" s="892">
        <v>50</v>
      </c>
      <c r="I144" s="891">
        <f t="shared" ref="I144:I146" si="46">H144-F144</f>
        <v>0</v>
      </c>
      <c r="J144" s="689"/>
      <c r="K144" s="1055"/>
      <c r="L144" s="1059"/>
      <c r="M144" s="1055"/>
      <c r="N144" s="1354"/>
      <c r="O144" s="1487"/>
      <c r="P144" s="1393"/>
      <c r="Q144" s="1396">
        <v>3500</v>
      </c>
      <c r="R144" s="1555"/>
      <c r="S144" s="893">
        <f t="shared" si="30"/>
        <v>3500</v>
      </c>
      <c r="T144" s="894">
        <f t="shared" si="31"/>
        <v>70</v>
      </c>
      <c r="X144" s="836">
        <v>3952.64</v>
      </c>
    </row>
    <row r="145" spans="1:24" s="148" customFormat="1" ht="42.75" customHeight="1" x14ac:dyDescent="0.3">
      <c r="A145" s="991">
        <v>107</v>
      </c>
      <c r="B145" s="1474" t="s">
        <v>472</v>
      </c>
      <c r="C145" s="1475" t="s">
        <v>474</v>
      </c>
      <c r="D145" s="1458"/>
      <c r="E145" s="1467">
        <v>45160</v>
      </c>
      <c r="F145" s="1469"/>
      <c r="G145" s="1470"/>
      <c r="H145" s="1471"/>
      <c r="I145" s="891">
        <f t="shared" si="46"/>
        <v>0</v>
      </c>
      <c r="J145" s="689"/>
      <c r="K145" s="1055"/>
      <c r="L145" s="1059"/>
      <c r="M145" s="1055"/>
      <c r="N145" s="1354"/>
      <c r="O145" s="1472">
        <v>1635</v>
      </c>
      <c r="P145" s="1473" t="s">
        <v>368</v>
      </c>
      <c r="Q145" s="1057">
        <v>610824.95999999996</v>
      </c>
      <c r="R145" s="1208" t="s">
        <v>473</v>
      </c>
      <c r="S145" s="893"/>
      <c r="T145" s="894"/>
      <c r="X145" s="1468"/>
    </row>
    <row r="146" spans="1:24" s="148" customFormat="1" ht="36.75" customHeight="1" x14ac:dyDescent="0.3">
      <c r="A146" s="991">
        <v>108</v>
      </c>
      <c r="B146" s="1456" t="s">
        <v>105</v>
      </c>
      <c r="C146" s="1106" t="s">
        <v>72</v>
      </c>
      <c r="D146" s="1132"/>
      <c r="E146" s="1460">
        <v>45163</v>
      </c>
      <c r="F146" s="860">
        <v>300</v>
      </c>
      <c r="G146" s="689">
        <v>30</v>
      </c>
      <c r="H146" s="860">
        <v>300</v>
      </c>
      <c r="I146" s="891">
        <f t="shared" si="46"/>
        <v>0</v>
      </c>
      <c r="J146" s="1131"/>
      <c r="K146" s="1055"/>
      <c r="L146" s="1059"/>
      <c r="M146" s="1055"/>
      <c r="N146" s="934"/>
      <c r="O146" s="1463" t="s">
        <v>470</v>
      </c>
      <c r="P146" s="1058"/>
      <c r="Q146" s="1057"/>
      <c r="R146" s="602"/>
      <c r="S146" s="893">
        <f t="shared" si="30"/>
        <v>0</v>
      </c>
      <c r="T146" s="894">
        <f t="shared" si="31"/>
        <v>0</v>
      </c>
      <c r="X146" s="896">
        <f>SUM(X92:X144)</f>
        <v>209355.17</v>
      </c>
    </row>
    <row r="147" spans="1:24" s="148" customFormat="1" ht="48" customHeight="1" x14ac:dyDescent="0.3">
      <c r="A147" s="991">
        <v>109</v>
      </c>
      <c r="B147" s="946" t="s">
        <v>385</v>
      </c>
      <c r="C147" s="808" t="s">
        <v>386</v>
      </c>
      <c r="D147" s="1699" t="s">
        <v>482</v>
      </c>
      <c r="E147" s="1464" t="s">
        <v>483</v>
      </c>
      <c r="F147" s="892"/>
      <c r="G147" s="808"/>
      <c r="H147" s="892"/>
      <c r="I147" s="891">
        <f t="shared" si="39"/>
        <v>0</v>
      </c>
      <c r="J147" s="689"/>
      <c r="K147" s="1055"/>
      <c r="L147" s="1059"/>
      <c r="M147" s="1055"/>
      <c r="N147" s="1058"/>
      <c r="O147" s="1700" t="s">
        <v>484</v>
      </c>
      <c r="P147" s="1701" t="s">
        <v>482</v>
      </c>
      <c r="Q147" s="1057">
        <v>200000</v>
      </c>
      <c r="R147" s="602" t="s">
        <v>480</v>
      </c>
      <c r="S147" s="893">
        <f t="shared" si="30"/>
        <v>200000</v>
      </c>
      <c r="T147" s="894" t="e">
        <f t="shared" si="31"/>
        <v>#DIV/0!</v>
      </c>
      <c r="X147" s="836">
        <v>3222.35</v>
      </c>
    </row>
    <row r="148" spans="1:24" s="148" customFormat="1" ht="31.5" customHeight="1" x14ac:dyDescent="0.3">
      <c r="A148" s="991">
        <v>110</v>
      </c>
      <c r="B148" s="943"/>
      <c r="C148" s="1116"/>
      <c r="D148" s="581"/>
      <c r="E148" s="834"/>
      <c r="F148" s="892"/>
      <c r="G148" s="808"/>
      <c r="H148" s="892"/>
      <c r="I148" s="891">
        <f t="shared" si="39"/>
        <v>0</v>
      </c>
      <c r="J148" s="689"/>
      <c r="K148" s="1055"/>
      <c r="L148" s="1059"/>
      <c r="M148" s="1055"/>
      <c r="N148" s="934"/>
      <c r="O148" s="1015"/>
      <c r="P148" s="1058"/>
      <c r="Q148" s="1057"/>
      <c r="R148" s="1058"/>
      <c r="S148" s="893">
        <f t="shared" si="30"/>
        <v>0</v>
      </c>
      <c r="T148" s="894" t="e">
        <f t="shared" si="31"/>
        <v>#DIV/0!</v>
      </c>
      <c r="X148" s="836">
        <v>3250.8</v>
      </c>
    </row>
    <row r="149" spans="1:24" s="148" customFormat="1" ht="31.5" customHeight="1" x14ac:dyDescent="0.3">
      <c r="A149" s="991">
        <v>111</v>
      </c>
      <c r="B149" s="943"/>
      <c r="C149" s="808"/>
      <c r="D149" s="581"/>
      <c r="E149" s="834"/>
      <c r="F149" s="892"/>
      <c r="G149" s="808"/>
      <c r="H149" s="892"/>
      <c r="I149" s="891">
        <f t="shared" si="39"/>
        <v>0</v>
      </c>
      <c r="J149" s="689"/>
      <c r="K149" s="1055"/>
      <c r="L149" s="1059"/>
      <c r="M149" s="1055"/>
      <c r="N149" s="1058"/>
      <c r="O149" s="1071"/>
      <c r="P149" s="1070"/>
      <c r="Q149" s="1057"/>
      <c r="R149" s="1062"/>
      <c r="S149" s="893">
        <f t="shared" si="30"/>
        <v>0</v>
      </c>
      <c r="T149" s="894" t="e">
        <f t="shared" si="31"/>
        <v>#DIV/0!</v>
      </c>
      <c r="X149" s="836">
        <v>4054.26</v>
      </c>
    </row>
    <row r="150" spans="1:24" s="148" customFormat="1" ht="31.5" customHeight="1" x14ac:dyDescent="0.3">
      <c r="A150" s="991">
        <v>112</v>
      </c>
      <c r="B150" s="943"/>
      <c r="C150" s="808"/>
      <c r="D150" s="581"/>
      <c r="E150" s="834"/>
      <c r="F150" s="892"/>
      <c r="G150" s="808"/>
      <c r="H150" s="892"/>
      <c r="I150" s="891">
        <f t="shared" si="39"/>
        <v>0</v>
      </c>
      <c r="J150" s="689"/>
      <c r="K150" s="1055"/>
      <c r="L150" s="1059"/>
      <c r="M150" s="1055"/>
      <c r="N150" s="1058"/>
      <c r="O150" s="1071"/>
      <c r="P150" s="1070"/>
      <c r="Q150" s="1057"/>
      <c r="R150" s="1062"/>
      <c r="S150" s="893">
        <f t="shared" si="30"/>
        <v>0</v>
      </c>
      <c r="T150" s="894" t="e">
        <f t="shared" si="31"/>
        <v>#DIV/0!</v>
      </c>
      <c r="X150" s="836">
        <v>3632.62</v>
      </c>
    </row>
    <row r="151" spans="1:24" s="148" customFormat="1" ht="31.5" customHeight="1" x14ac:dyDescent="0.3">
      <c r="A151" s="991">
        <v>113</v>
      </c>
      <c r="B151" s="943"/>
      <c r="C151" s="808"/>
      <c r="D151" s="581"/>
      <c r="E151" s="834"/>
      <c r="F151" s="892"/>
      <c r="G151" s="808"/>
      <c r="H151" s="892"/>
      <c r="I151" s="891">
        <f t="shared" si="39"/>
        <v>0</v>
      </c>
      <c r="J151" s="689"/>
      <c r="K151" s="1055"/>
      <c r="L151" s="1059"/>
      <c r="M151" s="1055"/>
      <c r="N151" s="1058"/>
      <c r="O151" s="1071"/>
      <c r="P151" s="1058"/>
      <c r="Q151" s="1063"/>
      <c r="R151" s="1064"/>
      <c r="S151" s="893">
        <f t="shared" si="30"/>
        <v>0</v>
      </c>
      <c r="T151" s="894" t="e">
        <f t="shared" si="31"/>
        <v>#DIV/0!</v>
      </c>
      <c r="X151" s="836">
        <v>5994.6</v>
      </c>
    </row>
    <row r="152" spans="1:24" s="148" customFormat="1" ht="31.5" customHeight="1" x14ac:dyDescent="0.3">
      <c r="A152" s="991">
        <v>114</v>
      </c>
      <c r="B152" s="946"/>
      <c r="C152" s="958"/>
      <c r="D152" s="581"/>
      <c r="E152" s="834"/>
      <c r="F152" s="892"/>
      <c r="G152" s="808"/>
      <c r="H152" s="892"/>
      <c r="I152" s="891">
        <f t="shared" si="39"/>
        <v>0</v>
      </c>
      <c r="J152" s="689"/>
      <c r="K152" s="1055"/>
      <c r="L152" s="1059"/>
      <c r="M152" s="1055"/>
      <c r="N152" s="934"/>
      <c r="O152" s="1071"/>
      <c r="P152" s="1058"/>
      <c r="Q152" s="1063"/>
      <c r="R152" s="1064"/>
      <c r="S152" s="893">
        <f t="shared" si="30"/>
        <v>0</v>
      </c>
      <c r="T152" s="894" t="e">
        <f t="shared" si="31"/>
        <v>#DIV/0!</v>
      </c>
      <c r="X152" s="836">
        <v>4834.3</v>
      </c>
    </row>
    <row r="153" spans="1:24" s="148" customFormat="1" ht="47.25" customHeight="1" x14ac:dyDescent="0.3">
      <c r="A153" s="991">
        <v>115</v>
      </c>
      <c r="B153" s="946"/>
      <c r="C153" s="808"/>
      <c r="D153" s="581"/>
      <c r="E153" s="834"/>
      <c r="F153" s="892"/>
      <c r="G153" s="808"/>
      <c r="H153" s="892"/>
      <c r="I153" s="891">
        <f t="shared" si="39"/>
        <v>0</v>
      </c>
      <c r="J153" s="689"/>
      <c r="K153" s="1055"/>
      <c r="L153" s="1059"/>
      <c r="M153" s="1055"/>
      <c r="N153" s="934"/>
      <c r="O153" s="1061"/>
      <c r="P153" s="1058"/>
      <c r="Q153" s="1057"/>
      <c r="R153" s="1058"/>
      <c r="S153" s="893">
        <f t="shared" si="30"/>
        <v>0</v>
      </c>
      <c r="T153" s="894" t="e">
        <f t="shared" si="31"/>
        <v>#DIV/0!</v>
      </c>
      <c r="X153" s="836">
        <v>4657.6000000000004</v>
      </c>
    </row>
    <row r="154" spans="1:24" s="148" customFormat="1" ht="31.5" customHeight="1" x14ac:dyDescent="0.3">
      <c r="A154" s="991">
        <v>116</v>
      </c>
      <c r="B154" s="943"/>
      <c r="C154" s="808"/>
      <c r="D154" s="581"/>
      <c r="E154" s="834"/>
      <c r="F154" s="892"/>
      <c r="G154" s="808"/>
      <c r="H154" s="892"/>
      <c r="I154" s="891">
        <f t="shared" si="39"/>
        <v>0</v>
      </c>
      <c r="J154" s="936"/>
      <c r="K154" s="936"/>
      <c r="L154" s="1059"/>
      <c r="M154" s="1055"/>
      <c r="N154" s="934"/>
      <c r="O154" s="1072"/>
      <c r="P154" s="1058"/>
      <c r="Q154" s="1057"/>
      <c r="R154" s="1058"/>
      <c r="S154" s="893">
        <f t="shared" si="30"/>
        <v>0</v>
      </c>
      <c r="T154" s="894" t="e">
        <f t="shared" si="31"/>
        <v>#DIV/0!</v>
      </c>
      <c r="X154" s="836">
        <v>2942.5</v>
      </c>
    </row>
    <row r="155" spans="1:24" s="148" customFormat="1" ht="31.5" customHeight="1" x14ac:dyDescent="0.3">
      <c r="A155" s="991">
        <v>117</v>
      </c>
      <c r="B155" s="946"/>
      <c r="C155" s="808"/>
      <c r="D155" s="581"/>
      <c r="E155" s="834"/>
      <c r="F155" s="892"/>
      <c r="G155" s="808"/>
      <c r="H155" s="892"/>
      <c r="I155" s="891">
        <f t="shared" si="39"/>
        <v>0</v>
      </c>
      <c r="J155" s="689"/>
      <c r="K155" s="591"/>
      <c r="L155" s="959"/>
      <c r="M155" s="591"/>
      <c r="N155" s="941"/>
      <c r="O155" s="1017"/>
      <c r="P155" s="602"/>
      <c r="Q155" s="836"/>
      <c r="R155" s="940"/>
      <c r="S155" s="893">
        <f t="shared" si="30"/>
        <v>0</v>
      </c>
      <c r="T155" s="894" t="e">
        <f t="shared" si="31"/>
        <v>#DIV/0!</v>
      </c>
      <c r="X155" s="836">
        <v>3619.54</v>
      </c>
    </row>
    <row r="156" spans="1:24" s="148" customFormat="1" ht="31.5" customHeight="1" x14ac:dyDescent="0.3">
      <c r="A156" s="991">
        <v>118</v>
      </c>
      <c r="B156" s="946"/>
      <c r="C156" s="958"/>
      <c r="D156" s="581"/>
      <c r="E156" s="834"/>
      <c r="F156" s="892"/>
      <c r="G156" s="808"/>
      <c r="H156" s="892"/>
      <c r="I156" s="891">
        <f t="shared" si="39"/>
        <v>0</v>
      </c>
      <c r="J156" s="689"/>
      <c r="K156" s="591"/>
      <c r="L156" s="959"/>
      <c r="M156" s="591"/>
      <c r="N156" s="941"/>
      <c r="O156" s="1017"/>
      <c r="P156" s="602"/>
      <c r="Q156" s="836"/>
      <c r="R156" s="940"/>
      <c r="S156" s="893">
        <f t="shared" si="30"/>
        <v>0</v>
      </c>
      <c r="T156" s="894" t="e">
        <f t="shared" si="31"/>
        <v>#DIV/0!</v>
      </c>
      <c r="X156" s="836">
        <v>3090.78</v>
      </c>
    </row>
    <row r="157" spans="1:24" s="148" customFormat="1" ht="31.5" customHeight="1" x14ac:dyDescent="0.3">
      <c r="A157" s="991"/>
      <c r="B157" s="946"/>
      <c r="C157" s="808"/>
      <c r="D157" s="581"/>
      <c r="E157" s="834"/>
      <c r="F157" s="892"/>
      <c r="G157" s="808"/>
      <c r="H157" s="892"/>
      <c r="I157" s="891">
        <f t="shared" si="39"/>
        <v>0</v>
      </c>
      <c r="J157" s="689"/>
      <c r="K157" s="591"/>
      <c r="L157" s="690"/>
      <c r="M157" s="591"/>
      <c r="N157" s="941"/>
      <c r="O157" s="1017"/>
      <c r="P157" s="602"/>
      <c r="Q157" s="836"/>
      <c r="R157" s="940"/>
      <c r="S157" s="893">
        <f t="shared" si="30"/>
        <v>0</v>
      </c>
      <c r="T157" s="894" t="e">
        <f t="shared" si="31"/>
        <v>#DIV/0!</v>
      </c>
      <c r="X157" s="836">
        <v>4342</v>
      </c>
    </row>
    <row r="158" spans="1:24" s="148" customFormat="1" ht="53.25" customHeight="1" x14ac:dyDescent="0.25">
      <c r="A158" s="991"/>
      <c r="B158" s="937"/>
      <c r="C158" s="938"/>
      <c r="D158" s="731"/>
      <c r="E158" s="834"/>
      <c r="F158" s="892"/>
      <c r="G158" s="808"/>
      <c r="H158" s="892"/>
      <c r="I158" s="423">
        <f t="shared" si="39"/>
        <v>0</v>
      </c>
      <c r="J158" s="687"/>
      <c r="K158" s="591"/>
      <c r="L158" s="691"/>
      <c r="M158" s="591"/>
      <c r="N158" s="602"/>
      <c r="O158" s="1018"/>
      <c r="P158" s="602"/>
      <c r="Q158" s="842"/>
      <c r="R158" s="939"/>
      <c r="S158" s="893">
        <f t="shared" si="15"/>
        <v>0</v>
      </c>
      <c r="T158" s="894" t="e">
        <f t="shared" ref="T158:T161" si="47">S158/H158</f>
        <v>#DIV/0!</v>
      </c>
      <c r="X158" s="843">
        <v>127420.53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423">
        <f t="shared" si="39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si="47"/>
        <v>#DIV/0!</v>
      </c>
      <c r="X159" s="843">
        <v>1664.15</v>
      </c>
    </row>
    <row r="160" spans="1:24" s="148" customFormat="1" ht="53.25" customHeight="1" x14ac:dyDescent="0.25">
      <c r="A160" s="991"/>
      <c r="B160" s="937"/>
      <c r="C160" s="938"/>
      <c r="D160" s="731"/>
      <c r="E160" s="834"/>
      <c r="F160" s="892"/>
      <c r="G160" s="808"/>
      <c r="H160" s="892"/>
      <c r="I160" s="666">
        <f t="shared" si="39"/>
        <v>0</v>
      </c>
      <c r="J160" s="687"/>
      <c r="K160" s="591"/>
      <c r="L160" s="691"/>
      <c r="M160" s="591"/>
      <c r="N160" s="602"/>
      <c r="O160" s="1018"/>
      <c r="P160" s="602"/>
      <c r="Q160" s="842"/>
      <c r="R160" s="939"/>
      <c r="S160" s="893">
        <f t="shared" si="15"/>
        <v>0</v>
      </c>
      <c r="T160" s="894" t="e">
        <f t="shared" si="47"/>
        <v>#DIV/0!</v>
      </c>
      <c r="X160" s="843">
        <v>4143.5200000000004</v>
      </c>
    </row>
    <row r="161" spans="1:24" s="148" customFormat="1" ht="53.25" customHeight="1" x14ac:dyDescent="0.25">
      <c r="A161" s="991"/>
      <c r="B161" s="937"/>
      <c r="C161" s="938"/>
      <c r="D161" s="731"/>
      <c r="E161" s="834"/>
      <c r="F161" s="892"/>
      <c r="G161" s="808"/>
      <c r="H161" s="892"/>
      <c r="I161" s="666">
        <f t="shared" si="39"/>
        <v>0</v>
      </c>
      <c r="J161" s="687"/>
      <c r="K161" s="591"/>
      <c r="L161" s="691"/>
      <c r="M161" s="591"/>
      <c r="N161" s="602"/>
      <c r="O161" s="1018"/>
      <c r="P161" s="602"/>
      <c r="Q161" s="842"/>
      <c r="R161" s="939"/>
      <c r="S161" s="893">
        <f t="shared" si="15"/>
        <v>0</v>
      </c>
      <c r="T161" s="894" t="e">
        <f t="shared" si="47"/>
        <v>#DIV/0!</v>
      </c>
      <c r="X161" s="843">
        <v>2070.5</v>
      </c>
    </row>
    <row r="162" spans="1:24" s="148" customFormat="1" ht="33.75" customHeight="1" x14ac:dyDescent="0.3">
      <c r="A162" s="97"/>
      <c r="B162" s="731"/>
      <c r="C162" s="730"/>
      <c r="D162" s="935"/>
      <c r="E162" s="732"/>
      <c r="F162" s="861"/>
      <c r="G162" s="581"/>
      <c r="H162" s="861"/>
      <c r="I162" s="423">
        <f t="shared" si="39"/>
        <v>0</v>
      </c>
      <c r="J162" s="687"/>
      <c r="K162" s="591"/>
      <c r="L162" s="691"/>
      <c r="M162" s="591"/>
      <c r="N162" s="602"/>
      <c r="O162" s="1014"/>
      <c r="P162" s="602"/>
      <c r="Q162" s="836"/>
      <c r="R162" s="602"/>
      <c r="S162" s="893">
        <f t="shared" ref="S162" si="48">Q162+M162+K162</f>
        <v>0</v>
      </c>
      <c r="T162" s="894" t="e">
        <f t="shared" ref="T162" si="49">S162/H162</f>
        <v>#DIV/0!</v>
      </c>
    </row>
    <row r="163" spans="1:24" s="148" customFormat="1" ht="25.5" customHeight="1" x14ac:dyDescent="0.25">
      <c r="A163" s="97"/>
      <c r="B163" s="809"/>
      <c r="C163" s="606"/>
      <c r="D163" s="704"/>
      <c r="E163" s="735"/>
      <c r="F163" s="862"/>
      <c r="G163" s="607"/>
      <c r="H163" s="875"/>
      <c r="I163" s="813">
        <f t="shared" si="39"/>
        <v>0</v>
      </c>
      <c r="J163" s="687"/>
      <c r="K163" s="591"/>
      <c r="L163" s="690"/>
      <c r="M163" s="591"/>
      <c r="N163" s="602"/>
      <c r="O163" s="1019"/>
      <c r="P163" s="602"/>
      <c r="Q163" s="840"/>
      <c r="R163" s="602"/>
      <c r="S163" s="893">
        <f t="shared" ref="S163:S170" si="50">Q163+M163+K163</f>
        <v>0</v>
      </c>
      <c r="T163" s="894" t="e">
        <f t="shared" ref="T163:T170" si="51">S163/H163</f>
        <v>#DIV/0!</v>
      </c>
    </row>
    <row r="164" spans="1:24" s="148" customFormat="1" ht="38.25" customHeight="1" x14ac:dyDescent="0.25">
      <c r="A164" s="97"/>
      <c r="B164" s="1077"/>
      <c r="C164" s="606"/>
      <c r="D164" s="606"/>
      <c r="E164" s="705"/>
      <c r="F164" s="862"/>
      <c r="G164" s="607"/>
      <c r="H164" s="862"/>
      <c r="I164" s="813">
        <f t="shared" si="39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si="50"/>
        <v>0</v>
      </c>
      <c r="T164" s="894" t="e">
        <f t="shared" si="51"/>
        <v>#DIV/0!</v>
      </c>
    </row>
    <row r="165" spans="1:24" s="148" customFormat="1" ht="38.25" customHeight="1" x14ac:dyDescent="0.25">
      <c r="A165" s="97"/>
      <c r="B165" s="1077"/>
      <c r="C165" s="606"/>
      <c r="D165" s="733"/>
      <c r="E165" s="705"/>
      <c r="F165" s="862"/>
      <c r="G165" s="607"/>
      <c r="H165" s="862"/>
      <c r="I165" s="813">
        <f t="shared" si="39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50"/>
        <v>0</v>
      </c>
      <c r="T165" s="894" t="e">
        <f t="shared" si="51"/>
        <v>#DIV/0!</v>
      </c>
    </row>
    <row r="166" spans="1:24" s="148" customFormat="1" ht="33" customHeight="1" x14ac:dyDescent="0.25">
      <c r="A166" s="97"/>
      <c r="B166" s="809"/>
      <c r="C166" s="606"/>
      <c r="D166" s="606"/>
      <c r="E166" s="705"/>
      <c r="F166" s="862"/>
      <c r="G166" s="607"/>
      <c r="H166" s="862"/>
      <c r="I166" s="813">
        <f t="shared" si="39"/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50"/>
        <v>0</v>
      </c>
      <c r="T166" s="894" t="e">
        <f t="shared" si="51"/>
        <v>#DIV/0!</v>
      </c>
    </row>
    <row r="167" spans="1:24" s="148" customFormat="1" ht="33.75" customHeight="1" x14ac:dyDescent="0.25">
      <c r="A167" s="97"/>
      <c r="B167" s="809"/>
      <c r="C167" s="606"/>
      <c r="D167" s="733"/>
      <c r="E167" s="705"/>
      <c r="F167" s="862"/>
      <c r="G167" s="607"/>
      <c r="H167" s="862"/>
      <c r="I167" s="813">
        <f t="shared" si="39"/>
        <v>0</v>
      </c>
      <c r="J167" s="687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50"/>
        <v>0</v>
      </c>
      <c r="T167" s="894" t="e">
        <f t="shared" si="51"/>
        <v>#DIV/0!</v>
      </c>
    </row>
    <row r="168" spans="1:24" s="148" customFormat="1" ht="35.25" customHeight="1" x14ac:dyDescent="0.25">
      <c r="A168" s="97"/>
      <c r="B168" s="809"/>
      <c r="C168" s="606"/>
      <c r="D168" s="606"/>
      <c r="E168" s="705"/>
      <c r="F168" s="862"/>
      <c r="G168" s="607"/>
      <c r="H168" s="862"/>
      <c r="I168" s="813">
        <f t="shared" ref="I168:I170" si="52">H168-F168</f>
        <v>0</v>
      </c>
      <c r="J168" s="68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50"/>
        <v>0</v>
      </c>
      <c r="T168" s="894" t="e">
        <f t="shared" si="51"/>
        <v>#DIV/0!</v>
      </c>
    </row>
    <row r="169" spans="1:24" s="148" customFormat="1" ht="30" customHeight="1" x14ac:dyDescent="0.3">
      <c r="A169" s="97"/>
      <c r="B169" s="809"/>
      <c r="C169" s="810"/>
      <c r="D169" s="469"/>
      <c r="E169" s="705"/>
      <c r="F169" s="863"/>
      <c r="G169" s="581"/>
      <c r="H169" s="864"/>
      <c r="I169" s="814">
        <f t="shared" si="52"/>
        <v>0</v>
      </c>
      <c r="J169" s="736"/>
      <c r="K169" s="591"/>
      <c r="L169" s="690"/>
      <c r="M169" s="591"/>
      <c r="N169" s="602"/>
      <c r="O169" s="1019"/>
      <c r="P169" s="602"/>
      <c r="Q169" s="840"/>
      <c r="R169" s="602"/>
      <c r="S169" s="893">
        <f t="shared" si="50"/>
        <v>0</v>
      </c>
      <c r="T169" s="894" t="e">
        <f t="shared" si="51"/>
        <v>#DIV/0!</v>
      </c>
    </row>
    <row r="170" spans="1:24" s="148" customFormat="1" ht="33" customHeight="1" x14ac:dyDescent="0.3">
      <c r="A170" s="97"/>
      <c r="B170" s="943"/>
      <c r="C170" s="606"/>
      <c r="D170" s="731"/>
      <c r="E170" s="811"/>
      <c r="F170" s="864"/>
      <c r="G170" s="734"/>
      <c r="H170" s="864"/>
      <c r="I170" s="815">
        <f t="shared" si="52"/>
        <v>0</v>
      </c>
      <c r="J170" s="737"/>
      <c r="K170" s="591"/>
      <c r="L170" s="690"/>
      <c r="M170" s="591"/>
      <c r="N170" s="602"/>
      <c r="O170" s="1019"/>
      <c r="P170" s="602"/>
      <c r="Q170" s="840"/>
      <c r="R170" s="602"/>
      <c r="S170" s="893">
        <f t="shared" si="50"/>
        <v>0</v>
      </c>
      <c r="T170" s="894" t="e">
        <f t="shared" si="51"/>
        <v>#DIV/0!</v>
      </c>
    </row>
    <row r="171" spans="1:24" s="148" customFormat="1" ht="32.25" customHeight="1" x14ac:dyDescent="0.25">
      <c r="A171" s="97"/>
      <c r="B171" s="349"/>
      <c r="C171" s="349"/>
      <c r="D171" s="349"/>
      <c r="E171" s="490"/>
      <c r="F171" s="865"/>
      <c r="G171" s="500"/>
      <c r="H171" s="865"/>
      <c r="I171" s="102">
        <f t="shared" ref="I171:I195" si="53">H171-F171</f>
        <v>0</v>
      </c>
      <c r="J171" s="581"/>
      <c r="K171" s="591"/>
      <c r="L171" s="690"/>
      <c r="M171" s="591"/>
      <c r="N171" s="692"/>
      <c r="O171" s="1015"/>
      <c r="P171" s="770"/>
      <c r="Q171" s="469"/>
      <c r="R171" s="738"/>
      <c r="S171" s="893">
        <f t="shared" ref="S171:S180" si="54">Q171+M171+K171</f>
        <v>0</v>
      </c>
      <c r="T171" s="894" t="e">
        <f t="shared" ref="T171:T180" si="55">S171/H171</f>
        <v>#DIV/0!</v>
      </c>
    </row>
    <row r="172" spans="1:24" s="148" customFormat="1" ht="19.5" customHeight="1" x14ac:dyDescent="0.25">
      <c r="A172" s="97"/>
      <c r="B172" s="349"/>
      <c r="C172" s="349"/>
      <c r="D172" s="349"/>
      <c r="E172" s="490"/>
      <c r="F172" s="865"/>
      <c r="G172" s="500"/>
      <c r="H172" s="865"/>
      <c r="I172" s="102">
        <f t="shared" si="53"/>
        <v>0</v>
      </c>
      <c r="J172" s="581"/>
      <c r="K172" s="591"/>
      <c r="L172" s="690"/>
      <c r="M172" s="591"/>
      <c r="N172" s="692"/>
      <c r="O172" s="1015"/>
      <c r="P172" s="770"/>
      <c r="Q172" s="469"/>
      <c r="R172" s="738"/>
      <c r="S172" s="893">
        <f t="shared" si="54"/>
        <v>0</v>
      </c>
      <c r="T172" s="894" t="e">
        <f t="shared" si="55"/>
        <v>#DIV/0!</v>
      </c>
    </row>
    <row r="173" spans="1:24" s="148" customFormat="1" x14ac:dyDescent="0.25">
      <c r="A173" s="97"/>
      <c r="B173" s="373"/>
      <c r="C173" s="72"/>
      <c r="D173" s="152"/>
      <c r="E173" s="145"/>
      <c r="F173" s="866"/>
      <c r="G173" s="97"/>
      <c r="H173" s="870"/>
      <c r="I173" s="102">
        <f t="shared" si="53"/>
        <v>0</v>
      </c>
      <c r="J173" s="170"/>
      <c r="K173" s="211"/>
      <c r="L173" s="526"/>
      <c r="M173" s="210"/>
      <c r="N173" s="669"/>
      <c r="O173" s="1012"/>
      <c r="P173" s="771"/>
      <c r="Q173" s="470"/>
      <c r="R173" s="532"/>
      <c r="S173" s="893">
        <f t="shared" si="54"/>
        <v>0</v>
      </c>
      <c r="T173" s="894" t="e">
        <f t="shared" si="55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53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4"/>
        <v>0</v>
      </c>
      <c r="T174" s="894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53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4"/>
        <v>0</v>
      </c>
      <c r="T175" s="894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53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4"/>
        <v>0</v>
      </c>
      <c r="T176" s="894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53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4"/>
        <v>0</v>
      </c>
      <c r="T177" s="894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53"/>
        <v>0</v>
      </c>
      <c r="J178" s="170"/>
      <c r="K178" s="211"/>
      <c r="L178" s="526"/>
      <c r="M178" s="210"/>
      <c r="N178" s="669"/>
      <c r="O178" s="1012"/>
      <c r="P178" s="771"/>
      <c r="Q178" s="470"/>
      <c r="R178" s="532"/>
      <c r="S178" s="893">
        <f t="shared" si="54"/>
        <v>0</v>
      </c>
      <c r="T178" s="894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53"/>
        <v>0</v>
      </c>
      <c r="J179" s="170"/>
      <c r="K179" s="211"/>
      <c r="L179" s="526"/>
      <c r="M179" s="210"/>
      <c r="N179" s="669"/>
      <c r="O179" s="1012"/>
      <c r="P179" s="771"/>
      <c r="Q179" s="470"/>
      <c r="R179" s="532"/>
      <c r="S179" s="893">
        <f t="shared" si="54"/>
        <v>0</v>
      </c>
      <c r="T179" s="894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53"/>
        <v>0</v>
      </c>
      <c r="J180" s="170"/>
      <c r="K180" s="211"/>
      <c r="L180" s="526"/>
      <c r="M180" s="210"/>
      <c r="N180" s="670"/>
      <c r="O180" s="1012"/>
      <c r="P180" s="771"/>
      <c r="Q180" s="471"/>
      <c r="R180" s="533"/>
      <c r="S180" s="893">
        <f t="shared" si="54"/>
        <v>0</v>
      </c>
      <c r="T180" s="894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6"/>
      <c r="G181" s="97"/>
      <c r="H181" s="870"/>
      <c r="I181" s="102">
        <f t="shared" si="53"/>
        <v>0</v>
      </c>
      <c r="J181" s="170"/>
      <c r="K181" s="211"/>
      <c r="L181" s="526"/>
      <c r="M181" s="210"/>
      <c r="N181" s="670"/>
      <c r="O181" s="1012"/>
      <c r="P181" s="771"/>
      <c r="Q181" s="471"/>
      <c r="R181" s="533"/>
      <c r="S181" s="893"/>
      <c r="T181" s="893"/>
    </row>
    <row r="182" spans="1:20" s="148" customFormat="1" x14ac:dyDescent="0.25">
      <c r="A182" s="97"/>
      <c r="B182" s="74"/>
      <c r="C182" s="72"/>
      <c r="D182" s="152"/>
      <c r="E182" s="145"/>
      <c r="F182" s="866"/>
      <c r="G182" s="97"/>
      <c r="H182" s="870"/>
      <c r="I182" s="102">
        <f t="shared" si="53"/>
        <v>0</v>
      </c>
      <c r="J182" s="170"/>
      <c r="K182" s="211"/>
      <c r="L182" s="526"/>
      <c r="M182" s="210"/>
      <c r="N182" s="670"/>
      <c r="O182" s="1012"/>
      <c r="P182" s="771"/>
      <c r="Q182" s="471"/>
      <c r="R182" s="533"/>
      <c r="S182" s="893"/>
      <c r="T182" s="893"/>
    </row>
    <row r="183" spans="1:20" s="148" customFormat="1" ht="16.5" thickBot="1" x14ac:dyDescent="0.3">
      <c r="A183" s="97"/>
      <c r="B183" s="74"/>
      <c r="C183" s="142"/>
      <c r="D183" s="142"/>
      <c r="E183" s="130"/>
      <c r="F183" s="850"/>
      <c r="G183" s="97"/>
      <c r="H183" s="870"/>
      <c r="I183" s="102">
        <f t="shared" si="53"/>
        <v>0</v>
      </c>
      <c r="J183" s="170"/>
      <c r="K183" s="105"/>
      <c r="L183" s="526"/>
      <c r="M183" s="70"/>
      <c r="N183" s="670"/>
      <c r="O183" s="1012"/>
      <c r="P183" s="371"/>
      <c r="Q183" s="472"/>
      <c r="R183" s="534"/>
      <c r="S183" s="893">
        <f t="shared" ref="S183:S188" si="56">Q183+M183+K183</f>
        <v>0</v>
      </c>
      <c r="T183" s="893" t="e">
        <f t="shared" ref="T183:T191" si="57">S183/H183+0.1</f>
        <v>#DIV/0!</v>
      </c>
    </row>
    <row r="184" spans="1:20" s="148" customFormat="1" ht="16.5" hidden="1" thickBot="1" x14ac:dyDescent="0.3">
      <c r="A184" s="97"/>
      <c r="B184" s="74"/>
      <c r="C184" s="74"/>
      <c r="D184" s="142"/>
      <c r="E184" s="130"/>
      <c r="F184" s="850"/>
      <c r="G184" s="97"/>
      <c r="H184" s="870"/>
      <c r="I184" s="102">
        <f t="shared" si="53"/>
        <v>0</v>
      </c>
      <c r="J184" s="170"/>
      <c r="K184" s="105"/>
      <c r="L184" s="526"/>
      <c r="M184" s="70"/>
      <c r="N184" s="670"/>
      <c r="O184" s="1012"/>
      <c r="P184" s="371"/>
      <c r="Q184" s="473"/>
      <c r="R184" s="535"/>
      <c r="S184" s="893">
        <f t="shared" si="56"/>
        <v>0</v>
      </c>
      <c r="T184" s="893" t="e">
        <f t="shared" si="57"/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53"/>
        <v>0</v>
      </c>
      <c r="J185" s="170"/>
      <c r="K185" s="105"/>
      <c r="L185" s="526"/>
      <c r="M185" s="70"/>
      <c r="N185" s="670"/>
      <c r="O185" s="1012"/>
      <c r="P185" s="371"/>
      <c r="Q185" s="473"/>
      <c r="R185" s="535"/>
      <c r="S185" s="893">
        <f t="shared" si="56"/>
        <v>0</v>
      </c>
      <c r="T185" s="893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50"/>
      <c r="G186" s="97"/>
      <c r="H186" s="870"/>
      <c r="I186" s="102">
        <f t="shared" si="53"/>
        <v>0</v>
      </c>
      <c r="J186" s="170"/>
      <c r="K186" s="105"/>
      <c r="L186" s="526"/>
      <c r="M186" s="70"/>
      <c r="N186" s="670"/>
      <c r="O186" s="1012"/>
      <c r="P186" s="371"/>
      <c r="Q186" s="473"/>
      <c r="R186" s="536"/>
      <c r="S186" s="893">
        <f t="shared" si="56"/>
        <v>0</v>
      </c>
      <c r="T186" s="893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50"/>
      <c r="G187" s="97"/>
      <c r="H187" s="870"/>
      <c r="I187" s="102">
        <f t="shared" si="53"/>
        <v>0</v>
      </c>
      <c r="J187" s="170"/>
      <c r="K187" s="105"/>
      <c r="L187" s="526"/>
      <c r="M187" s="70"/>
      <c r="N187" s="670"/>
      <c r="O187" s="1012"/>
      <c r="P187" s="371"/>
      <c r="Q187" s="473"/>
      <c r="R187" s="536"/>
      <c r="S187" s="893">
        <f t="shared" si="56"/>
        <v>0</v>
      </c>
      <c r="T187" s="893" t="e">
        <f t="shared" si="57"/>
        <v>#DIV/0!</v>
      </c>
    </row>
    <row r="188" spans="1:20" s="148" customFormat="1" ht="16.5" hidden="1" thickBot="1" x14ac:dyDescent="0.3">
      <c r="A188" s="97"/>
      <c r="B188" s="74"/>
      <c r="C188" s="142"/>
      <c r="E188" s="130"/>
      <c r="F188" s="850"/>
      <c r="G188" s="97"/>
      <c r="H188" s="870"/>
      <c r="I188" s="102">
        <f t="shared" si="53"/>
        <v>0</v>
      </c>
      <c r="J188" s="170"/>
      <c r="K188" s="105"/>
      <c r="L188" s="526"/>
      <c r="M188" s="70"/>
      <c r="N188" s="670"/>
      <c r="O188" s="1012"/>
      <c r="P188" s="371"/>
      <c r="Q188" s="361"/>
      <c r="R188" s="537"/>
      <c r="S188" s="893">
        <f t="shared" si="56"/>
        <v>0</v>
      </c>
      <c r="T188" s="893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D189" s="98"/>
      <c r="E189" s="130"/>
      <c r="F189" s="850"/>
      <c r="G189" s="97"/>
      <c r="H189" s="870"/>
      <c r="I189" s="102">
        <f t="shared" si="53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ref="S189:S194" si="58">Q189+M189+K189</f>
        <v>0</v>
      </c>
      <c r="T189" s="893" t="e">
        <f t="shared" si="57"/>
        <v>#DIV/0!</v>
      </c>
    </row>
    <row r="190" spans="1:20" s="148" customFormat="1" ht="16.5" hidden="1" thickBot="1" x14ac:dyDescent="0.3">
      <c r="A190" s="97"/>
      <c r="B190" s="74"/>
      <c r="C190" s="144"/>
      <c r="D190" s="98"/>
      <c r="E190" s="130"/>
      <c r="F190" s="850"/>
      <c r="G190" s="97"/>
      <c r="H190" s="870"/>
      <c r="I190" s="102">
        <f t="shared" si="53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si="58"/>
        <v>0</v>
      </c>
      <c r="T190" s="893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50"/>
      <c r="G191" s="97"/>
      <c r="H191" s="870"/>
      <c r="I191" s="102">
        <f t="shared" si="53"/>
        <v>0</v>
      </c>
      <c r="J191" s="170"/>
      <c r="K191" s="105"/>
      <c r="L191" s="526"/>
      <c r="M191" s="70"/>
      <c r="N191" s="670"/>
      <c r="O191" s="1012"/>
      <c r="P191" s="371"/>
      <c r="Q191" s="361"/>
      <c r="R191" s="537"/>
      <c r="S191" s="893">
        <f t="shared" si="58"/>
        <v>0</v>
      </c>
      <c r="T191" s="893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50"/>
      <c r="G192" s="97"/>
      <c r="H192" s="870"/>
      <c r="I192" s="102">
        <f t="shared" si="53"/>
        <v>0</v>
      </c>
      <c r="J192" s="170"/>
      <c r="K192" s="105"/>
      <c r="L192" s="526"/>
      <c r="M192" s="70"/>
      <c r="N192" s="670"/>
      <c r="O192" s="1012"/>
      <c r="P192" s="371"/>
      <c r="Q192" s="361"/>
      <c r="R192" s="537"/>
      <c r="S192" s="893">
        <f t="shared" si="58"/>
        <v>0</v>
      </c>
      <c r="T192" s="893" t="e">
        <f>S192/H192</f>
        <v>#DIV/0!</v>
      </c>
    </row>
    <row r="193" spans="1:20" s="148" customFormat="1" ht="16.5" hidden="1" thickBot="1" x14ac:dyDescent="0.3">
      <c r="A193" s="97"/>
      <c r="B193" s="74"/>
      <c r="C193" s="144"/>
      <c r="D193" s="149"/>
      <c r="E193" s="130"/>
      <c r="F193" s="850"/>
      <c r="G193" s="97"/>
      <c r="H193" s="870"/>
      <c r="I193" s="102">
        <f t="shared" si="53"/>
        <v>0</v>
      </c>
      <c r="J193" s="170"/>
      <c r="K193" s="105"/>
      <c r="L193" s="526"/>
      <c r="M193" s="70"/>
      <c r="N193" s="670"/>
      <c r="O193" s="1012"/>
      <c r="P193" s="371"/>
      <c r="Q193" s="474"/>
      <c r="R193" s="534"/>
      <c r="S193" s="893">
        <f t="shared" si="58"/>
        <v>0</v>
      </c>
      <c r="T193" s="893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50"/>
      <c r="G194" s="97"/>
      <c r="H194" s="870"/>
      <c r="I194" s="102">
        <f t="shared" si="53"/>
        <v>0</v>
      </c>
      <c r="J194" s="170"/>
      <c r="K194" s="105"/>
      <c r="L194" s="526"/>
      <c r="M194" s="70"/>
      <c r="N194" s="670"/>
      <c r="O194" s="1012"/>
      <c r="P194" s="371"/>
      <c r="Q194" s="474"/>
      <c r="R194" s="538"/>
      <c r="S194" s="893">
        <f t="shared" si="58"/>
        <v>0</v>
      </c>
      <c r="T194" s="893" t="e">
        <f>S194/H194</f>
        <v>#DIV/0!</v>
      </c>
    </row>
    <row r="195" spans="1:20" s="148" customFormat="1" ht="16.5" hidden="1" thickBot="1" x14ac:dyDescent="0.3">
      <c r="A195" s="97"/>
      <c r="B195" s="74"/>
      <c r="C195" s="94"/>
      <c r="D195" s="149"/>
      <c r="E195" s="410"/>
      <c r="F195" s="850"/>
      <c r="G195" s="97"/>
      <c r="H195" s="870"/>
      <c r="I195" s="102">
        <f t="shared" si="53"/>
        <v>0</v>
      </c>
      <c r="J195" s="125"/>
      <c r="K195" s="157"/>
      <c r="L195" s="527"/>
      <c r="M195" s="70"/>
      <c r="N195" s="671"/>
      <c r="O195" s="1012"/>
      <c r="P195" s="371"/>
      <c r="Q195" s="361"/>
      <c r="R195" s="539"/>
      <c r="S195" s="893">
        <f>Q195+M195+K195</f>
        <v>0</v>
      </c>
      <c r="T195" s="893" t="e">
        <f>S195/H195+0.1</f>
        <v>#DIV/0!</v>
      </c>
    </row>
    <row r="196" spans="1:20" s="148" customFormat="1" ht="29.25" customHeight="1" thickTop="1" thickBot="1" x14ac:dyDescent="0.3">
      <c r="A196" s="97"/>
      <c r="B196" s="74"/>
      <c r="C196" s="94"/>
      <c r="D196" s="158"/>
      <c r="E196" s="130"/>
      <c r="F196" s="867" t="s">
        <v>31</v>
      </c>
      <c r="G196" s="71">
        <f>SUM(G5:G195)</f>
        <v>3413</v>
      </c>
      <c r="H196" s="876">
        <f>SUM(H3:H195)</f>
        <v>574676.41000000015</v>
      </c>
      <c r="I196" s="424">
        <f>PIERNA!I37</f>
        <v>0</v>
      </c>
      <c r="J196" s="46"/>
      <c r="K196" s="159">
        <f>SUM(K5:K195)</f>
        <v>248674.4</v>
      </c>
      <c r="L196" s="528"/>
      <c r="M196" s="159">
        <f>SUM(M5:M195)</f>
        <v>712820</v>
      </c>
      <c r="N196" s="672"/>
      <c r="O196" s="1020"/>
      <c r="P196" s="772"/>
      <c r="Q196" s="475">
        <f>SUM(Q5:Q195)</f>
        <v>19129956.2058312</v>
      </c>
      <c r="R196" s="540"/>
      <c r="S196" s="895">
        <f>Q196+M196+K196</f>
        <v>20091450.605831198</v>
      </c>
      <c r="T196" s="893"/>
    </row>
    <row r="197" spans="1:20" s="148" customFormat="1" ht="16.5" thickTop="1" x14ac:dyDescent="0.25">
      <c r="B197" s="74"/>
      <c r="C197" s="74"/>
      <c r="D197" s="97"/>
      <c r="E197" s="130"/>
      <c r="F197" s="857"/>
      <c r="G197" s="97"/>
      <c r="H197" s="857"/>
      <c r="I197" s="74"/>
      <c r="J197" s="125"/>
      <c r="L197" s="529"/>
      <c r="N197" s="673"/>
      <c r="O197" s="1010"/>
      <c r="P197" s="371"/>
      <c r="Q197" s="361"/>
      <c r="R197" s="435" t="s">
        <v>42</v>
      </c>
      <c r="S197" s="401"/>
      <c r="T197" s="401"/>
    </row>
  </sheetData>
  <sortState ref="A101:AC105">
    <sortCondition ref="E99:E100"/>
  </sortState>
  <mergeCells count="43">
    <mergeCell ref="R138:R140"/>
    <mergeCell ref="R122:R123"/>
    <mergeCell ref="R142:R144"/>
    <mergeCell ref="R124:R125"/>
    <mergeCell ref="B116:B119"/>
    <mergeCell ref="E116:E119"/>
    <mergeCell ref="O116:O119"/>
    <mergeCell ref="R113:R114"/>
    <mergeCell ref="B132:B134"/>
    <mergeCell ref="E132:E134"/>
    <mergeCell ref="O132:O134"/>
    <mergeCell ref="B122:B123"/>
    <mergeCell ref="E122:E123"/>
    <mergeCell ref="O122:O123"/>
    <mergeCell ref="B126:B130"/>
    <mergeCell ref="E126:E130"/>
    <mergeCell ref="O126:O130"/>
    <mergeCell ref="R132:R134"/>
    <mergeCell ref="R126:R130"/>
    <mergeCell ref="R117:R119"/>
    <mergeCell ref="Q1:Q2"/>
    <mergeCell ref="K1:K2"/>
    <mergeCell ref="M1:M2"/>
    <mergeCell ref="B101:B102"/>
    <mergeCell ref="E101:E102"/>
    <mergeCell ref="O101:O102"/>
    <mergeCell ref="B113:B114"/>
    <mergeCell ref="E113:E114"/>
    <mergeCell ref="O113:O114"/>
    <mergeCell ref="R101:R102"/>
    <mergeCell ref="R105:R107"/>
    <mergeCell ref="B105:B107"/>
    <mergeCell ref="E105:E107"/>
    <mergeCell ref="O105:O107"/>
    <mergeCell ref="B124:B125"/>
    <mergeCell ref="E124:E125"/>
    <mergeCell ref="O124:O125"/>
    <mergeCell ref="B143:B144"/>
    <mergeCell ref="E143:E144"/>
    <mergeCell ref="O143:O144"/>
    <mergeCell ref="B138:B140"/>
    <mergeCell ref="E138:E140"/>
    <mergeCell ref="O138:O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579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579"/>
      <c r="B6" s="1580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579"/>
      <c r="B7" s="1580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4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85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47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47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69" t="s">
        <v>11</v>
      </c>
      <c r="D84" s="1570"/>
      <c r="E84" s="56">
        <f>E6+E7-F79+E8</f>
        <v>1620.97</v>
      </c>
      <c r="F84" s="124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Q8" sqref="Q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76" t="s">
        <v>309</v>
      </c>
      <c r="B1" s="1576"/>
      <c r="C1" s="1576"/>
      <c r="D1" s="1576"/>
      <c r="E1" s="1576"/>
      <c r="F1" s="1576"/>
      <c r="G1" s="1576"/>
      <c r="H1" s="11">
        <v>1</v>
      </c>
      <c r="L1" s="1567" t="s">
        <v>322</v>
      </c>
      <c r="M1" s="1567"/>
      <c r="N1" s="1567"/>
      <c r="O1" s="1567"/>
      <c r="P1" s="1567"/>
      <c r="Q1" s="1567"/>
      <c r="R1" s="156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581" t="s">
        <v>67</v>
      </c>
      <c r="C4" s="230"/>
      <c r="D4" s="130"/>
      <c r="E4" s="432">
        <v>-30.59</v>
      </c>
      <c r="F4" s="1122">
        <v>0</v>
      </c>
      <c r="G4" s="151"/>
      <c r="H4" s="151"/>
      <c r="L4" s="407"/>
      <c r="M4" s="1581" t="s">
        <v>67</v>
      </c>
      <c r="N4" s="230"/>
      <c r="O4" s="130"/>
      <c r="P4" s="432"/>
      <c r="Q4" s="1329"/>
      <c r="R4" s="151"/>
      <c r="S4" s="151"/>
    </row>
    <row r="5" spans="1:21" ht="21" customHeight="1" x14ac:dyDescent="0.25">
      <c r="A5" s="1583" t="s">
        <v>80</v>
      </c>
      <c r="B5" s="1582"/>
      <c r="C5" s="230">
        <v>119</v>
      </c>
      <c r="D5" s="130">
        <v>45120</v>
      </c>
      <c r="E5" s="432">
        <v>5003.5600000000004</v>
      </c>
      <c r="F5" s="1122">
        <v>176</v>
      </c>
      <c r="G5" s="5"/>
      <c r="L5" s="1583" t="s">
        <v>80</v>
      </c>
      <c r="M5" s="1582"/>
      <c r="N5" s="230">
        <v>119</v>
      </c>
      <c r="O5" s="130">
        <v>45139</v>
      </c>
      <c r="P5" s="432">
        <v>3019.45</v>
      </c>
      <c r="Q5" s="1329">
        <v>107</v>
      </c>
      <c r="R5" s="5"/>
    </row>
    <row r="6" spans="1:21" ht="21" customHeight="1" x14ac:dyDescent="0.25">
      <c r="A6" s="1583"/>
      <c r="B6" s="1582"/>
      <c r="C6" s="369">
        <v>119</v>
      </c>
      <c r="D6" s="130">
        <v>45129</v>
      </c>
      <c r="E6" s="433">
        <v>5014.46</v>
      </c>
      <c r="F6" s="1122">
        <v>179</v>
      </c>
      <c r="G6" s="47">
        <f>F79</f>
        <v>7954.9299999999976</v>
      </c>
      <c r="H6" s="7">
        <f>E6-G6+E7+E5-G5+E4</f>
        <v>2032.500000000003</v>
      </c>
      <c r="L6" s="1583"/>
      <c r="M6" s="1582"/>
      <c r="N6" s="369">
        <v>119</v>
      </c>
      <c r="O6" s="130">
        <v>45147</v>
      </c>
      <c r="P6" s="433">
        <v>5007.38</v>
      </c>
      <c r="Q6" s="1329">
        <v>177</v>
      </c>
      <c r="R6" s="47">
        <f>Q79</f>
        <v>0</v>
      </c>
      <c r="S6" s="7">
        <f>P6-R6+P7+P5-R5+P4</f>
        <v>10153.450000000001</v>
      </c>
    </row>
    <row r="7" spans="1:21" ht="15.75" x14ac:dyDescent="0.25">
      <c r="A7" s="674"/>
      <c r="B7" s="1582"/>
      <c r="C7" s="220"/>
      <c r="D7" s="218"/>
      <c r="E7" s="432"/>
      <c r="F7" s="1122"/>
      <c r="L7" s="674"/>
      <c r="M7" s="1582"/>
      <c r="N7" s="220">
        <v>119</v>
      </c>
      <c r="O7" s="218">
        <v>45157</v>
      </c>
      <c r="P7" s="432">
        <v>2126.62</v>
      </c>
      <c r="Q7" s="1329">
        <v>70</v>
      </c>
    </row>
    <row r="8" spans="1:21" ht="15.75" thickBot="1" x14ac:dyDescent="0.3">
      <c r="A8" s="407"/>
      <c r="B8" s="144"/>
      <c r="C8" s="220"/>
      <c r="D8" s="218"/>
      <c r="E8" s="432"/>
      <c r="F8" s="1122"/>
      <c r="L8" s="407"/>
      <c r="M8" s="144"/>
      <c r="N8" s="220"/>
      <c r="O8" s="218"/>
      <c r="P8" s="432"/>
      <c r="Q8" s="1329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10153.450000000001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10153.450000000001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10153.450000000001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10153.450000000001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10153.450000000001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10153.450000000001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10153.450000000001</v>
      </c>
      <c r="U18" s="641">
        <f t="shared" si="3"/>
        <v>0</v>
      </c>
    </row>
    <row r="19" spans="1:21" x14ac:dyDescent="0.25">
      <c r="A19" s="1073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3"/>
      <c r="M19" s="659">
        <f t="shared" si="6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10153.450000000001</v>
      </c>
      <c r="U19" s="641">
        <f t="shared" si="3"/>
        <v>0</v>
      </c>
    </row>
    <row r="20" spans="1:21" x14ac:dyDescent="0.25">
      <c r="A20" s="1073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3"/>
      <c r="M20" s="659">
        <f t="shared" si="6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10153.450000000001</v>
      </c>
      <c r="U20" s="641">
        <f t="shared" si="3"/>
        <v>0</v>
      </c>
    </row>
    <row r="21" spans="1:21" x14ac:dyDescent="0.25">
      <c r="A21" s="1073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3"/>
      <c r="M21" s="659">
        <f t="shared" si="6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10153.450000000001</v>
      </c>
      <c r="U21" s="641">
        <f t="shared" si="3"/>
        <v>0</v>
      </c>
    </row>
    <row r="22" spans="1:21" x14ac:dyDescent="0.25">
      <c r="A22" s="1073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3"/>
      <c r="M22" s="659">
        <f t="shared" si="6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10153.450000000001</v>
      </c>
      <c r="U22" s="641">
        <f t="shared" si="3"/>
        <v>0</v>
      </c>
    </row>
    <row r="23" spans="1:21" x14ac:dyDescent="0.25">
      <c r="A23" s="1073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3"/>
      <c r="M23" s="659">
        <f t="shared" si="6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10153.450000000001</v>
      </c>
      <c r="U23" s="641">
        <f t="shared" si="3"/>
        <v>0</v>
      </c>
    </row>
    <row r="24" spans="1:21" x14ac:dyDescent="0.25">
      <c r="A24" s="1074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4"/>
      <c r="M24" s="659">
        <f t="shared" si="6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10153.450000000001</v>
      </c>
      <c r="U24" s="641">
        <f t="shared" si="3"/>
        <v>0</v>
      </c>
    </row>
    <row r="25" spans="1:21" x14ac:dyDescent="0.25">
      <c r="A25" s="1073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3"/>
      <c r="M25" s="659">
        <f t="shared" si="6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10153.450000000001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10153.450000000001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10153.450000000001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10153.450000000001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10153.450000000001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10153.450000000001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3"/>
      <c r="M31" s="659">
        <f t="shared" si="6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10153.450000000001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3"/>
      <c r="M32" s="659">
        <f t="shared" si="6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10153.450000000001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3"/>
      <c r="M33" s="659">
        <f t="shared" si="6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10153.450000000001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3"/>
      <c r="M34" s="659">
        <f t="shared" si="6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10153.450000000001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3"/>
      <c r="M35" s="659">
        <f t="shared" si="6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10153.450000000001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3"/>
      <c r="M36" s="659">
        <f t="shared" si="6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10153.450000000001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20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3" t="s">
        <v>22</v>
      </c>
      <c r="M37" s="659">
        <f t="shared" si="6"/>
        <v>354</v>
      </c>
      <c r="N37" s="613"/>
      <c r="O37" s="792"/>
      <c r="P37" s="1336"/>
      <c r="Q37" s="792">
        <f t="shared" si="1"/>
        <v>0</v>
      </c>
      <c r="R37" s="793"/>
      <c r="S37" s="794"/>
      <c r="T37" s="586">
        <f t="shared" si="7"/>
        <v>10153.450000000001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20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4"/>
      <c r="M38" s="659">
        <f t="shared" si="6"/>
        <v>354</v>
      </c>
      <c r="N38" s="613"/>
      <c r="O38" s="792"/>
      <c r="P38" s="1336"/>
      <c r="Q38" s="792">
        <f t="shared" si="1"/>
        <v>0</v>
      </c>
      <c r="R38" s="793"/>
      <c r="S38" s="794"/>
      <c r="T38" s="586">
        <f t="shared" si="7"/>
        <v>10153.450000000001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20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3"/>
      <c r="M39" s="659">
        <f t="shared" si="6"/>
        <v>354</v>
      </c>
      <c r="N39" s="613"/>
      <c r="O39" s="792"/>
      <c r="P39" s="1336"/>
      <c r="Q39" s="792">
        <f t="shared" si="1"/>
        <v>0</v>
      </c>
      <c r="R39" s="793"/>
      <c r="S39" s="794"/>
      <c r="T39" s="586">
        <f t="shared" si="7"/>
        <v>10153.450000000001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20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354</v>
      </c>
      <c r="N40" s="15"/>
      <c r="O40" s="791"/>
      <c r="P40" s="1320"/>
      <c r="Q40" s="791">
        <f t="shared" si="1"/>
        <v>0</v>
      </c>
      <c r="R40" s="520"/>
      <c r="S40" s="356"/>
      <c r="T40" s="102">
        <f t="shared" si="7"/>
        <v>10153.450000000001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20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354</v>
      </c>
      <c r="N41" s="15"/>
      <c r="O41" s="791"/>
      <c r="P41" s="1320"/>
      <c r="Q41" s="791">
        <f t="shared" si="1"/>
        <v>0</v>
      </c>
      <c r="R41" s="520"/>
      <c r="S41" s="356"/>
      <c r="T41" s="102">
        <f t="shared" si="7"/>
        <v>10153.450000000001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20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354</v>
      </c>
      <c r="N42" s="15"/>
      <c r="O42" s="791"/>
      <c r="P42" s="1320"/>
      <c r="Q42" s="791">
        <f t="shared" si="1"/>
        <v>0</v>
      </c>
      <c r="R42" s="520"/>
      <c r="S42" s="356"/>
      <c r="T42" s="102">
        <f t="shared" si="7"/>
        <v>10153.450000000001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20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354</v>
      </c>
      <c r="N43" s="15"/>
      <c r="O43" s="791"/>
      <c r="P43" s="1320"/>
      <c r="Q43" s="791">
        <f t="shared" si="1"/>
        <v>0</v>
      </c>
      <c r="R43" s="520"/>
      <c r="S43" s="356"/>
      <c r="T43" s="102">
        <f t="shared" si="7"/>
        <v>10153.450000000001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20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354</v>
      </c>
      <c r="N44" s="15"/>
      <c r="O44" s="791"/>
      <c r="P44" s="1320"/>
      <c r="Q44" s="791">
        <f t="shared" si="1"/>
        <v>0</v>
      </c>
      <c r="R44" s="520"/>
      <c r="S44" s="356"/>
      <c r="T44" s="102">
        <f t="shared" si="7"/>
        <v>10153.450000000001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20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354</v>
      </c>
      <c r="N45" s="15"/>
      <c r="O45" s="791"/>
      <c r="P45" s="1320"/>
      <c r="Q45" s="791">
        <f t="shared" si="1"/>
        <v>0</v>
      </c>
      <c r="R45" s="520"/>
      <c r="S45" s="356"/>
      <c r="T45" s="102">
        <f t="shared" si="7"/>
        <v>10153.450000000001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20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354</v>
      </c>
      <c r="N46" s="15"/>
      <c r="O46" s="791"/>
      <c r="P46" s="1320"/>
      <c r="Q46" s="791">
        <f t="shared" si="1"/>
        <v>0</v>
      </c>
      <c r="R46" s="520"/>
      <c r="S46" s="356"/>
      <c r="T46" s="102">
        <f t="shared" si="7"/>
        <v>10153.450000000001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20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354</v>
      </c>
      <c r="N47" s="15"/>
      <c r="O47" s="791"/>
      <c r="P47" s="1320"/>
      <c r="Q47" s="791">
        <f t="shared" si="1"/>
        <v>0</v>
      </c>
      <c r="R47" s="520"/>
      <c r="S47" s="356"/>
      <c r="T47" s="102">
        <f t="shared" si="7"/>
        <v>10153.450000000001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20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354</v>
      </c>
      <c r="N48" s="15"/>
      <c r="O48" s="791"/>
      <c r="P48" s="1320"/>
      <c r="Q48" s="791">
        <f t="shared" si="1"/>
        <v>0</v>
      </c>
      <c r="R48" s="520"/>
      <c r="S48" s="356"/>
      <c r="T48" s="102">
        <f t="shared" si="7"/>
        <v>10153.450000000001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20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354</v>
      </c>
      <c r="N49" s="15"/>
      <c r="O49" s="791"/>
      <c r="P49" s="1320"/>
      <c r="Q49" s="791">
        <f t="shared" si="1"/>
        <v>0</v>
      </c>
      <c r="R49" s="520"/>
      <c r="S49" s="356"/>
      <c r="T49" s="102">
        <f t="shared" si="7"/>
        <v>10153.450000000001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20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354</v>
      </c>
      <c r="N50" s="15"/>
      <c r="O50" s="791"/>
      <c r="P50" s="1320"/>
      <c r="Q50" s="791">
        <f t="shared" si="1"/>
        <v>0</v>
      </c>
      <c r="R50" s="520"/>
      <c r="S50" s="356"/>
      <c r="T50" s="102">
        <f t="shared" si="7"/>
        <v>10153.450000000001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20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354</v>
      </c>
      <c r="N51" s="15"/>
      <c r="O51" s="791"/>
      <c r="P51" s="1320"/>
      <c r="Q51" s="791">
        <f t="shared" si="1"/>
        <v>0</v>
      </c>
      <c r="R51" s="520"/>
      <c r="S51" s="356"/>
      <c r="T51" s="102">
        <f t="shared" si="7"/>
        <v>10153.450000000001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20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354</v>
      </c>
      <c r="N52" s="15"/>
      <c r="O52" s="791"/>
      <c r="P52" s="1320"/>
      <c r="Q52" s="791">
        <f t="shared" si="1"/>
        <v>0</v>
      </c>
      <c r="R52" s="520"/>
      <c r="S52" s="356"/>
      <c r="T52" s="102">
        <f t="shared" si="7"/>
        <v>10153.450000000001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20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354</v>
      </c>
      <c r="N53" s="15"/>
      <c r="O53" s="791"/>
      <c r="P53" s="1320"/>
      <c r="Q53" s="791">
        <f t="shared" si="1"/>
        <v>0</v>
      </c>
      <c r="R53" s="520"/>
      <c r="S53" s="356"/>
      <c r="T53" s="102">
        <f t="shared" si="7"/>
        <v>10153.450000000001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20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354</v>
      </c>
      <c r="N54" s="15"/>
      <c r="O54" s="791"/>
      <c r="P54" s="1320"/>
      <c r="Q54" s="791">
        <f t="shared" si="1"/>
        <v>0</v>
      </c>
      <c r="R54" s="520"/>
      <c r="S54" s="356"/>
      <c r="T54" s="102">
        <f t="shared" si="7"/>
        <v>10153.450000000001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20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354</v>
      </c>
      <c r="N55" s="15"/>
      <c r="O55" s="791"/>
      <c r="P55" s="1320"/>
      <c r="Q55" s="791">
        <f t="shared" si="1"/>
        <v>0</v>
      </c>
      <c r="R55" s="520"/>
      <c r="S55" s="356"/>
      <c r="T55" s="102">
        <f t="shared" si="7"/>
        <v>10153.450000000001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20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354</v>
      </c>
      <c r="N56" s="15"/>
      <c r="O56" s="791"/>
      <c r="P56" s="1320"/>
      <c r="Q56" s="791">
        <f t="shared" si="1"/>
        <v>0</v>
      </c>
      <c r="R56" s="520"/>
      <c r="S56" s="356"/>
      <c r="T56" s="102">
        <f t="shared" si="7"/>
        <v>10153.450000000001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20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354</v>
      </c>
      <c r="N57" s="15"/>
      <c r="O57" s="791"/>
      <c r="P57" s="1320"/>
      <c r="Q57" s="791">
        <f t="shared" si="1"/>
        <v>0</v>
      </c>
      <c r="R57" s="520"/>
      <c r="S57" s="356"/>
      <c r="T57" s="102">
        <f t="shared" si="7"/>
        <v>10153.450000000001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20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354</v>
      </c>
      <c r="N58" s="15"/>
      <c r="O58" s="791"/>
      <c r="P58" s="1320"/>
      <c r="Q58" s="791">
        <v>0</v>
      </c>
      <c r="R58" s="520"/>
      <c r="S58" s="356"/>
      <c r="T58" s="102">
        <f t="shared" si="7"/>
        <v>10153.450000000001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354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10153.450000000001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354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10153.450000000001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354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10153.450000000001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354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10153.450000000001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354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10153.450000000001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354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10153.450000000001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354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10153.450000000001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354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10153.450000000001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354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10153.450000000001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354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10153.450000000001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354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10153.450000000001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354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10153.450000000001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354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10153.450000000001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354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10153.450000000001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354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10153.450000000001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354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10153.450000000001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10153.450000000001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10153.450000000001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10153.450000000001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</row>
    <row r="83" spans="3:17" ht="15.75" thickBot="1" x14ac:dyDescent="0.3"/>
    <row r="84" spans="3:17" ht="15.75" thickBot="1" x14ac:dyDescent="0.3">
      <c r="C84" s="1569" t="s">
        <v>11</v>
      </c>
      <c r="D84" s="1570"/>
      <c r="E84" s="56">
        <f>E5+E6-F79+E7+E4</f>
        <v>2032.500000000003</v>
      </c>
      <c r="F84" s="1122"/>
      <c r="N84" s="1569" t="s">
        <v>11</v>
      </c>
      <c r="O84" s="1570"/>
      <c r="P84" s="56">
        <f>P5+P6-Q79+P7+P4</f>
        <v>10153.450000000001</v>
      </c>
      <c r="Q84" s="132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73"/>
      <c r="B5" s="1573"/>
      <c r="C5" s="216"/>
      <c r="D5" s="568"/>
      <c r="E5" s="633"/>
      <c r="F5" s="653"/>
      <c r="G5" s="5"/>
    </row>
    <row r="6" spans="1:10" x14ac:dyDescent="0.25">
      <c r="A6" s="1573"/>
      <c r="B6" s="1573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73"/>
      <c r="B7" s="957"/>
      <c r="C7" s="1142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1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43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E5+E6-F35+E7</f>
        <v>0</v>
      </c>
      <c r="F40" s="1089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1" t="s">
        <v>52</v>
      </c>
      <c r="B5" s="1584" t="s">
        <v>88</v>
      </c>
      <c r="C5" s="216"/>
      <c r="D5" s="130"/>
      <c r="E5" s="77"/>
      <c r="F5" s="61"/>
      <c r="G5" s="5"/>
    </row>
    <row r="6" spans="1:9" x14ac:dyDescent="0.25">
      <c r="A6" s="1571"/>
      <c r="B6" s="1584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2"/>
      <c r="E34" s="1043"/>
      <c r="F34" s="1044"/>
      <c r="G34" s="1045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71" t="s">
        <v>80</v>
      </c>
      <c r="B5" s="1585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71"/>
      <c r="B6" s="1585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86" t="s">
        <v>378</v>
      </c>
      <c r="C4" s="12">
        <v>58</v>
      </c>
      <c r="D4" s="1440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571" t="s">
        <v>52</v>
      </c>
      <c r="B5" s="1587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71"/>
      <c r="B6" s="1587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44"/>
      <c r="C34" s="1145"/>
      <c r="D34" s="1146"/>
      <c r="E34" s="1147"/>
      <c r="F34" s="1148"/>
      <c r="G34" s="1149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569" t="s">
        <v>11</v>
      </c>
      <c r="D40" s="1570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575"/>
      <c r="B5" s="1588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575"/>
      <c r="B6" s="1588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2"/>
      <c r="G4" s="38"/>
    </row>
    <row r="5" spans="1:10" ht="15" customHeight="1" x14ac:dyDescent="0.25">
      <c r="A5" s="1571" t="s">
        <v>105</v>
      </c>
      <c r="B5" s="1588" t="s">
        <v>72</v>
      </c>
      <c r="C5" s="448">
        <v>62</v>
      </c>
      <c r="D5" s="501">
        <v>45163</v>
      </c>
      <c r="E5" s="449">
        <v>300</v>
      </c>
      <c r="F5" s="1121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571"/>
      <c r="B6" s="1589"/>
      <c r="C6" s="152"/>
      <c r="D6" s="145"/>
      <c r="E6" s="128"/>
      <c r="F6" s="1122"/>
    </row>
    <row r="7" spans="1:10" ht="16.5" customHeight="1" thickTop="1" thickBot="1" x14ac:dyDescent="0.3">
      <c r="A7" s="1122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95" t="s">
        <v>33</v>
      </c>
      <c r="B11" s="478">
        <f t="shared" si="2"/>
        <v>30</v>
      </c>
      <c r="C11" s="613"/>
      <c r="D11" s="555">
        <v>0</v>
      </c>
      <c r="E11" s="1193"/>
      <c r="F11" s="1194">
        <f t="shared" si="1"/>
        <v>0</v>
      </c>
      <c r="G11" s="1186"/>
      <c r="H11" s="1187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6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6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6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61" t="s">
        <v>21</v>
      </c>
      <c r="E38" s="1562"/>
      <c r="F38" s="137">
        <f>E4+E5-F36+E6</f>
        <v>300</v>
      </c>
    </row>
    <row r="39" spans="1:9" ht="15.75" thickBot="1" x14ac:dyDescent="0.3">
      <c r="A39" s="121"/>
      <c r="D39" s="1118" t="s">
        <v>4</v>
      </c>
      <c r="E39" s="1119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5"/>
      <c r="B6" s="1590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5"/>
      <c r="B7" s="1591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1" t="s">
        <v>21</v>
      </c>
      <c r="E43" s="1562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5"/>
      <c r="B5" s="159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5"/>
      <c r="B6" s="159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7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7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7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D1" zoomScaleNormal="100" workbookViewId="0">
      <pane ySplit="7" topLeftCell="A8" activePane="bottomLeft" state="frozen"/>
      <selection activeCell="AO1" sqref="AO1"/>
      <selection pane="bottomLeft" activeCell="JN29" sqref="JN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60" t="s">
        <v>305</v>
      </c>
      <c r="L1" s="1560"/>
      <c r="M1" s="1560"/>
      <c r="N1" s="1560"/>
      <c r="O1" s="1560"/>
      <c r="P1" s="1560"/>
      <c r="Q1" s="1560"/>
      <c r="R1" s="254">
        <f>I1+1</f>
        <v>1</v>
      </c>
      <c r="S1" s="254"/>
      <c r="U1" s="1559" t="s">
        <v>306</v>
      </c>
      <c r="V1" s="1559"/>
      <c r="W1" s="1559"/>
      <c r="X1" s="1559"/>
      <c r="Y1" s="1559"/>
      <c r="Z1" s="1559"/>
      <c r="AA1" s="1559"/>
      <c r="AB1" s="254">
        <f>R1+1</f>
        <v>2</v>
      </c>
      <c r="AC1" s="362"/>
      <c r="AE1" s="1559" t="str">
        <f>U1</f>
        <v xml:space="preserve">ENTRADA DEL MES DE  AGOSTO   2023 </v>
      </c>
      <c r="AF1" s="1559"/>
      <c r="AG1" s="1559"/>
      <c r="AH1" s="1559"/>
      <c r="AI1" s="1559"/>
      <c r="AJ1" s="1559"/>
      <c r="AK1" s="1559"/>
      <c r="AL1" s="254">
        <f>AB1+1</f>
        <v>3</v>
      </c>
      <c r="AM1" s="254"/>
      <c r="AO1" s="1559" t="str">
        <f>AE1</f>
        <v xml:space="preserve">ENTRADA DEL MES DE  AGOSTO   2023 </v>
      </c>
      <c r="AP1" s="1559"/>
      <c r="AQ1" s="1559"/>
      <c r="AR1" s="1559"/>
      <c r="AS1" s="1559"/>
      <c r="AT1" s="1559"/>
      <c r="AU1" s="1559"/>
      <c r="AV1" s="254">
        <f>AL1+1</f>
        <v>4</v>
      </c>
      <c r="AW1" s="362"/>
      <c r="AY1" s="1559" t="str">
        <f>AO1</f>
        <v xml:space="preserve">ENTRADA DEL MES DE  AGOSTO   2023 </v>
      </c>
      <c r="AZ1" s="1559"/>
      <c r="BA1" s="1559"/>
      <c r="BB1" s="1559"/>
      <c r="BC1" s="1559"/>
      <c r="BD1" s="1559"/>
      <c r="BE1" s="1559"/>
      <c r="BF1" s="254">
        <f>AV1+1</f>
        <v>5</v>
      </c>
      <c r="BG1" s="374"/>
      <c r="BI1" s="1559" t="str">
        <f>AY1</f>
        <v xml:space="preserve">ENTRADA DEL MES DE  AGOSTO   2023 </v>
      </c>
      <c r="BJ1" s="1559"/>
      <c r="BK1" s="1559"/>
      <c r="BL1" s="1559"/>
      <c r="BM1" s="1559"/>
      <c r="BN1" s="1559"/>
      <c r="BO1" s="1559"/>
      <c r="BP1" s="254">
        <f>BF1+1</f>
        <v>6</v>
      </c>
      <c r="BQ1" s="362"/>
      <c r="BS1" s="1559" t="str">
        <f>BI1</f>
        <v xml:space="preserve">ENTRADA DEL MES DE  AGOSTO   2023 </v>
      </c>
      <c r="BT1" s="1559"/>
      <c r="BU1" s="1559"/>
      <c r="BV1" s="1559"/>
      <c r="BW1" s="1559"/>
      <c r="BX1" s="1559"/>
      <c r="BY1" s="1559"/>
      <c r="BZ1" s="254">
        <f>BP1+1</f>
        <v>7</v>
      </c>
      <c r="CC1" s="1559" t="str">
        <f>BS1</f>
        <v xml:space="preserve">ENTRADA DEL MES DE  AGOSTO   2023 </v>
      </c>
      <c r="CD1" s="1559"/>
      <c r="CE1" s="1559"/>
      <c r="CF1" s="1559"/>
      <c r="CG1" s="1559"/>
      <c r="CH1" s="1559"/>
      <c r="CI1" s="1559"/>
      <c r="CJ1" s="254">
        <f>BZ1+1</f>
        <v>8</v>
      </c>
      <c r="CM1" s="1559" t="str">
        <f>CC1</f>
        <v xml:space="preserve">ENTRADA DEL MES DE  AGOSTO   2023 </v>
      </c>
      <c r="CN1" s="1559"/>
      <c r="CO1" s="1559"/>
      <c r="CP1" s="1559"/>
      <c r="CQ1" s="1559"/>
      <c r="CR1" s="1559"/>
      <c r="CS1" s="1559"/>
      <c r="CT1" s="254">
        <f>CJ1+1</f>
        <v>9</v>
      </c>
      <c r="CU1" s="362"/>
      <c r="CW1" s="1559" t="str">
        <f>CM1</f>
        <v xml:space="preserve">ENTRADA DEL MES DE  AGOSTO   2023 </v>
      </c>
      <c r="CX1" s="1559"/>
      <c r="CY1" s="1559"/>
      <c r="CZ1" s="1559"/>
      <c r="DA1" s="1559"/>
      <c r="DB1" s="1559"/>
      <c r="DC1" s="1559"/>
      <c r="DD1" s="254">
        <f>CT1+1</f>
        <v>10</v>
      </c>
      <c r="DE1" s="362"/>
      <c r="DG1" s="1559" t="str">
        <f>CW1</f>
        <v xml:space="preserve">ENTRADA DEL MES DE  AGOSTO   2023 </v>
      </c>
      <c r="DH1" s="1559"/>
      <c r="DI1" s="1559"/>
      <c r="DJ1" s="1559"/>
      <c r="DK1" s="1559"/>
      <c r="DL1" s="1559"/>
      <c r="DM1" s="1559"/>
      <c r="DN1" s="254">
        <f>DD1+1</f>
        <v>11</v>
      </c>
      <c r="DO1" s="362"/>
      <c r="DQ1" s="1559" t="str">
        <f>DG1</f>
        <v xml:space="preserve">ENTRADA DEL MES DE  AGOSTO   2023 </v>
      </c>
      <c r="DR1" s="1559"/>
      <c r="DS1" s="1559"/>
      <c r="DT1" s="1559"/>
      <c r="DU1" s="1559"/>
      <c r="DV1" s="1559"/>
      <c r="DW1" s="1559"/>
      <c r="DX1" s="254">
        <f>DN1+1</f>
        <v>12</v>
      </c>
      <c r="EA1" s="1559" t="str">
        <f>DQ1</f>
        <v xml:space="preserve">ENTRADA DEL MES DE  AGOSTO   2023 </v>
      </c>
      <c r="EB1" s="1559"/>
      <c r="EC1" s="1559"/>
      <c r="ED1" s="1559"/>
      <c r="EE1" s="1559"/>
      <c r="EF1" s="1559"/>
      <c r="EG1" s="1559"/>
      <c r="EH1" s="254">
        <f>DX1+1</f>
        <v>13</v>
      </c>
      <c r="EI1" s="362"/>
      <c r="EK1" s="1559" t="str">
        <f>EA1</f>
        <v xml:space="preserve">ENTRADA DEL MES DE  AGOSTO   2023 </v>
      </c>
      <c r="EL1" s="1559"/>
      <c r="EM1" s="1559"/>
      <c r="EN1" s="1559"/>
      <c r="EO1" s="1559"/>
      <c r="EP1" s="1559"/>
      <c r="EQ1" s="1559"/>
      <c r="ER1" s="254">
        <f>EH1+1</f>
        <v>14</v>
      </c>
      <c r="ES1" s="362"/>
      <c r="EU1" s="1559" t="str">
        <f>EK1</f>
        <v xml:space="preserve">ENTRADA DEL MES DE  AGOSTO   2023 </v>
      </c>
      <c r="EV1" s="1559"/>
      <c r="EW1" s="1559"/>
      <c r="EX1" s="1559"/>
      <c r="EY1" s="1559"/>
      <c r="EZ1" s="1559"/>
      <c r="FA1" s="1559"/>
      <c r="FB1" s="254">
        <f>ER1+1</f>
        <v>15</v>
      </c>
      <c r="FC1" s="362"/>
      <c r="FE1" s="1559" t="str">
        <f>EU1</f>
        <v xml:space="preserve">ENTRADA DEL MES DE  AGOSTO   2023 </v>
      </c>
      <c r="FF1" s="1559"/>
      <c r="FG1" s="1559"/>
      <c r="FH1" s="1559"/>
      <c r="FI1" s="1559"/>
      <c r="FJ1" s="1559"/>
      <c r="FK1" s="1559"/>
      <c r="FL1" s="254">
        <f>FB1+1</f>
        <v>16</v>
      </c>
      <c r="FM1" s="362"/>
      <c r="FO1" s="1559" t="str">
        <f>FE1</f>
        <v xml:space="preserve">ENTRADA DEL MES DE  AGOSTO   2023 </v>
      </c>
      <c r="FP1" s="1559"/>
      <c r="FQ1" s="1559"/>
      <c r="FR1" s="1559"/>
      <c r="FS1" s="1559"/>
      <c r="FT1" s="1559"/>
      <c r="FU1" s="1559"/>
      <c r="FV1" s="254">
        <f>FL1+1</f>
        <v>17</v>
      </c>
      <c r="FW1" s="362"/>
      <c r="FY1" s="1559" t="str">
        <f>FO1</f>
        <v xml:space="preserve">ENTRADA DEL MES DE  AGOSTO   2023 </v>
      </c>
      <c r="FZ1" s="1559"/>
      <c r="GA1" s="1559"/>
      <c r="GB1" s="1559"/>
      <c r="GC1" s="1559"/>
      <c r="GD1" s="1559"/>
      <c r="GE1" s="1559"/>
      <c r="GF1" s="254">
        <f>FV1+1</f>
        <v>18</v>
      </c>
      <c r="GG1" s="362"/>
      <c r="GH1" s="74" t="s">
        <v>37</v>
      </c>
      <c r="GI1" s="1559" t="str">
        <f>FY1</f>
        <v xml:space="preserve">ENTRADA DEL MES DE  AGOSTO   2023 </v>
      </c>
      <c r="GJ1" s="1559"/>
      <c r="GK1" s="1559"/>
      <c r="GL1" s="1559"/>
      <c r="GM1" s="1559"/>
      <c r="GN1" s="1559"/>
      <c r="GO1" s="1559"/>
      <c r="GP1" s="254">
        <f>GF1+1</f>
        <v>19</v>
      </c>
      <c r="GQ1" s="362"/>
      <c r="GS1" s="1559" t="str">
        <f>GI1</f>
        <v xml:space="preserve">ENTRADA DEL MES DE  AGOSTO   2023 </v>
      </c>
      <c r="GT1" s="1559"/>
      <c r="GU1" s="1559"/>
      <c r="GV1" s="1559"/>
      <c r="GW1" s="1559"/>
      <c r="GX1" s="1559"/>
      <c r="GY1" s="1559"/>
      <c r="GZ1" s="254">
        <f>GP1+1</f>
        <v>20</v>
      </c>
      <c r="HA1" s="362"/>
      <c r="HC1" s="1559" t="str">
        <f>GS1</f>
        <v xml:space="preserve">ENTRADA DEL MES DE  AGOSTO   2023 </v>
      </c>
      <c r="HD1" s="1559"/>
      <c r="HE1" s="1559"/>
      <c r="HF1" s="1559"/>
      <c r="HG1" s="1559"/>
      <c r="HH1" s="1559"/>
      <c r="HI1" s="1559"/>
      <c r="HJ1" s="254">
        <f>GZ1+1</f>
        <v>21</v>
      </c>
      <c r="HK1" s="362"/>
      <c r="HM1" s="1559" t="str">
        <f>HC1</f>
        <v xml:space="preserve">ENTRADA DEL MES DE  AGOSTO   2023 </v>
      </c>
      <c r="HN1" s="1559"/>
      <c r="HO1" s="1559"/>
      <c r="HP1" s="1559"/>
      <c r="HQ1" s="1559"/>
      <c r="HR1" s="1559"/>
      <c r="HS1" s="1559"/>
      <c r="HT1" s="254">
        <f>HJ1+1</f>
        <v>22</v>
      </c>
      <c r="HU1" s="362"/>
      <c r="HW1" s="1559" t="str">
        <f>HM1</f>
        <v xml:space="preserve">ENTRADA DEL MES DE  AGOSTO   2023 </v>
      </c>
      <c r="HX1" s="1559"/>
      <c r="HY1" s="1559"/>
      <c r="HZ1" s="1559"/>
      <c r="IA1" s="1559"/>
      <c r="IB1" s="1559"/>
      <c r="IC1" s="1559"/>
      <c r="ID1" s="254">
        <f>HT1+1</f>
        <v>23</v>
      </c>
      <c r="IE1" s="362"/>
      <c r="IG1" s="1559" t="str">
        <f>HW1</f>
        <v xml:space="preserve">ENTRADA DEL MES DE  AGOSTO   2023 </v>
      </c>
      <c r="IH1" s="1559"/>
      <c r="II1" s="1559"/>
      <c r="IJ1" s="1559"/>
      <c r="IK1" s="1559"/>
      <c r="IL1" s="1559"/>
      <c r="IM1" s="1559"/>
      <c r="IN1" s="254">
        <f>ID1+1</f>
        <v>24</v>
      </c>
      <c r="IO1" s="362"/>
      <c r="IQ1" s="1559" t="str">
        <f>IG1</f>
        <v xml:space="preserve">ENTRADA DEL MES DE  AGOSTO   2023 </v>
      </c>
      <c r="IR1" s="1559"/>
      <c r="IS1" s="1559"/>
      <c r="IT1" s="1559"/>
      <c r="IU1" s="1559"/>
      <c r="IV1" s="1559"/>
      <c r="IW1" s="1559"/>
      <c r="IX1" s="254">
        <f>IN1+1</f>
        <v>25</v>
      </c>
      <c r="IY1" s="362"/>
      <c r="JA1" s="1559" t="str">
        <f>IQ1</f>
        <v xml:space="preserve">ENTRADA DEL MES DE  AGOSTO   2023 </v>
      </c>
      <c r="JB1" s="1559"/>
      <c r="JC1" s="1559"/>
      <c r="JD1" s="1559"/>
      <c r="JE1" s="1559"/>
      <c r="JF1" s="1559"/>
      <c r="JG1" s="1559"/>
      <c r="JH1" s="254">
        <f>IX1+1</f>
        <v>26</v>
      </c>
      <c r="JI1" s="362"/>
      <c r="JK1" s="1566" t="str">
        <f>JA1</f>
        <v xml:space="preserve">ENTRADA DEL MES DE  AGOSTO   2023 </v>
      </c>
      <c r="JL1" s="1566"/>
      <c r="JM1" s="1566"/>
      <c r="JN1" s="1566"/>
      <c r="JO1" s="1566"/>
      <c r="JP1" s="1566"/>
      <c r="JQ1" s="1566"/>
      <c r="JR1" s="254">
        <f>JH1+1</f>
        <v>27</v>
      </c>
      <c r="JS1" s="362"/>
      <c r="JU1" s="1559" t="str">
        <f>JK1</f>
        <v xml:space="preserve">ENTRADA DEL MES DE  AGOSTO   2023 </v>
      </c>
      <c r="JV1" s="1559"/>
      <c r="JW1" s="1559"/>
      <c r="JX1" s="1559"/>
      <c r="JY1" s="1559"/>
      <c r="JZ1" s="1559"/>
      <c r="KA1" s="1559"/>
      <c r="KB1" s="254">
        <f>JR1+1</f>
        <v>28</v>
      </c>
      <c r="KC1" s="362"/>
      <c r="KE1" s="1559" t="str">
        <f>JU1</f>
        <v xml:space="preserve">ENTRADA DEL MES DE  AGOSTO   2023 </v>
      </c>
      <c r="KF1" s="1559"/>
      <c r="KG1" s="1559"/>
      <c r="KH1" s="1559"/>
      <c r="KI1" s="1559"/>
      <c r="KJ1" s="1559"/>
      <c r="KK1" s="1559"/>
      <c r="KL1" s="254">
        <f>KB1+1</f>
        <v>29</v>
      </c>
      <c r="KM1" s="362"/>
      <c r="KO1" s="1559" t="str">
        <f>KE1</f>
        <v xml:space="preserve">ENTRADA DEL MES DE  AGOSTO   2023 </v>
      </c>
      <c r="KP1" s="1559"/>
      <c r="KQ1" s="1559"/>
      <c r="KR1" s="1559"/>
      <c r="KS1" s="1559"/>
      <c r="KT1" s="1559"/>
      <c r="KU1" s="1559"/>
      <c r="KV1" s="254">
        <f>KL1+1</f>
        <v>30</v>
      </c>
      <c r="KW1" s="362"/>
      <c r="KY1" s="1559" t="str">
        <f>KO1</f>
        <v xml:space="preserve">ENTRADA DEL MES DE  AGOSTO   2023 </v>
      </c>
      <c r="KZ1" s="1559"/>
      <c r="LA1" s="1559"/>
      <c r="LB1" s="1559"/>
      <c r="LC1" s="1559"/>
      <c r="LD1" s="1559"/>
      <c r="LE1" s="1559"/>
      <c r="LF1" s="254">
        <f>KV1+1</f>
        <v>31</v>
      </c>
      <c r="LG1" s="362"/>
      <c r="LI1" s="1559" t="str">
        <f>KY1</f>
        <v xml:space="preserve">ENTRADA DEL MES DE  AGOSTO   2023 </v>
      </c>
      <c r="LJ1" s="1559"/>
      <c r="LK1" s="1559"/>
      <c r="LL1" s="1559"/>
      <c r="LM1" s="1559"/>
      <c r="LN1" s="1559"/>
      <c r="LO1" s="1559"/>
      <c r="LP1" s="254">
        <f>LF1+1</f>
        <v>32</v>
      </c>
      <c r="LQ1" s="362"/>
      <c r="LS1" s="1559" t="str">
        <f>LI1</f>
        <v xml:space="preserve">ENTRADA DEL MES DE  AGOSTO   2023 </v>
      </c>
      <c r="LT1" s="1559"/>
      <c r="LU1" s="1559"/>
      <c r="LV1" s="1559"/>
      <c r="LW1" s="1559"/>
      <c r="LX1" s="1559"/>
      <c r="LY1" s="1559"/>
      <c r="LZ1" s="254">
        <f>LP1+1</f>
        <v>33</v>
      </c>
      <c r="MC1" s="1559" t="str">
        <f>LS1</f>
        <v xml:space="preserve">ENTRADA DEL MES DE  AGOSTO   2023 </v>
      </c>
      <c r="MD1" s="1559"/>
      <c r="ME1" s="1559"/>
      <c r="MF1" s="1559"/>
      <c r="MG1" s="1559"/>
      <c r="MH1" s="1559"/>
      <c r="MI1" s="1559"/>
      <c r="MJ1" s="254">
        <f>LZ1+1</f>
        <v>34</v>
      </c>
      <c r="MK1" s="254"/>
      <c r="MM1" s="1559" t="str">
        <f>MC1</f>
        <v xml:space="preserve">ENTRADA DEL MES DE  AGOSTO   2023 </v>
      </c>
      <c r="MN1" s="1559"/>
      <c r="MO1" s="1559"/>
      <c r="MP1" s="1559"/>
      <c r="MQ1" s="1559"/>
      <c r="MR1" s="1559"/>
      <c r="MS1" s="1559"/>
      <c r="MT1" s="254">
        <f>MJ1+1</f>
        <v>35</v>
      </c>
      <c r="MU1" s="254"/>
      <c r="MW1" s="1559" t="str">
        <f>MM1</f>
        <v xml:space="preserve">ENTRADA DEL MES DE  AGOSTO   2023 </v>
      </c>
      <c r="MX1" s="1559"/>
      <c r="MY1" s="1559"/>
      <c r="MZ1" s="1559"/>
      <c r="NA1" s="1559"/>
      <c r="NB1" s="1559"/>
      <c r="NC1" s="1559"/>
      <c r="ND1" s="254">
        <f>MT1+1</f>
        <v>36</v>
      </c>
      <c r="NE1" s="254"/>
      <c r="NG1" s="1559" t="str">
        <f>MW1</f>
        <v xml:space="preserve">ENTRADA DEL MES DE  AGOSTO   2023 </v>
      </c>
      <c r="NH1" s="1559"/>
      <c r="NI1" s="1559"/>
      <c r="NJ1" s="1559"/>
      <c r="NK1" s="1559"/>
      <c r="NL1" s="1559"/>
      <c r="NM1" s="1559"/>
      <c r="NN1" s="254">
        <f>ND1+1</f>
        <v>37</v>
      </c>
      <c r="NO1" s="254"/>
      <c r="NQ1" s="1559" t="str">
        <f>NG1</f>
        <v xml:space="preserve">ENTRADA DEL MES DE  AGOSTO   2023 </v>
      </c>
      <c r="NR1" s="1559"/>
      <c r="NS1" s="1559"/>
      <c r="NT1" s="1559"/>
      <c r="NU1" s="1559"/>
      <c r="NV1" s="1559"/>
      <c r="NW1" s="1559"/>
      <c r="NX1" s="254">
        <f>NN1+1</f>
        <v>38</v>
      </c>
      <c r="NY1" s="254"/>
      <c r="OA1" s="1559" t="str">
        <f>NQ1</f>
        <v xml:space="preserve">ENTRADA DEL MES DE  AGOSTO   2023 </v>
      </c>
      <c r="OB1" s="1559"/>
      <c r="OC1" s="1559"/>
      <c r="OD1" s="1559"/>
      <c r="OE1" s="1559"/>
      <c r="OF1" s="1559"/>
      <c r="OG1" s="1559"/>
      <c r="OH1" s="254">
        <f>NX1+1</f>
        <v>39</v>
      </c>
      <c r="OI1" s="254"/>
      <c r="OK1" s="1559" t="str">
        <f>OA1</f>
        <v xml:space="preserve">ENTRADA DEL MES DE  AGOSTO   2023 </v>
      </c>
      <c r="OL1" s="1559"/>
      <c r="OM1" s="1559"/>
      <c r="ON1" s="1559"/>
      <c r="OO1" s="1559"/>
      <c r="OP1" s="1559"/>
      <c r="OQ1" s="1559"/>
      <c r="OR1" s="254">
        <f>OH1+1</f>
        <v>40</v>
      </c>
      <c r="OS1" s="254"/>
      <c r="OU1" s="1559" t="str">
        <f>OK1</f>
        <v xml:space="preserve">ENTRADA DEL MES DE  AGOSTO   2023 </v>
      </c>
      <c r="OV1" s="1559"/>
      <c r="OW1" s="1559"/>
      <c r="OX1" s="1559"/>
      <c r="OY1" s="1559"/>
      <c r="OZ1" s="1559"/>
      <c r="PA1" s="1559"/>
      <c r="PB1" s="254">
        <f>OR1+1</f>
        <v>41</v>
      </c>
      <c r="PC1" s="254"/>
      <c r="PE1" s="1559" t="str">
        <f>OU1</f>
        <v xml:space="preserve">ENTRADA DEL MES DE  AGOSTO   2023 </v>
      </c>
      <c r="PF1" s="1559"/>
      <c r="PG1" s="1559"/>
      <c r="PH1" s="1559"/>
      <c r="PI1" s="1559"/>
      <c r="PJ1" s="1559"/>
      <c r="PK1" s="1559"/>
      <c r="PL1" s="254">
        <f>PB1+1</f>
        <v>42</v>
      </c>
      <c r="PM1" s="254"/>
      <c r="PN1" s="254"/>
      <c r="PP1" s="1559" t="str">
        <f>PE1</f>
        <v xml:space="preserve">ENTRADA DEL MES DE  AGOSTO   2023 </v>
      </c>
      <c r="PQ1" s="1559"/>
      <c r="PR1" s="1559"/>
      <c r="PS1" s="1559"/>
      <c r="PT1" s="1559"/>
      <c r="PU1" s="1559"/>
      <c r="PV1" s="1559"/>
      <c r="PW1" s="254">
        <f>PL1+1</f>
        <v>43</v>
      </c>
      <c r="PX1" s="254"/>
      <c r="PZ1" s="1559" t="str">
        <f>PP1</f>
        <v xml:space="preserve">ENTRADA DEL MES DE  AGOSTO   2023 </v>
      </c>
      <c r="QA1" s="1559"/>
      <c r="QB1" s="1559"/>
      <c r="QC1" s="1559"/>
      <c r="QD1" s="1559"/>
      <c r="QE1" s="1559"/>
      <c r="QF1" s="1559"/>
      <c r="QG1" s="254">
        <f>PW1+1</f>
        <v>44</v>
      </c>
      <c r="QH1" s="254"/>
      <c r="QJ1" s="1559" t="str">
        <f>PZ1</f>
        <v xml:space="preserve">ENTRADA DEL MES DE  AGOSTO   2023 </v>
      </c>
      <c r="QK1" s="1559"/>
      <c r="QL1" s="1559"/>
      <c r="QM1" s="1559"/>
      <c r="QN1" s="1559"/>
      <c r="QO1" s="1559"/>
      <c r="QP1" s="1559"/>
      <c r="QQ1" s="254">
        <f>QG1+1</f>
        <v>45</v>
      </c>
      <c r="QR1" s="254"/>
      <c r="QT1" s="1559" t="str">
        <f>QJ1</f>
        <v xml:space="preserve">ENTRADA DEL MES DE  AGOSTO   2023 </v>
      </c>
      <c r="QU1" s="1559"/>
      <c r="QV1" s="1559"/>
      <c r="QW1" s="1559"/>
      <c r="QX1" s="1559"/>
      <c r="QY1" s="1559"/>
      <c r="QZ1" s="1559"/>
      <c r="RA1" s="254">
        <f>QQ1+1</f>
        <v>46</v>
      </c>
      <c r="RB1" s="254"/>
      <c r="RD1" s="1559" t="str">
        <f>QT1</f>
        <v xml:space="preserve">ENTRADA DEL MES DE  AGOSTO   2023 </v>
      </c>
      <c r="RE1" s="1559"/>
      <c r="RF1" s="1559"/>
      <c r="RG1" s="1559"/>
      <c r="RH1" s="1559"/>
      <c r="RI1" s="1559"/>
      <c r="RJ1" s="1559"/>
      <c r="RK1" s="254">
        <f>RA1+1</f>
        <v>47</v>
      </c>
      <c r="RL1" s="254"/>
      <c r="RN1" s="1559" t="str">
        <f>RD1</f>
        <v xml:space="preserve">ENTRADA DEL MES DE  AGOSTO   2023 </v>
      </c>
      <c r="RO1" s="1559"/>
      <c r="RP1" s="1559"/>
      <c r="RQ1" s="1559"/>
      <c r="RR1" s="1559"/>
      <c r="RS1" s="1559"/>
      <c r="RT1" s="1559"/>
      <c r="RU1" s="254">
        <f>RK1+1</f>
        <v>48</v>
      </c>
      <c r="RV1" s="254"/>
      <c r="RX1" s="1559" t="str">
        <f>RN1</f>
        <v xml:space="preserve">ENTRADA DEL MES DE  AGOSTO   2023 </v>
      </c>
      <c r="RY1" s="1559"/>
      <c r="RZ1" s="1559"/>
      <c r="SA1" s="1559"/>
      <c r="SB1" s="1559"/>
      <c r="SC1" s="1559"/>
      <c r="SD1" s="1559"/>
      <c r="SE1" s="254">
        <f>RU1+1</f>
        <v>49</v>
      </c>
      <c r="SF1" s="254"/>
      <c r="SH1" s="1559" t="str">
        <f>RX1</f>
        <v xml:space="preserve">ENTRADA DEL MES DE  AGOSTO   2023 </v>
      </c>
      <c r="SI1" s="1559"/>
      <c r="SJ1" s="1559"/>
      <c r="SK1" s="1559"/>
      <c r="SL1" s="1559"/>
      <c r="SM1" s="1559"/>
      <c r="SN1" s="1559"/>
      <c r="SO1" s="254">
        <f>SE1+1</f>
        <v>50</v>
      </c>
      <c r="SP1" s="254"/>
      <c r="SR1" s="1559" t="str">
        <f>SH1</f>
        <v xml:space="preserve">ENTRADA DEL MES DE  AGOSTO   2023 </v>
      </c>
      <c r="SS1" s="1559"/>
      <c r="ST1" s="1559"/>
      <c r="SU1" s="1559"/>
      <c r="SV1" s="1559"/>
      <c r="SW1" s="1559"/>
      <c r="SX1" s="1559"/>
      <c r="SY1" s="254">
        <f>SO1+1</f>
        <v>51</v>
      </c>
      <c r="SZ1" s="254"/>
      <c r="TB1" s="1559" t="str">
        <f>SR1</f>
        <v xml:space="preserve">ENTRADA DEL MES DE  AGOSTO   2023 </v>
      </c>
      <c r="TC1" s="1559"/>
      <c r="TD1" s="1559"/>
      <c r="TE1" s="1559"/>
      <c r="TF1" s="1559"/>
      <c r="TG1" s="1559"/>
      <c r="TH1" s="1559"/>
      <c r="TI1" s="254">
        <f>SY1+1</f>
        <v>52</v>
      </c>
      <c r="TJ1" s="254"/>
      <c r="TL1" s="1559" t="str">
        <f>TB1</f>
        <v xml:space="preserve">ENTRADA DEL MES DE  AGOSTO   2023 </v>
      </c>
      <c r="TM1" s="1559"/>
      <c r="TN1" s="1559"/>
      <c r="TO1" s="1559"/>
      <c r="TP1" s="1559"/>
      <c r="TQ1" s="1559"/>
      <c r="TR1" s="1559"/>
      <c r="TS1" s="254">
        <f>TI1+1</f>
        <v>53</v>
      </c>
      <c r="TT1" s="254"/>
      <c r="TV1" s="1559" t="str">
        <f>TL1</f>
        <v xml:space="preserve">ENTRADA DEL MES DE  AGOSTO   2023 </v>
      </c>
      <c r="TW1" s="1559"/>
      <c r="TX1" s="1559"/>
      <c r="TY1" s="1559"/>
      <c r="TZ1" s="1559"/>
      <c r="UA1" s="1559"/>
      <c r="UB1" s="1559"/>
      <c r="UC1" s="254">
        <f>TS1+1</f>
        <v>54</v>
      </c>
      <c r="UE1" s="1559" t="str">
        <f>TV1</f>
        <v xml:space="preserve">ENTRADA DEL MES DE  AGOSTO   2023 </v>
      </c>
      <c r="UF1" s="1559"/>
      <c r="UG1" s="1559"/>
      <c r="UH1" s="1559"/>
      <c r="UI1" s="1559"/>
      <c r="UJ1" s="1559"/>
      <c r="UK1" s="1559"/>
      <c r="UL1" s="254">
        <f>UC1+1</f>
        <v>55</v>
      </c>
      <c r="UN1" s="1559" t="str">
        <f>UE1</f>
        <v xml:space="preserve">ENTRADA DEL MES DE  AGOSTO   2023 </v>
      </c>
      <c r="UO1" s="1559"/>
      <c r="UP1" s="1559"/>
      <c r="UQ1" s="1559"/>
      <c r="UR1" s="1559"/>
      <c r="US1" s="1559"/>
      <c r="UT1" s="1559"/>
      <c r="UU1" s="254">
        <f>UL1+1</f>
        <v>56</v>
      </c>
      <c r="UW1" s="1559" t="str">
        <f>UN1</f>
        <v xml:space="preserve">ENTRADA DEL MES DE  AGOSTO   2023 </v>
      </c>
      <c r="UX1" s="1559"/>
      <c r="UY1" s="1559"/>
      <c r="UZ1" s="1559"/>
      <c r="VA1" s="1559"/>
      <c r="VB1" s="1559"/>
      <c r="VC1" s="1559"/>
      <c r="VD1" s="254">
        <f>UU1+1</f>
        <v>57</v>
      </c>
      <c r="VF1" s="1559" t="str">
        <f>UW1</f>
        <v xml:space="preserve">ENTRADA DEL MES DE  AGOSTO   2023 </v>
      </c>
      <c r="VG1" s="1559"/>
      <c r="VH1" s="1559"/>
      <c r="VI1" s="1559"/>
      <c r="VJ1" s="1559"/>
      <c r="VK1" s="1559"/>
      <c r="VL1" s="1559"/>
      <c r="VM1" s="254">
        <f>VD1+1</f>
        <v>58</v>
      </c>
      <c r="VO1" s="1559" t="str">
        <f>VF1</f>
        <v xml:space="preserve">ENTRADA DEL MES DE  AGOSTO   2023 </v>
      </c>
      <c r="VP1" s="1559"/>
      <c r="VQ1" s="1559"/>
      <c r="VR1" s="1559"/>
      <c r="VS1" s="1559"/>
      <c r="VT1" s="1559"/>
      <c r="VU1" s="1559"/>
      <c r="VV1" s="254">
        <f>VM1+1</f>
        <v>59</v>
      </c>
      <c r="VX1" s="1559" t="str">
        <f>VO1</f>
        <v xml:space="preserve">ENTRADA DEL MES DE  AGOSTO   2023 </v>
      </c>
      <c r="VY1" s="1559"/>
      <c r="VZ1" s="1559"/>
      <c r="WA1" s="1559"/>
      <c r="WB1" s="1559"/>
      <c r="WC1" s="1559"/>
      <c r="WD1" s="1559"/>
      <c r="WE1" s="254">
        <f>VV1+1</f>
        <v>60</v>
      </c>
      <c r="WG1" s="1559" t="str">
        <f>VX1</f>
        <v xml:space="preserve">ENTRADA DEL MES DE  AGOSTO   2023 </v>
      </c>
      <c r="WH1" s="1559"/>
      <c r="WI1" s="1559"/>
      <c r="WJ1" s="1559"/>
      <c r="WK1" s="1559"/>
      <c r="WL1" s="1559"/>
      <c r="WM1" s="1559"/>
      <c r="WN1" s="254">
        <f>WE1+1</f>
        <v>61</v>
      </c>
      <c r="WP1" s="1559" t="str">
        <f>WG1</f>
        <v xml:space="preserve">ENTRADA DEL MES DE  AGOSTO   2023 </v>
      </c>
      <c r="WQ1" s="1559"/>
      <c r="WR1" s="1559"/>
      <c r="WS1" s="1559"/>
      <c r="WT1" s="1559"/>
      <c r="WU1" s="1559"/>
      <c r="WV1" s="1559"/>
      <c r="WW1" s="254">
        <f>WN1+1</f>
        <v>62</v>
      </c>
      <c r="WY1" s="1559" t="str">
        <f>WP1</f>
        <v xml:space="preserve">ENTRADA DEL MES DE  AGOSTO   2023 </v>
      </c>
      <c r="WZ1" s="1559"/>
      <c r="XA1" s="1559"/>
      <c r="XB1" s="1559"/>
      <c r="XC1" s="1559"/>
      <c r="XD1" s="1559"/>
      <c r="XE1" s="1559"/>
      <c r="XF1" s="254">
        <f>WW1+1</f>
        <v>63</v>
      </c>
      <c r="XH1" s="1559" t="str">
        <f>WY1</f>
        <v xml:space="preserve">ENTRADA DEL MES DE  AGOSTO   2023 </v>
      </c>
      <c r="XI1" s="1559"/>
      <c r="XJ1" s="1559"/>
      <c r="XK1" s="1559"/>
      <c r="XL1" s="1559"/>
      <c r="XM1" s="1559"/>
      <c r="XN1" s="1559"/>
      <c r="XO1" s="254">
        <f>XF1+1</f>
        <v>64</v>
      </c>
      <c r="XQ1" s="1559" t="str">
        <f>XH1</f>
        <v xml:space="preserve">ENTRADA DEL MES DE  AGOSTO   2023 </v>
      </c>
      <c r="XR1" s="1559"/>
      <c r="XS1" s="1559"/>
      <c r="XT1" s="1559"/>
      <c r="XU1" s="1559"/>
      <c r="XV1" s="1559"/>
      <c r="XW1" s="1559"/>
      <c r="XX1" s="254">
        <f>XO1+1</f>
        <v>65</v>
      </c>
      <c r="XZ1" s="1559" t="str">
        <f>XQ1</f>
        <v xml:space="preserve">ENTRADA DEL MES DE  AGOSTO   2023 </v>
      </c>
      <c r="YA1" s="1559"/>
      <c r="YB1" s="1559"/>
      <c r="YC1" s="1559"/>
      <c r="YD1" s="1559"/>
      <c r="YE1" s="1559"/>
      <c r="YF1" s="1559"/>
      <c r="YG1" s="254">
        <f>XX1+1</f>
        <v>66</v>
      </c>
      <c r="YI1" s="1559" t="str">
        <f>XZ1</f>
        <v xml:space="preserve">ENTRADA DEL MES DE  AGOSTO   2023 </v>
      </c>
      <c r="YJ1" s="1559"/>
      <c r="YK1" s="1559"/>
      <c r="YL1" s="1559"/>
      <c r="YM1" s="1559"/>
      <c r="YN1" s="1559"/>
      <c r="YO1" s="1559"/>
      <c r="YP1" s="254">
        <f>YG1+1</f>
        <v>67</v>
      </c>
      <c r="YR1" s="1559" t="str">
        <f>YI1</f>
        <v xml:space="preserve">ENTRADA DEL MES DE  AGOSTO   2023 </v>
      </c>
      <c r="YS1" s="1559"/>
      <c r="YT1" s="1559"/>
      <c r="YU1" s="1559"/>
      <c r="YV1" s="1559"/>
      <c r="YW1" s="1559"/>
      <c r="YX1" s="1559"/>
      <c r="YY1" s="254">
        <f>YP1+1</f>
        <v>68</v>
      </c>
      <c r="ZA1" s="1559" t="str">
        <f>YR1</f>
        <v xml:space="preserve">ENTRADA DEL MES DE  AGOSTO   2023 </v>
      </c>
      <c r="ZB1" s="1559"/>
      <c r="ZC1" s="1559"/>
      <c r="ZD1" s="1559"/>
      <c r="ZE1" s="1559"/>
      <c r="ZF1" s="1559"/>
      <c r="ZG1" s="1559"/>
      <c r="ZH1" s="254">
        <f>YY1+1</f>
        <v>69</v>
      </c>
      <c r="ZJ1" s="1559" t="str">
        <f>ZA1</f>
        <v xml:space="preserve">ENTRADA DEL MES DE  AGOSTO   2023 </v>
      </c>
      <c r="ZK1" s="1559"/>
      <c r="ZL1" s="1559"/>
      <c r="ZM1" s="1559"/>
      <c r="ZN1" s="1559"/>
      <c r="ZO1" s="1559"/>
      <c r="ZP1" s="1559"/>
      <c r="ZQ1" s="254">
        <f>ZH1+1</f>
        <v>70</v>
      </c>
      <c r="ZS1" s="1559" t="str">
        <f>ZJ1</f>
        <v xml:space="preserve">ENTRADA DEL MES DE  AGOSTO   2023 </v>
      </c>
      <c r="ZT1" s="1559"/>
      <c r="ZU1" s="1559"/>
      <c r="ZV1" s="1559"/>
      <c r="ZW1" s="1559"/>
      <c r="ZX1" s="1559"/>
      <c r="ZY1" s="1559"/>
      <c r="ZZ1" s="254">
        <f>ZQ1+1</f>
        <v>71</v>
      </c>
      <c r="AAB1" s="1559" t="str">
        <f>ZS1</f>
        <v xml:space="preserve">ENTRADA DEL MES DE  AGOSTO   2023 </v>
      </c>
      <c r="AAC1" s="1559"/>
      <c r="AAD1" s="1559"/>
      <c r="AAE1" s="1559"/>
      <c r="AAF1" s="1559"/>
      <c r="AAG1" s="1559"/>
      <c r="AAH1" s="1559"/>
      <c r="AAI1" s="254">
        <f>ZZ1+1</f>
        <v>72</v>
      </c>
      <c r="AAK1" s="1559" t="str">
        <f>AAB1</f>
        <v xml:space="preserve">ENTRADA DEL MES DE  AGOSTO   2023 </v>
      </c>
      <c r="AAL1" s="1559"/>
      <c r="AAM1" s="1559"/>
      <c r="AAN1" s="1559"/>
      <c r="AAO1" s="1559"/>
      <c r="AAP1" s="1559"/>
      <c r="AAQ1" s="1559"/>
      <c r="AAR1" s="254">
        <f>AAI1+1</f>
        <v>73</v>
      </c>
      <c r="AAT1" s="1559" t="str">
        <f>AAK1</f>
        <v xml:space="preserve">ENTRADA DEL MES DE  AGOSTO   2023 </v>
      </c>
      <c r="AAU1" s="1559"/>
      <c r="AAV1" s="1559"/>
      <c r="AAW1" s="1559"/>
      <c r="AAX1" s="1559"/>
      <c r="AAY1" s="1559"/>
      <c r="AAZ1" s="1559"/>
      <c r="ABA1" s="254">
        <f>AAR1+1</f>
        <v>74</v>
      </c>
      <c r="ABC1" s="1559" t="str">
        <f>AAT1</f>
        <v xml:space="preserve">ENTRADA DEL MES DE  AGOSTO   2023 </v>
      </c>
      <c r="ABD1" s="1559"/>
      <c r="ABE1" s="1559"/>
      <c r="ABF1" s="1559"/>
      <c r="ABG1" s="1559"/>
      <c r="ABH1" s="1559"/>
      <c r="ABI1" s="1559"/>
      <c r="ABJ1" s="254">
        <f>ABA1+1</f>
        <v>75</v>
      </c>
      <c r="ABL1" s="1559" t="str">
        <f>ABC1</f>
        <v xml:space="preserve">ENTRADA DEL MES DE  AGOSTO   2023 </v>
      </c>
      <c r="ABM1" s="1559"/>
      <c r="ABN1" s="1559"/>
      <c r="ABO1" s="1559"/>
      <c r="ABP1" s="1559"/>
      <c r="ABQ1" s="1559"/>
      <c r="ABR1" s="1559"/>
      <c r="ABS1" s="254">
        <f>ABJ1+1</f>
        <v>76</v>
      </c>
      <c r="ABU1" s="1559" t="str">
        <f>ABL1</f>
        <v xml:space="preserve">ENTRADA DEL MES DE  AGOSTO   2023 </v>
      </c>
      <c r="ABV1" s="1559"/>
      <c r="ABW1" s="1559"/>
      <c r="ABX1" s="1559"/>
      <c r="ABY1" s="1559"/>
      <c r="ABZ1" s="1559"/>
      <c r="ACA1" s="1559"/>
      <c r="ACB1" s="254">
        <f>ABS1+1</f>
        <v>77</v>
      </c>
      <c r="ACD1" s="1559" t="str">
        <f>ABU1</f>
        <v xml:space="preserve">ENTRADA DEL MES DE  AGOSTO   2023 </v>
      </c>
      <c r="ACE1" s="1559"/>
      <c r="ACF1" s="1559"/>
      <c r="ACG1" s="1559"/>
      <c r="ACH1" s="1559"/>
      <c r="ACI1" s="1559"/>
      <c r="ACJ1" s="1559"/>
      <c r="ACK1" s="254">
        <f>ACB1+1</f>
        <v>78</v>
      </c>
      <c r="ACM1" s="1559" t="str">
        <f>ACD1</f>
        <v xml:space="preserve">ENTRADA DEL MES DE  AGOSTO   2023 </v>
      </c>
      <c r="ACN1" s="1559"/>
      <c r="ACO1" s="1559"/>
      <c r="ACP1" s="1559"/>
      <c r="ACQ1" s="1559"/>
      <c r="ACR1" s="1559"/>
      <c r="ACS1" s="1559"/>
      <c r="ACT1" s="254">
        <f>ACK1+1</f>
        <v>79</v>
      </c>
      <c r="ACV1" s="1559" t="str">
        <f>ACM1</f>
        <v xml:space="preserve">ENTRADA DEL MES DE  AGOSTO   2023 </v>
      </c>
      <c r="ACW1" s="1559"/>
      <c r="ACX1" s="1559"/>
      <c r="ACY1" s="1559"/>
      <c r="ACZ1" s="1559"/>
      <c r="ADA1" s="1559"/>
      <c r="ADB1" s="1559"/>
      <c r="ADC1" s="254">
        <f>ACT1+1</f>
        <v>80</v>
      </c>
      <c r="ADE1" s="1559" t="str">
        <f>ACV1</f>
        <v xml:space="preserve">ENTRADA DEL MES DE  AGOSTO   2023 </v>
      </c>
      <c r="ADF1" s="1559"/>
      <c r="ADG1" s="1559"/>
      <c r="ADH1" s="1559"/>
      <c r="ADI1" s="1559"/>
      <c r="ADJ1" s="1559"/>
      <c r="ADK1" s="1559"/>
      <c r="ADL1" s="254">
        <f>ADC1+1</f>
        <v>81</v>
      </c>
      <c r="ADN1" s="1559" t="str">
        <f>ADE1</f>
        <v xml:space="preserve">ENTRADA DEL MES DE  AGOSTO   2023 </v>
      </c>
      <c r="ADO1" s="1559"/>
      <c r="ADP1" s="1559"/>
      <c r="ADQ1" s="1559"/>
      <c r="ADR1" s="1559"/>
      <c r="ADS1" s="1559"/>
      <c r="ADT1" s="1559"/>
      <c r="ADU1" s="254">
        <f>ADL1+1</f>
        <v>82</v>
      </c>
      <c r="ADW1" s="1559" t="str">
        <f>ADN1</f>
        <v xml:space="preserve">ENTRADA DEL MES DE  AGOSTO   2023 </v>
      </c>
      <c r="ADX1" s="1559"/>
      <c r="ADY1" s="1559"/>
      <c r="ADZ1" s="1559"/>
      <c r="AEA1" s="1559"/>
      <c r="AEB1" s="1559"/>
      <c r="AEC1" s="1559"/>
      <c r="AED1" s="254">
        <f>ADU1+1</f>
        <v>83</v>
      </c>
      <c r="AEF1" s="1559" t="str">
        <f>ADW1</f>
        <v xml:space="preserve">ENTRADA DEL MES DE  AGOSTO   2023 </v>
      </c>
      <c r="AEG1" s="1559"/>
      <c r="AEH1" s="1559"/>
      <c r="AEI1" s="1559"/>
      <c r="AEJ1" s="1559"/>
      <c r="AEK1" s="1559"/>
      <c r="AEL1" s="1559"/>
      <c r="AEM1" s="254">
        <f>AED1+1</f>
        <v>84</v>
      </c>
      <c r="AEO1" s="1559" t="str">
        <f>AEF1</f>
        <v xml:space="preserve">ENTRADA DEL MES DE  AGOSTO   2023 </v>
      </c>
      <c r="AEP1" s="1559"/>
      <c r="AEQ1" s="1559"/>
      <c r="AER1" s="1559"/>
      <c r="AES1" s="1559"/>
      <c r="AET1" s="1559"/>
      <c r="AEU1" s="1559"/>
      <c r="AEV1" s="254">
        <f>AEM1+1</f>
        <v>85</v>
      </c>
      <c r="AEX1" s="1559" t="str">
        <f>AEO1</f>
        <v xml:space="preserve">ENTRADA DEL MES DE  AGOSTO   2023 </v>
      </c>
      <c r="AEY1" s="1559"/>
      <c r="AEZ1" s="1559"/>
      <c r="AFA1" s="1559"/>
      <c r="AFB1" s="1559"/>
      <c r="AFC1" s="1559"/>
      <c r="AFD1" s="155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25" t="str">
        <f t="shared" si="0"/>
        <v>PED. 101044869</v>
      </c>
      <c r="E4" s="1126">
        <f t="shared" si="0"/>
        <v>45132</v>
      </c>
      <c r="F4" s="1127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1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17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0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44" t="s">
        <v>198</v>
      </c>
      <c r="L5" s="1184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84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84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84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84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84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4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49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84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72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49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74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75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75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437</v>
      </c>
      <c r="FF5" s="1374" t="s">
        <v>199</v>
      </c>
      <c r="FG5" s="572" t="s">
        <v>438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84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84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74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45" t="s">
        <v>198</v>
      </c>
      <c r="GT5" s="1184" t="s">
        <v>199</v>
      </c>
      <c r="GU5" s="566" t="s">
        <v>440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44" t="s">
        <v>445</v>
      </c>
      <c r="HD5" s="1184" t="s">
        <v>199</v>
      </c>
      <c r="HE5" s="572" t="s">
        <v>443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84" t="s">
        <v>199</v>
      </c>
      <c r="HO5" s="572" t="s">
        <v>444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45" t="s">
        <v>198</v>
      </c>
      <c r="HX5" s="566" t="s">
        <v>199</v>
      </c>
      <c r="HY5" s="572" t="s">
        <v>448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45" t="s">
        <v>199</v>
      </c>
      <c r="II5" s="567" t="s">
        <v>450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46" t="s">
        <v>199</v>
      </c>
      <c r="IS5" s="567" t="s">
        <v>452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84" t="s">
        <v>199</v>
      </c>
      <c r="JC5" s="567" t="s">
        <v>454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734" t="s">
        <v>199</v>
      </c>
      <c r="JM5" s="567" t="s">
        <v>456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65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26" t="s">
        <v>202</v>
      </c>
      <c r="L6" s="574"/>
      <c r="M6" s="571"/>
      <c r="N6" s="571"/>
      <c r="O6" s="571"/>
      <c r="P6" s="571"/>
      <c r="Q6" s="566"/>
      <c r="S6" s="230"/>
      <c r="U6" s="1332" t="s">
        <v>321</v>
      </c>
      <c r="V6" s="574"/>
      <c r="W6" s="571"/>
      <c r="X6" s="571"/>
      <c r="Y6" s="571"/>
      <c r="Z6" s="571"/>
      <c r="AA6" s="566"/>
      <c r="AC6" s="230"/>
      <c r="AE6" s="1333" t="s">
        <v>325</v>
      </c>
      <c r="AF6" s="722"/>
      <c r="AG6" s="571"/>
      <c r="AH6" s="571"/>
      <c r="AI6" s="571"/>
      <c r="AJ6" s="571"/>
      <c r="AK6" s="566"/>
      <c r="AM6" s="230"/>
      <c r="AO6" s="1337" t="s">
        <v>328</v>
      </c>
      <c r="AP6" s="574"/>
      <c r="AQ6" s="571"/>
      <c r="AR6" s="571"/>
      <c r="AS6" s="571"/>
      <c r="AT6" s="571"/>
      <c r="AU6" s="566"/>
      <c r="AY6" s="1337">
        <v>11531</v>
      </c>
      <c r="AZ6" s="574"/>
      <c r="BA6" s="571"/>
      <c r="BB6" s="571"/>
      <c r="BC6" s="571"/>
      <c r="BD6" s="571"/>
      <c r="BE6" s="566"/>
      <c r="BI6" s="1337" t="s">
        <v>335</v>
      </c>
      <c r="BJ6" s="574"/>
      <c r="BK6" s="571"/>
      <c r="BL6" s="571"/>
      <c r="BM6" s="571"/>
      <c r="BN6" s="571"/>
      <c r="BO6" s="566"/>
      <c r="BQ6" s="230"/>
      <c r="BS6" s="1339" t="s">
        <v>338</v>
      </c>
      <c r="BT6" s="574"/>
      <c r="BU6" s="571"/>
      <c r="BV6" s="571"/>
      <c r="BW6" s="571"/>
      <c r="BX6" s="571"/>
      <c r="BY6" s="566"/>
      <c r="CA6" s="230"/>
      <c r="CB6" s="230"/>
      <c r="CC6" s="1332" t="s">
        <v>340</v>
      </c>
      <c r="CD6" s="574"/>
      <c r="CE6" s="571"/>
      <c r="CF6" s="571"/>
      <c r="CG6" s="571"/>
      <c r="CH6" s="571"/>
      <c r="CI6" s="566"/>
      <c r="CK6" s="230"/>
      <c r="CL6" s="230"/>
      <c r="CM6" s="1341" t="s">
        <v>342</v>
      </c>
      <c r="CN6" s="575"/>
      <c r="CO6" s="571"/>
      <c r="CP6" s="571"/>
      <c r="CQ6" s="571"/>
      <c r="CR6" s="571"/>
      <c r="CS6" s="566"/>
      <c r="CU6" s="230"/>
      <c r="CW6" s="1371" t="s">
        <v>370</v>
      </c>
      <c r="CX6" s="574"/>
      <c r="CY6" s="571"/>
      <c r="CZ6" s="571"/>
      <c r="DA6" s="571"/>
      <c r="DB6" s="571"/>
      <c r="DC6" s="566"/>
      <c r="DE6" s="230"/>
      <c r="DG6" s="1257" t="s">
        <v>372</v>
      </c>
      <c r="DH6" s="574"/>
      <c r="DI6" s="571"/>
      <c r="DJ6" s="571"/>
      <c r="DK6" s="571"/>
      <c r="DL6" s="571"/>
      <c r="DM6" s="566"/>
      <c r="DO6" s="230"/>
      <c r="DQ6" s="1332" t="s">
        <v>374</v>
      </c>
      <c r="DR6" s="574"/>
      <c r="DS6" s="571"/>
      <c r="DT6" s="571"/>
      <c r="DU6" s="571"/>
      <c r="DV6" s="571"/>
      <c r="DW6" s="566"/>
      <c r="DY6" s="230"/>
      <c r="EA6" s="1371" t="s">
        <v>376</v>
      </c>
      <c r="EB6" s="574"/>
      <c r="EC6" s="571"/>
      <c r="ED6" s="571"/>
      <c r="EE6" s="571"/>
      <c r="EF6" s="571"/>
      <c r="EG6" s="566"/>
      <c r="EI6" s="230"/>
      <c r="EK6" s="1337">
        <v>11940</v>
      </c>
      <c r="EL6" s="574"/>
      <c r="EM6" s="571"/>
      <c r="EN6" s="571"/>
      <c r="EO6" s="571"/>
      <c r="EP6" s="571"/>
      <c r="EQ6" s="566"/>
      <c r="ES6" s="230"/>
      <c r="EU6" s="1406">
        <v>11645</v>
      </c>
      <c r="EV6" s="574"/>
      <c r="EW6" s="571"/>
      <c r="EX6" s="571"/>
      <c r="EY6" s="571"/>
      <c r="EZ6" s="571"/>
      <c r="FA6" s="566"/>
      <c r="FC6" s="230"/>
      <c r="FE6" s="1406" t="s">
        <v>439</v>
      </c>
      <c r="FF6" s="574"/>
      <c r="FG6" s="571"/>
      <c r="FH6" s="571"/>
      <c r="FI6" s="571"/>
      <c r="FJ6" s="571"/>
      <c r="FK6" s="566"/>
      <c r="FM6" s="230"/>
      <c r="FO6" s="1406" t="s">
        <v>406</v>
      </c>
      <c r="FP6" s="574"/>
      <c r="FQ6" s="571"/>
      <c r="FR6" s="571"/>
      <c r="FS6" s="571"/>
      <c r="FT6" s="571"/>
      <c r="FU6" s="566"/>
      <c r="FW6" s="230"/>
      <c r="FY6" s="1248" t="s">
        <v>409</v>
      </c>
      <c r="FZ6" s="574"/>
      <c r="GA6" s="571"/>
      <c r="GB6" s="571"/>
      <c r="GC6" s="571"/>
      <c r="GD6" s="571"/>
      <c r="GE6" s="566"/>
      <c r="GG6" s="230"/>
      <c r="GI6" s="1407" t="s">
        <v>411</v>
      </c>
      <c r="GJ6" s="609"/>
      <c r="GK6" s="571"/>
      <c r="GL6" s="571"/>
      <c r="GM6" s="571"/>
      <c r="GN6" s="571"/>
      <c r="GO6" s="566"/>
      <c r="GQ6" s="230"/>
      <c r="GS6" s="1339" t="s">
        <v>441</v>
      </c>
      <c r="GT6" s="580"/>
      <c r="GU6" s="571"/>
      <c r="GV6" s="571"/>
      <c r="GW6" s="571"/>
      <c r="GX6" s="571"/>
      <c r="GY6" s="566"/>
      <c r="HA6" s="230"/>
      <c r="HC6" s="1441" t="s">
        <v>446</v>
      </c>
      <c r="HD6" s="574"/>
      <c r="HE6" s="571"/>
      <c r="HF6" s="571"/>
      <c r="HG6" s="571"/>
      <c r="HH6" s="571"/>
      <c r="HI6" s="566"/>
      <c r="HK6" s="230"/>
      <c r="HM6" s="1443" t="s">
        <v>447</v>
      </c>
      <c r="HN6" s="574"/>
      <c r="HO6" s="571"/>
      <c r="HP6" s="571"/>
      <c r="HQ6" s="571"/>
      <c r="HR6" s="571"/>
      <c r="HS6" s="566"/>
      <c r="HU6" s="230"/>
      <c r="HW6" s="1444" t="s">
        <v>449</v>
      </c>
      <c r="HX6" s="571"/>
      <c r="HY6" s="571"/>
      <c r="HZ6" s="571"/>
      <c r="IA6" s="571"/>
      <c r="IB6" s="571"/>
      <c r="IC6" s="566"/>
      <c r="IE6" s="230"/>
      <c r="IG6" s="1332" t="s">
        <v>451</v>
      </c>
      <c r="IH6" s="574"/>
      <c r="II6" s="571"/>
      <c r="IJ6" s="571"/>
      <c r="IK6" s="571"/>
      <c r="IL6" s="571"/>
      <c r="IM6" s="566"/>
      <c r="IO6" s="230"/>
      <c r="IQ6" s="1447" t="s">
        <v>453</v>
      </c>
      <c r="IR6" s="574"/>
      <c r="IS6" s="571"/>
      <c r="IT6" s="571"/>
      <c r="IU6" s="571"/>
      <c r="IV6" s="571"/>
      <c r="IW6" s="566"/>
      <c r="IY6" s="230"/>
      <c r="JA6" s="1337" t="s">
        <v>455</v>
      </c>
      <c r="JB6" s="571"/>
      <c r="JC6" s="571"/>
      <c r="JD6" s="571"/>
      <c r="JE6" s="571"/>
      <c r="JF6" s="571"/>
      <c r="JG6" s="566"/>
      <c r="JI6" s="230"/>
      <c r="JK6" s="1449" t="s">
        <v>457</v>
      </c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65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50"/>
      <c r="P11" s="1251"/>
      <c r="Q11" s="1252"/>
      <c r="R11" s="1253"/>
      <c r="S11" s="1254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50"/>
      <c r="P15" s="1251"/>
      <c r="Q15" s="1252"/>
      <c r="R15" s="1253"/>
      <c r="S15" s="1254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32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42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33"/>
      <c r="DB31" s="286"/>
      <c r="DC31" s="1234"/>
      <c r="DD31" s="755"/>
      <c r="DE31" s="1235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0" t="s">
        <v>21</v>
      </c>
      <c r="O33" s="1241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35" t="s">
        <v>21</v>
      </c>
      <c r="FS33" s="1436"/>
      <c r="FT33" s="205">
        <f>FR32-FT32</f>
        <v>19083.399999999994</v>
      </c>
      <c r="GB33" s="1435" t="s">
        <v>21</v>
      </c>
      <c r="GC33" s="1436"/>
      <c r="GD33" s="137">
        <f>GB32-GD32</f>
        <v>19066.000000000004</v>
      </c>
      <c r="GL33" s="1435" t="s">
        <v>21</v>
      </c>
      <c r="GM33" s="1436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61" t="s">
        <v>21</v>
      </c>
      <c r="SB33" s="1562"/>
      <c r="SC33" s="137">
        <f>SUM(SD5-SC32)</f>
        <v>0</v>
      </c>
      <c r="SK33" s="1561" t="s">
        <v>21</v>
      </c>
      <c r="SL33" s="1562"/>
      <c r="SM33" s="137">
        <f>SUM(SN5-SM32)</f>
        <v>0</v>
      </c>
      <c r="SU33" s="1561" t="s">
        <v>21</v>
      </c>
      <c r="SV33" s="1562"/>
      <c r="SW33" s="205">
        <f>SUM(SX5-SW32)</f>
        <v>0</v>
      </c>
      <c r="TE33" s="1561" t="s">
        <v>21</v>
      </c>
      <c r="TF33" s="1562"/>
      <c r="TG33" s="137">
        <f>SUM(TH5-TG32)</f>
        <v>0</v>
      </c>
      <c r="TO33" s="1561" t="s">
        <v>21</v>
      </c>
      <c r="TP33" s="1562"/>
      <c r="TQ33" s="137">
        <f>SUM(TR5-TQ32)</f>
        <v>0</v>
      </c>
      <c r="TY33" s="1561" t="s">
        <v>21</v>
      </c>
      <c r="TZ33" s="1562"/>
      <c r="UA33" s="137">
        <f>SUM(UB5-UA32)</f>
        <v>0</v>
      </c>
      <c r="UH33" s="1561" t="s">
        <v>21</v>
      </c>
      <c r="UI33" s="1562"/>
      <c r="UJ33" s="137">
        <f>SUM(UK5-UJ32)</f>
        <v>0</v>
      </c>
      <c r="UQ33" s="1561" t="s">
        <v>21</v>
      </c>
      <c r="UR33" s="1562"/>
      <c r="US33" s="137">
        <f>SUM(UT5-US32)</f>
        <v>0</v>
      </c>
      <c r="UZ33" s="1561" t="s">
        <v>21</v>
      </c>
      <c r="VA33" s="156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61" t="s">
        <v>21</v>
      </c>
      <c r="WB33" s="1562"/>
      <c r="WC33" s="137">
        <f>WD5-WC32</f>
        <v>-22</v>
      </c>
      <c r="WJ33" s="1561" t="s">
        <v>21</v>
      </c>
      <c r="WK33" s="1562"/>
      <c r="WL33" s="137">
        <f>WM5-WL32</f>
        <v>-22</v>
      </c>
      <c r="WS33" s="1561" t="s">
        <v>21</v>
      </c>
      <c r="WT33" s="1562"/>
      <c r="WU33" s="137">
        <f>WV5-WU32</f>
        <v>-22</v>
      </c>
      <c r="XB33" s="1561" t="s">
        <v>21</v>
      </c>
      <c r="XC33" s="1562"/>
      <c r="XD33" s="137">
        <f>XE5-XD32</f>
        <v>-22</v>
      </c>
      <c r="XK33" s="1561" t="s">
        <v>21</v>
      </c>
      <c r="XL33" s="1562"/>
      <c r="XM33" s="137">
        <f>XN5-XM32</f>
        <v>-22</v>
      </c>
      <c r="XT33" s="1561" t="s">
        <v>21</v>
      </c>
      <c r="XU33" s="1562"/>
      <c r="XV33" s="137">
        <f>XW5-XV32</f>
        <v>-22</v>
      </c>
      <c r="YC33" s="1561" t="s">
        <v>21</v>
      </c>
      <c r="YD33" s="1562"/>
      <c r="YE33" s="137">
        <f>YF5-YE32</f>
        <v>-22</v>
      </c>
      <c r="YL33" s="1561" t="s">
        <v>21</v>
      </c>
      <c r="YM33" s="1562"/>
      <c r="YN33" s="137">
        <f>YO5-YN32</f>
        <v>-22</v>
      </c>
      <c r="YU33" s="1561" t="s">
        <v>21</v>
      </c>
      <c r="YV33" s="1562"/>
      <c r="YW33" s="137">
        <f>YX5-YW32</f>
        <v>-22</v>
      </c>
      <c r="ZD33" s="1561" t="s">
        <v>21</v>
      </c>
      <c r="ZE33" s="1562"/>
      <c r="ZF33" s="137">
        <f>ZG5-ZF32</f>
        <v>-22</v>
      </c>
      <c r="ZM33" s="1561" t="s">
        <v>21</v>
      </c>
      <c r="ZN33" s="1562"/>
      <c r="ZO33" s="137">
        <f>ZP5-ZO32</f>
        <v>-22</v>
      </c>
      <c r="ZV33" s="1561" t="s">
        <v>21</v>
      </c>
      <c r="ZW33" s="1562"/>
      <c r="ZX33" s="137">
        <f>ZY5-ZX32</f>
        <v>-22</v>
      </c>
      <c r="AAE33" s="1561" t="s">
        <v>21</v>
      </c>
      <c r="AAF33" s="1562"/>
      <c r="AAG33" s="137">
        <f>AAH5-AAG32</f>
        <v>-22</v>
      </c>
      <c r="AAN33" s="1561" t="s">
        <v>21</v>
      </c>
      <c r="AAO33" s="1562"/>
      <c r="AAP33" s="137">
        <f>AAQ5-AAP32</f>
        <v>-22</v>
      </c>
      <c r="AAW33" s="1561" t="s">
        <v>21</v>
      </c>
      <c r="AAX33" s="1562"/>
      <c r="AAY33" s="137">
        <f>AAZ5-AAY32</f>
        <v>-22</v>
      </c>
      <c r="ABF33" s="1561" t="s">
        <v>21</v>
      </c>
      <c r="ABG33" s="1562"/>
      <c r="ABH33" s="137">
        <f>ABH32-ABF32</f>
        <v>22</v>
      </c>
      <c r="ABO33" s="1561" t="s">
        <v>21</v>
      </c>
      <c r="ABP33" s="1562"/>
      <c r="ABQ33" s="137">
        <f>ABR5-ABQ32</f>
        <v>-22</v>
      </c>
      <c r="ABX33" s="1561" t="s">
        <v>21</v>
      </c>
      <c r="ABY33" s="1562"/>
      <c r="ABZ33" s="137">
        <f>ACA5-ABZ32</f>
        <v>-22</v>
      </c>
      <c r="ACG33" s="1561" t="s">
        <v>21</v>
      </c>
      <c r="ACH33" s="1562"/>
      <c r="ACI33" s="137">
        <f>ACJ5-ACI32</f>
        <v>-22</v>
      </c>
      <c r="ACP33" s="1561" t="s">
        <v>21</v>
      </c>
      <c r="ACQ33" s="1562"/>
      <c r="ACR33" s="137">
        <f>ACS5-ACR32</f>
        <v>-22</v>
      </c>
      <c r="ACY33" s="1561" t="s">
        <v>21</v>
      </c>
      <c r="ACZ33" s="1562"/>
      <c r="ADA33" s="137">
        <f>ADB5-ADA32</f>
        <v>-22</v>
      </c>
      <c r="ADH33" s="1561" t="s">
        <v>21</v>
      </c>
      <c r="ADI33" s="1562"/>
      <c r="ADJ33" s="137">
        <f>ADK5-ADJ32</f>
        <v>-22</v>
      </c>
      <c r="ADQ33" s="1561" t="s">
        <v>21</v>
      </c>
      <c r="ADR33" s="1562"/>
      <c r="ADS33" s="137">
        <f>ADT5-ADS32</f>
        <v>-22</v>
      </c>
      <c r="ADZ33" s="1561" t="s">
        <v>21</v>
      </c>
      <c r="AEA33" s="1562"/>
      <c r="AEB33" s="137">
        <f>AEC5-AEB32</f>
        <v>-22</v>
      </c>
      <c r="AEI33" s="1561" t="s">
        <v>21</v>
      </c>
      <c r="AEJ33" s="1562"/>
      <c r="AEK33" s="137">
        <f>AEL5-AEK32</f>
        <v>-22</v>
      </c>
      <c r="AER33" s="1561" t="s">
        <v>21</v>
      </c>
      <c r="AES33" s="1562"/>
      <c r="AET33" s="137">
        <f>AEU5-AET32</f>
        <v>-22</v>
      </c>
      <c r="AFA33" s="1561" t="s">
        <v>21</v>
      </c>
      <c r="AFB33" s="156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42" t="s">
        <v>4</v>
      </c>
      <c r="O34" s="1243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37" t="s">
        <v>4</v>
      </c>
      <c r="FS34" s="1438"/>
      <c r="FT34" s="49"/>
      <c r="GB34" s="1437" t="s">
        <v>4</v>
      </c>
      <c r="GC34" s="1438"/>
      <c r="GD34" s="49"/>
      <c r="GL34" s="1437" t="s">
        <v>4</v>
      </c>
      <c r="GM34" s="1438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3" t="s">
        <v>4</v>
      </c>
      <c r="SB34" s="1564"/>
      <c r="SC34" s="49"/>
      <c r="SK34" s="1563" t="s">
        <v>4</v>
      </c>
      <c r="SL34" s="1564"/>
      <c r="SM34" s="49"/>
      <c r="SU34" s="1563" t="s">
        <v>4</v>
      </c>
      <c r="SV34" s="1564"/>
      <c r="SW34" s="49"/>
      <c r="TE34" s="1563" t="s">
        <v>4</v>
      </c>
      <c r="TF34" s="1564"/>
      <c r="TG34" s="49"/>
      <c r="TO34" s="1563" t="s">
        <v>4</v>
      </c>
      <c r="TP34" s="1564"/>
      <c r="TQ34" s="49"/>
      <c r="TY34" s="1563" t="s">
        <v>4</v>
      </c>
      <c r="TZ34" s="1564"/>
      <c r="UA34" s="49"/>
      <c r="UH34" s="1563" t="s">
        <v>4</v>
      </c>
      <c r="UI34" s="1564"/>
      <c r="UJ34" s="49"/>
      <c r="UQ34" s="1563" t="s">
        <v>4</v>
      </c>
      <c r="UR34" s="1564"/>
      <c r="US34" s="49"/>
      <c r="UZ34" s="1563" t="s">
        <v>4</v>
      </c>
      <c r="VA34" s="1564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3" t="s">
        <v>4</v>
      </c>
      <c r="WB34" s="1564"/>
      <c r="WC34" s="49"/>
      <c r="WJ34" s="1563" t="s">
        <v>4</v>
      </c>
      <c r="WK34" s="1564"/>
      <c r="WL34" s="49"/>
      <c r="WS34" s="1563" t="s">
        <v>4</v>
      </c>
      <c r="WT34" s="1564"/>
      <c r="WU34" s="49"/>
      <c r="XB34" s="1563" t="s">
        <v>4</v>
      </c>
      <c r="XC34" s="1564"/>
      <c r="XD34" s="49"/>
      <c r="XK34" s="1563" t="s">
        <v>4</v>
      </c>
      <c r="XL34" s="1564"/>
      <c r="XM34" s="49"/>
      <c r="XT34" s="1563" t="s">
        <v>4</v>
      </c>
      <c r="XU34" s="1564"/>
      <c r="XV34" s="49"/>
      <c r="YC34" s="1563" t="s">
        <v>4</v>
      </c>
      <c r="YD34" s="1564"/>
      <c r="YE34" s="49"/>
      <c r="YL34" s="1563" t="s">
        <v>4</v>
      </c>
      <c r="YM34" s="1564"/>
      <c r="YN34" s="49"/>
      <c r="YU34" s="1563" t="s">
        <v>4</v>
      </c>
      <c r="YV34" s="1564"/>
      <c r="YW34" s="49"/>
      <c r="ZD34" s="1563" t="s">
        <v>4</v>
      </c>
      <c r="ZE34" s="1564"/>
      <c r="ZF34" s="49"/>
      <c r="ZM34" s="1563" t="s">
        <v>4</v>
      </c>
      <c r="ZN34" s="1564"/>
      <c r="ZO34" s="49"/>
      <c r="ZV34" s="1563" t="s">
        <v>4</v>
      </c>
      <c r="ZW34" s="1564"/>
      <c r="ZX34" s="49"/>
      <c r="AAE34" s="1563" t="s">
        <v>4</v>
      </c>
      <c r="AAF34" s="1564"/>
      <c r="AAG34" s="49"/>
      <c r="AAN34" s="1563" t="s">
        <v>4</v>
      </c>
      <c r="AAO34" s="1564"/>
      <c r="AAP34" s="49"/>
      <c r="AAW34" s="1563" t="s">
        <v>4</v>
      </c>
      <c r="AAX34" s="1564"/>
      <c r="AAY34" s="49"/>
      <c r="ABF34" s="1563" t="s">
        <v>4</v>
      </c>
      <c r="ABG34" s="1564"/>
      <c r="ABH34" s="49"/>
      <c r="ABO34" s="1563" t="s">
        <v>4</v>
      </c>
      <c r="ABP34" s="1564"/>
      <c r="ABQ34" s="49"/>
      <c r="ABX34" s="1563" t="s">
        <v>4</v>
      </c>
      <c r="ABY34" s="1564"/>
      <c r="ABZ34" s="49"/>
      <c r="ACG34" s="1563" t="s">
        <v>4</v>
      </c>
      <c r="ACH34" s="1564"/>
      <c r="ACI34" s="49"/>
      <c r="ACP34" s="1563" t="s">
        <v>4</v>
      </c>
      <c r="ACQ34" s="1564"/>
      <c r="ACR34" s="49"/>
      <c r="ACY34" s="1563" t="s">
        <v>4</v>
      </c>
      <c r="ACZ34" s="1564"/>
      <c r="ADA34" s="49"/>
      <c r="ADH34" s="1563" t="s">
        <v>4</v>
      </c>
      <c r="ADI34" s="1564"/>
      <c r="ADJ34" s="49"/>
      <c r="ADQ34" s="1563" t="s">
        <v>4</v>
      </c>
      <c r="ADR34" s="1564"/>
      <c r="ADS34" s="49"/>
      <c r="ADZ34" s="1563" t="s">
        <v>4</v>
      </c>
      <c r="AEA34" s="1564"/>
      <c r="AEB34" s="49"/>
      <c r="AEI34" s="1563" t="s">
        <v>4</v>
      </c>
      <c r="AEJ34" s="1564"/>
      <c r="AEK34" s="49"/>
      <c r="AER34" s="1563" t="s">
        <v>4</v>
      </c>
      <c r="AES34" s="1564"/>
      <c r="AET34" s="49"/>
      <c r="AFA34" s="1563" t="s">
        <v>4</v>
      </c>
      <c r="AFB34" s="156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4" t="s">
        <v>74</v>
      </c>
      <c r="C4" s="124"/>
      <c r="D4" s="130"/>
      <c r="E4" s="172"/>
      <c r="F4" s="133"/>
      <c r="G4" s="38"/>
    </row>
    <row r="5" spans="1:15" ht="15.75" x14ac:dyDescent="0.25">
      <c r="A5" s="1575"/>
      <c r="B5" s="159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7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75" t="s">
        <v>106</v>
      </c>
      <c r="B5" s="1590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75"/>
      <c r="B6" s="1591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1" t="s">
        <v>21</v>
      </c>
      <c r="E42" s="1562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5" t="s">
        <v>197</v>
      </c>
      <c r="B1" s="1595"/>
      <c r="C1" s="1595"/>
      <c r="D1" s="1595"/>
      <c r="E1" s="1595"/>
      <c r="F1" s="1595"/>
      <c r="G1" s="1595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571" t="s">
        <v>95</v>
      </c>
      <c r="B5" s="1596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71"/>
      <c r="B6" s="1596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1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1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1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1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1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1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1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1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0">
        <f t="shared" si="3"/>
        <v>50</v>
      </c>
      <c r="E33" s="1151">
        <v>45110</v>
      </c>
      <c r="F33" s="1152">
        <f t="shared" si="0"/>
        <v>50</v>
      </c>
      <c r="G33" s="1153" t="s">
        <v>204</v>
      </c>
      <c r="H33" s="1154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0">
        <f t="shared" si="3"/>
        <v>30</v>
      </c>
      <c r="E34" s="1151">
        <v>45113</v>
      </c>
      <c r="F34" s="1152">
        <f t="shared" si="0"/>
        <v>30</v>
      </c>
      <c r="G34" s="1153" t="s">
        <v>210</v>
      </c>
      <c r="H34" s="1154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0">
        <f t="shared" si="3"/>
        <v>80</v>
      </c>
      <c r="E35" s="1151">
        <v>45117</v>
      </c>
      <c r="F35" s="1152">
        <f t="shared" si="0"/>
        <v>80</v>
      </c>
      <c r="G35" s="1153" t="s">
        <v>218</v>
      </c>
      <c r="H35" s="1154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0">
        <f t="shared" si="3"/>
        <v>50</v>
      </c>
      <c r="E36" s="1151">
        <v>45118</v>
      </c>
      <c r="F36" s="1152">
        <f t="shared" si="0"/>
        <v>50</v>
      </c>
      <c r="G36" s="1153" t="s">
        <v>222</v>
      </c>
      <c r="H36" s="1154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0">
        <f t="shared" si="3"/>
        <v>10</v>
      </c>
      <c r="E37" s="1151">
        <v>45119</v>
      </c>
      <c r="F37" s="1152">
        <f t="shared" si="0"/>
        <v>10</v>
      </c>
      <c r="G37" s="1153" t="s">
        <v>227</v>
      </c>
      <c r="H37" s="1154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0">
        <f t="shared" si="3"/>
        <v>20</v>
      </c>
      <c r="E38" s="1155">
        <v>45121</v>
      </c>
      <c r="F38" s="1152">
        <f t="shared" si="0"/>
        <v>20</v>
      </c>
      <c r="G38" s="1153" t="s">
        <v>237</v>
      </c>
      <c r="H38" s="1154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0">
        <f t="shared" si="3"/>
        <v>100</v>
      </c>
      <c r="E39" s="1155">
        <v>45122</v>
      </c>
      <c r="F39" s="1152">
        <f t="shared" si="0"/>
        <v>100</v>
      </c>
      <c r="G39" s="1153" t="s">
        <v>241</v>
      </c>
      <c r="H39" s="1154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0">
        <f t="shared" si="3"/>
        <v>50</v>
      </c>
      <c r="E40" s="1155">
        <v>45122</v>
      </c>
      <c r="F40" s="1152">
        <f t="shared" si="0"/>
        <v>50</v>
      </c>
      <c r="G40" s="1153" t="s">
        <v>244</v>
      </c>
      <c r="H40" s="1154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0">
        <f t="shared" si="3"/>
        <v>80</v>
      </c>
      <c r="E41" s="1155">
        <v>45125</v>
      </c>
      <c r="F41" s="1152">
        <f t="shared" si="0"/>
        <v>80</v>
      </c>
      <c r="G41" s="1153" t="s">
        <v>253</v>
      </c>
      <c r="H41" s="1154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0">
        <f t="shared" si="3"/>
        <v>500</v>
      </c>
      <c r="E42" s="1155">
        <v>45125</v>
      </c>
      <c r="F42" s="1152">
        <f t="shared" si="0"/>
        <v>500</v>
      </c>
      <c r="G42" s="1153" t="s">
        <v>255</v>
      </c>
      <c r="H42" s="1154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0">
        <f t="shared" si="3"/>
        <v>60</v>
      </c>
      <c r="E43" s="1155">
        <v>45128</v>
      </c>
      <c r="F43" s="1152">
        <f t="shared" si="0"/>
        <v>60</v>
      </c>
      <c r="G43" s="1153" t="s">
        <v>263</v>
      </c>
      <c r="H43" s="1154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0">
        <f t="shared" si="3"/>
        <v>30</v>
      </c>
      <c r="E44" s="1155">
        <v>45129</v>
      </c>
      <c r="F44" s="1152">
        <f t="shared" si="0"/>
        <v>30</v>
      </c>
      <c r="G44" s="1153" t="s">
        <v>268</v>
      </c>
      <c r="H44" s="1154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0">
        <f t="shared" si="3"/>
        <v>60</v>
      </c>
      <c r="E45" s="1155">
        <v>45129</v>
      </c>
      <c r="F45" s="1152">
        <f t="shared" si="0"/>
        <v>60</v>
      </c>
      <c r="G45" s="1153" t="s">
        <v>269</v>
      </c>
      <c r="H45" s="1154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0">
        <f t="shared" si="3"/>
        <v>10</v>
      </c>
      <c r="E46" s="1155">
        <v>45129</v>
      </c>
      <c r="F46" s="1152">
        <f t="shared" si="0"/>
        <v>10</v>
      </c>
      <c r="G46" s="1153" t="s">
        <v>271</v>
      </c>
      <c r="H46" s="1154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0">
        <f t="shared" si="3"/>
        <v>60</v>
      </c>
      <c r="E47" s="1155">
        <v>45131</v>
      </c>
      <c r="F47" s="1152">
        <f t="shared" si="0"/>
        <v>60</v>
      </c>
      <c r="G47" s="1153" t="s">
        <v>273</v>
      </c>
      <c r="H47" s="1154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0">
        <f t="shared" si="3"/>
        <v>80</v>
      </c>
      <c r="E48" s="1155">
        <v>45134</v>
      </c>
      <c r="F48" s="1152">
        <f t="shared" si="0"/>
        <v>80</v>
      </c>
      <c r="G48" s="1153" t="s">
        <v>287</v>
      </c>
      <c r="H48" s="1154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0">
        <f t="shared" si="3"/>
        <v>40</v>
      </c>
      <c r="E49" s="1155">
        <v>45136</v>
      </c>
      <c r="F49" s="1152">
        <f t="shared" si="0"/>
        <v>40</v>
      </c>
      <c r="G49" s="1153" t="s">
        <v>300</v>
      </c>
      <c r="H49" s="1154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0">
        <f t="shared" si="3"/>
        <v>10</v>
      </c>
      <c r="E50" s="1155">
        <v>45136</v>
      </c>
      <c r="F50" s="1152">
        <f t="shared" si="0"/>
        <v>10</v>
      </c>
      <c r="G50" s="1153" t="s">
        <v>304</v>
      </c>
      <c r="H50" s="1154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0">
        <f t="shared" si="3"/>
        <v>0</v>
      </c>
      <c r="E51" s="1155"/>
      <c r="F51" s="1152">
        <f t="shared" si="0"/>
        <v>0</v>
      </c>
      <c r="G51" s="1153"/>
      <c r="H51" s="1154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21">
        <f t="shared" si="3"/>
        <v>0</v>
      </c>
      <c r="E52" s="1322"/>
      <c r="F52" s="1323">
        <f t="shared" si="0"/>
        <v>0</v>
      </c>
      <c r="G52" s="1324"/>
      <c r="H52" s="1219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21">
        <f t="shared" si="3"/>
        <v>0</v>
      </c>
      <c r="E53" s="1322"/>
      <c r="F53" s="1323">
        <f t="shared" si="0"/>
        <v>0</v>
      </c>
      <c r="G53" s="1324"/>
      <c r="H53" s="1219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21">
        <f t="shared" si="3"/>
        <v>0</v>
      </c>
      <c r="E54" s="1322"/>
      <c r="F54" s="1323">
        <f t="shared" si="0"/>
        <v>0</v>
      </c>
      <c r="G54" s="1324"/>
      <c r="H54" s="1219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21">
        <f t="shared" si="3"/>
        <v>0</v>
      </c>
      <c r="E55" s="1322"/>
      <c r="F55" s="1323">
        <f t="shared" si="0"/>
        <v>0</v>
      </c>
      <c r="G55" s="1324"/>
      <c r="H55" s="1219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21">
        <f t="shared" si="3"/>
        <v>0</v>
      </c>
      <c r="E56" s="1322"/>
      <c r="F56" s="1323">
        <f t="shared" si="0"/>
        <v>0</v>
      </c>
      <c r="G56" s="1324"/>
      <c r="H56" s="1219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21">
        <f t="shared" si="3"/>
        <v>0</v>
      </c>
      <c r="E57" s="1322"/>
      <c r="F57" s="1323">
        <f t="shared" si="0"/>
        <v>0</v>
      </c>
      <c r="G57" s="1324"/>
      <c r="H57" s="1219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21">
        <f t="shared" si="3"/>
        <v>0</v>
      </c>
      <c r="E58" s="1322"/>
      <c r="F58" s="1323">
        <f t="shared" si="0"/>
        <v>0</v>
      </c>
      <c r="G58" s="1324"/>
      <c r="H58" s="1219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21">
        <f t="shared" si="3"/>
        <v>0</v>
      </c>
      <c r="E59" s="1322"/>
      <c r="F59" s="1323">
        <f t="shared" si="0"/>
        <v>0</v>
      </c>
      <c r="G59" s="1324"/>
      <c r="H59" s="1219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21">
        <f t="shared" si="3"/>
        <v>0</v>
      </c>
      <c r="E60" s="1322"/>
      <c r="F60" s="1323">
        <f t="shared" si="0"/>
        <v>0</v>
      </c>
      <c r="G60" s="1324"/>
      <c r="H60" s="1219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21">
        <f t="shared" si="3"/>
        <v>0</v>
      </c>
      <c r="E61" s="1322"/>
      <c r="F61" s="1323">
        <f t="shared" si="0"/>
        <v>0</v>
      </c>
      <c r="G61" s="1324"/>
      <c r="H61" s="1219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21">
        <f t="shared" si="3"/>
        <v>0</v>
      </c>
      <c r="E62" s="1322"/>
      <c r="F62" s="1323">
        <f t="shared" si="0"/>
        <v>0</v>
      </c>
      <c r="G62" s="1324"/>
      <c r="H62" s="1219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21">
        <f t="shared" si="3"/>
        <v>0</v>
      </c>
      <c r="E63" s="1322"/>
      <c r="F63" s="1323">
        <f t="shared" si="0"/>
        <v>0</v>
      </c>
      <c r="G63" s="1324"/>
      <c r="H63" s="1219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21">
        <f t="shared" si="3"/>
        <v>0</v>
      </c>
      <c r="E64" s="1322"/>
      <c r="F64" s="1323">
        <f t="shared" si="0"/>
        <v>0</v>
      </c>
      <c r="G64" s="1324"/>
      <c r="H64" s="1219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21">
        <f t="shared" si="3"/>
        <v>0</v>
      </c>
      <c r="E65" s="1322"/>
      <c r="F65" s="1323">
        <f t="shared" si="0"/>
        <v>0</v>
      </c>
      <c r="G65" s="1324"/>
      <c r="H65" s="1219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21">
        <f t="shared" si="3"/>
        <v>0</v>
      </c>
      <c r="E66" s="1322"/>
      <c r="F66" s="1323">
        <f t="shared" si="0"/>
        <v>0</v>
      </c>
      <c r="G66" s="1324"/>
      <c r="H66" s="1219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21">
        <f t="shared" si="3"/>
        <v>0</v>
      </c>
      <c r="E67" s="1322"/>
      <c r="F67" s="1323">
        <f t="shared" si="0"/>
        <v>0</v>
      </c>
      <c r="G67" s="1324"/>
      <c r="H67" s="1219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21">
        <f t="shared" si="3"/>
        <v>0</v>
      </c>
      <c r="E68" s="1322"/>
      <c r="F68" s="1323">
        <f t="shared" si="0"/>
        <v>0</v>
      </c>
      <c r="G68" s="1324"/>
      <c r="H68" s="1219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61" t="s">
        <v>21</v>
      </c>
      <c r="E72" s="1562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9" t="s">
        <v>93</v>
      </c>
      <c r="B1" s="1559"/>
      <c r="C1" s="1559"/>
      <c r="D1" s="1559"/>
      <c r="E1" s="1559"/>
      <c r="F1" s="1559"/>
      <c r="G1" s="155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71"/>
      <c r="B5" s="1597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71"/>
      <c r="B6" s="1597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1" t="s">
        <v>21</v>
      </c>
      <c r="E32" s="156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1" t="s">
        <v>21</v>
      </c>
      <c r="E29" s="156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1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8" t="s">
        <v>310</v>
      </c>
      <c r="B1" s="1598"/>
      <c r="C1" s="1598"/>
      <c r="D1" s="1598"/>
      <c r="E1" s="1598"/>
      <c r="F1" s="1598"/>
      <c r="G1" s="159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14"/>
      <c r="G4" s="1215"/>
      <c r="H4" s="144"/>
      <c r="I4" s="367"/>
    </row>
    <row r="5" spans="1:10" ht="14.25" customHeight="1" x14ac:dyDescent="0.25">
      <c r="A5" s="1571" t="s">
        <v>95</v>
      </c>
      <c r="B5" s="1597" t="s">
        <v>136</v>
      </c>
      <c r="C5" s="360">
        <v>350</v>
      </c>
      <c r="D5" s="130">
        <v>45131</v>
      </c>
      <c r="E5" s="85">
        <v>14400</v>
      </c>
      <c r="F5" s="1214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71"/>
      <c r="B6" s="1597"/>
      <c r="C6" s="361"/>
      <c r="D6" s="130"/>
      <c r="E6" s="74"/>
      <c r="F6" s="1214"/>
      <c r="G6" s="1214"/>
      <c r="H6" s="74"/>
      <c r="I6" s="230"/>
    </row>
    <row r="7" spans="1:10" ht="15.75" thickBot="1" x14ac:dyDescent="0.3">
      <c r="A7" s="213"/>
      <c r="B7" s="1597"/>
      <c r="C7" s="361"/>
      <c r="D7" s="130"/>
      <c r="E7" s="74"/>
      <c r="F7" s="1214"/>
      <c r="G7" s="121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18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85">
        <f t="shared" si="0"/>
        <v>0</v>
      </c>
      <c r="E13" s="1286"/>
      <c r="F13" s="1285">
        <f t="shared" si="1"/>
        <v>0</v>
      </c>
      <c r="G13" s="1140"/>
      <c r="H13" s="1141"/>
      <c r="I13" s="1287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85">
        <f t="shared" si="0"/>
        <v>0</v>
      </c>
      <c r="E14" s="1286"/>
      <c r="F14" s="1285">
        <f t="shared" si="1"/>
        <v>0</v>
      </c>
      <c r="G14" s="1140"/>
      <c r="H14" s="1141"/>
      <c r="I14" s="1287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85">
        <f t="shared" si="0"/>
        <v>0</v>
      </c>
      <c r="E15" s="1286"/>
      <c r="F15" s="1285">
        <f t="shared" si="1"/>
        <v>0</v>
      </c>
      <c r="G15" s="1140"/>
      <c r="H15" s="1141"/>
      <c r="I15" s="1287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85">
        <f>10*C16</f>
        <v>0</v>
      </c>
      <c r="E16" s="1286"/>
      <c r="F16" s="1285">
        <f t="shared" si="1"/>
        <v>0</v>
      </c>
      <c r="G16" s="1140"/>
      <c r="H16" s="1141"/>
      <c r="I16" s="1287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85">
        <f t="shared" ref="D17:D68" si="5">10*C17</f>
        <v>0</v>
      </c>
      <c r="E17" s="1286"/>
      <c r="F17" s="1285">
        <f t="shared" si="1"/>
        <v>0</v>
      </c>
      <c r="G17" s="1140"/>
      <c r="H17" s="1141"/>
      <c r="I17" s="1287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85">
        <f t="shared" si="5"/>
        <v>0</v>
      </c>
      <c r="E18" s="1286"/>
      <c r="F18" s="1285">
        <f t="shared" si="1"/>
        <v>0</v>
      </c>
      <c r="G18" s="1140"/>
      <c r="H18" s="1141"/>
      <c r="I18" s="1287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85">
        <f t="shared" si="5"/>
        <v>0</v>
      </c>
      <c r="E19" s="1286"/>
      <c r="F19" s="1285">
        <f t="shared" si="1"/>
        <v>0</v>
      </c>
      <c r="G19" s="1140"/>
      <c r="H19" s="1141"/>
      <c r="I19" s="1287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85">
        <f t="shared" si="5"/>
        <v>0</v>
      </c>
      <c r="E20" s="1286"/>
      <c r="F20" s="1285">
        <f t="shared" si="1"/>
        <v>0</v>
      </c>
      <c r="G20" s="1140"/>
      <c r="H20" s="1141"/>
      <c r="I20" s="1287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85">
        <f t="shared" si="5"/>
        <v>0</v>
      </c>
      <c r="E21" s="1286"/>
      <c r="F21" s="1285">
        <f t="shared" si="1"/>
        <v>0</v>
      </c>
      <c r="G21" s="1140"/>
      <c r="H21" s="1141"/>
      <c r="I21" s="1287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85">
        <f t="shared" si="5"/>
        <v>0</v>
      </c>
      <c r="E22" s="1286"/>
      <c r="F22" s="1285">
        <f t="shared" si="1"/>
        <v>0</v>
      </c>
      <c r="G22" s="1140"/>
      <c r="H22" s="1141"/>
      <c r="I22" s="1287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85">
        <f t="shared" si="5"/>
        <v>0</v>
      </c>
      <c r="E23" s="1288"/>
      <c r="F23" s="1285">
        <f t="shared" si="1"/>
        <v>0</v>
      </c>
      <c r="G23" s="1140"/>
      <c r="H23" s="1141"/>
      <c r="I23" s="1287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85">
        <f t="shared" si="5"/>
        <v>0</v>
      </c>
      <c r="E24" s="1288"/>
      <c r="F24" s="1285">
        <f t="shared" si="1"/>
        <v>0</v>
      </c>
      <c r="G24" s="1140"/>
      <c r="H24" s="1141"/>
      <c r="I24" s="1287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85">
        <f t="shared" si="5"/>
        <v>0</v>
      </c>
      <c r="E25" s="1288"/>
      <c r="F25" s="1285">
        <f t="shared" si="1"/>
        <v>0</v>
      </c>
      <c r="G25" s="1140"/>
      <c r="H25" s="1141"/>
      <c r="I25" s="1287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85">
        <f t="shared" si="5"/>
        <v>0</v>
      </c>
      <c r="E26" s="1288"/>
      <c r="F26" s="1285">
        <f t="shared" si="1"/>
        <v>0</v>
      </c>
      <c r="G26" s="1140"/>
      <c r="H26" s="1141"/>
      <c r="I26" s="1287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85">
        <f t="shared" si="5"/>
        <v>0</v>
      </c>
      <c r="E27" s="1288"/>
      <c r="F27" s="1285">
        <f t="shared" si="1"/>
        <v>0</v>
      </c>
      <c r="G27" s="1140"/>
      <c r="H27" s="1141"/>
      <c r="I27" s="1287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85">
        <f t="shared" si="5"/>
        <v>0</v>
      </c>
      <c r="E28" s="1288"/>
      <c r="F28" s="1285">
        <f t="shared" si="1"/>
        <v>0</v>
      </c>
      <c r="G28" s="1140"/>
      <c r="H28" s="1141"/>
      <c r="I28" s="1287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85">
        <f t="shared" si="5"/>
        <v>0</v>
      </c>
      <c r="E29" s="1288"/>
      <c r="F29" s="1285">
        <f t="shared" si="1"/>
        <v>0</v>
      </c>
      <c r="G29" s="1140"/>
      <c r="H29" s="1141"/>
      <c r="I29" s="1287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85">
        <f t="shared" si="5"/>
        <v>0</v>
      </c>
      <c r="E30" s="1288"/>
      <c r="F30" s="1285">
        <f t="shared" si="1"/>
        <v>0</v>
      </c>
      <c r="G30" s="1140"/>
      <c r="H30" s="1141"/>
      <c r="I30" s="1287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85">
        <f t="shared" si="5"/>
        <v>0</v>
      </c>
      <c r="E31" s="1288"/>
      <c r="F31" s="1285">
        <f t="shared" si="1"/>
        <v>0</v>
      </c>
      <c r="G31" s="1140"/>
      <c r="H31" s="1141"/>
      <c r="I31" s="1287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85">
        <f t="shared" si="5"/>
        <v>0</v>
      </c>
      <c r="E32" s="1288"/>
      <c r="F32" s="1285">
        <f t="shared" si="1"/>
        <v>0</v>
      </c>
      <c r="G32" s="1140"/>
      <c r="H32" s="1141"/>
      <c r="I32" s="1287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85">
        <f t="shared" si="5"/>
        <v>0</v>
      </c>
      <c r="E33" s="1288"/>
      <c r="F33" s="1285">
        <f t="shared" si="1"/>
        <v>0</v>
      </c>
      <c r="G33" s="1140"/>
      <c r="H33" s="1141"/>
      <c r="I33" s="1287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85">
        <f t="shared" si="5"/>
        <v>0</v>
      </c>
      <c r="E34" s="1288"/>
      <c r="F34" s="1285">
        <f t="shared" si="1"/>
        <v>0</v>
      </c>
      <c r="G34" s="1140"/>
      <c r="H34" s="1141"/>
      <c r="I34" s="1287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85">
        <f t="shared" si="5"/>
        <v>0</v>
      </c>
      <c r="E35" s="1288"/>
      <c r="F35" s="1285">
        <f t="shared" si="1"/>
        <v>0</v>
      </c>
      <c r="G35" s="1140"/>
      <c r="H35" s="1141"/>
      <c r="I35" s="1287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0">
        <f t="shared" si="5"/>
        <v>0</v>
      </c>
      <c r="E54" s="1221"/>
      <c r="F54" s="1220">
        <f t="shared" si="1"/>
        <v>0</v>
      </c>
      <c r="G54" s="1222"/>
      <c r="H54" s="1219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0">
        <f t="shared" si="5"/>
        <v>0</v>
      </c>
      <c r="E55" s="1221"/>
      <c r="F55" s="1220">
        <f t="shared" si="1"/>
        <v>0</v>
      </c>
      <c r="G55" s="1222"/>
      <c r="H55" s="1219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0">
        <f t="shared" si="5"/>
        <v>0</v>
      </c>
      <c r="E56" s="1221"/>
      <c r="F56" s="1220">
        <f t="shared" si="1"/>
        <v>0</v>
      </c>
      <c r="G56" s="1222"/>
      <c r="H56" s="1219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0">
        <f t="shared" si="5"/>
        <v>0</v>
      </c>
      <c r="E57" s="1221"/>
      <c r="F57" s="1220">
        <f t="shared" si="1"/>
        <v>0</v>
      </c>
      <c r="G57" s="1222"/>
      <c r="H57" s="1219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0">
        <f t="shared" si="5"/>
        <v>0</v>
      </c>
      <c r="E58" s="1221"/>
      <c r="F58" s="1220">
        <f t="shared" si="1"/>
        <v>0</v>
      </c>
      <c r="G58" s="1222"/>
      <c r="H58" s="1219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0">
        <f t="shared" si="5"/>
        <v>0</v>
      </c>
      <c r="E59" s="1221"/>
      <c r="F59" s="1220">
        <f t="shared" si="1"/>
        <v>0</v>
      </c>
      <c r="G59" s="1222"/>
      <c r="H59" s="1219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23">
        <f t="shared" si="5"/>
        <v>0</v>
      </c>
      <c r="E60" s="1224"/>
      <c r="F60" s="1223">
        <f t="shared" si="1"/>
        <v>0</v>
      </c>
      <c r="G60" s="1225"/>
      <c r="H60" s="1156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23">
        <f t="shared" si="5"/>
        <v>0</v>
      </c>
      <c r="E61" s="1224"/>
      <c r="F61" s="1223">
        <f t="shared" si="1"/>
        <v>0</v>
      </c>
      <c r="G61" s="1225"/>
      <c r="H61" s="1156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23">
        <f t="shared" si="5"/>
        <v>0</v>
      </c>
      <c r="E62" s="1224"/>
      <c r="F62" s="1223">
        <f t="shared" si="1"/>
        <v>0</v>
      </c>
      <c r="G62" s="1225"/>
      <c r="H62" s="1156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23">
        <f t="shared" si="5"/>
        <v>0</v>
      </c>
      <c r="E63" s="1224"/>
      <c r="F63" s="1223">
        <f t="shared" si="1"/>
        <v>0</v>
      </c>
      <c r="G63" s="1225"/>
      <c r="H63" s="1156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23">
        <f t="shared" si="5"/>
        <v>0</v>
      </c>
      <c r="E64" s="1224"/>
      <c r="F64" s="1223">
        <f t="shared" si="1"/>
        <v>0</v>
      </c>
      <c r="G64" s="1225"/>
      <c r="H64" s="1156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23">
        <f t="shared" si="5"/>
        <v>0</v>
      </c>
      <c r="E65" s="1224"/>
      <c r="F65" s="1223">
        <f t="shared" si="1"/>
        <v>0</v>
      </c>
      <c r="G65" s="1225"/>
      <c r="H65" s="1156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23">
        <f t="shared" si="5"/>
        <v>0</v>
      </c>
      <c r="E66" s="1224"/>
      <c r="F66" s="1223">
        <f t="shared" si="1"/>
        <v>0</v>
      </c>
      <c r="G66" s="1225"/>
      <c r="H66" s="1156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14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61" t="s">
        <v>21</v>
      </c>
      <c r="E78" s="1562"/>
      <c r="F78" s="137">
        <f>G5-F76</f>
        <v>0</v>
      </c>
    </row>
    <row r="79" spans="1:10" ht="15.75" thickBot="1" x14ac:dyDescent="0.3">
      <c r="A79" s="121"/>
      <c r="D79" s="1212" t="s">
        <v>4</v>
      </c>
      <c r="E79" s="121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8" t="s">
        <v>311</v>
      </c>
      <c r="B1" s="1598"/>
      <c r="C1" s="1598"/>
      <c r="D1" s="1598"/>
      <c r="E1" s="1598"/>
      <c r="F1" s="1598"/>
      <c r="G1" s="159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599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571" t="s">
        <v>95</v>
      </c>
      <c r="B5" s="1599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71"/>
      <c r="B6" s="1599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9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1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1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1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1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6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6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58">
        <f t="shared" si="3"/>
        <v>30</v>
      </c>
      <c r="E30" s="1159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58">
        <f t="shared" si="3"/>
        <v>20</v>
      </c>
      <c r="E31" s="1159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58">
        <f t="shared" si="3"/>
        <v>20</v>
      </c>
      <c r="E32" s="1159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58">
        <f t="shared" si="3"/>
        <v>0</v>
      </c>
      <c r="E33" s="1159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58">
        <f t="shared" si="3"/>
        <v>20</v>
      </c>
      <c r="E34" s="1159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58">
        <f t="shared" si="3"/>
        <v>30</v>
      </c>
      <c r="E35" s="1159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58">
        <f t="shared" si="3"/>
        <v>100</v>
      </c>
      <c r="E36" s="1159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58">
        <f t="shared" si="3"/>
        <v>100</v>
      </c>
      <c r="E37" s="1159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58">
        <f t="shared" si="3"/>
        <v>0</v>
      </c>
      <c r="E38" s="1159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5">
        <f t="shared" si="3"/>
        <v>0</v>
      </c>
      <c r="E39" s="1289"/>
      <c r="F39" s="1290">
        <f t="shared" si="0"/>
        <v>0</v>
      </c>
      <c r="G39" s="1033"/>
      <c r="H39" s="1034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5">
        <f t="shared" si="3"/>
        <v>0</v>
      </c>
      <c r="E40" s="1289"/>
      <c r="F40" s="1290">
        <f t="shared" si="0"/>
        <v>0</v>
      </c>
      <c r="G40" s="1033"/>
      <c r="H40" s="1034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5">
        <f t="shared" si="3"/>
        <v>0</v>
      </c>
      <c r="E41" s="1289"/>
      <c r="F41" s="1290">
        <f t="shared" si="0"/>
        <v>0</v>
      </c>
      <c r="G41" s="1033"/>
      <c r="H41" s="1034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5">
        <f t="shared" si="3"/>
        <v>0</v>
      </c>
      <c r="E42" s="1289"/>
      <c r="F42" s="1290">
        <f t="shared" si="0"/>
        <v>0</v>
      </c>
      <c r="G42" s="1033"/>
      <c r="H42" s="1034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5">
        <f t="shared" si="3"/>
        <v>0</v>
      </c>
      <c r="E43" s="1289"/>
      <c r="F43" s="1290">
        <f t="shared" si="0"/>
        <v>0</v>
      </c>
      <c r="G43" s="1033"/>
      <c r="H43" s="1034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5">
        <f t="shared" si="3"/>
        <v>0</v>
      </c>
      <c r="E44" s="1289"/>
      <c r="F44" s="1290">
        <f t="shared" si="0"/>
        <v>0</v>
      </c>
      <c r="G44" s="1033"/>
      <c r="H44" s="1034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5">
        <f t="shared" si="3"/>
        <v>0</v>
      </c>
      <c r="E45" s="1289"/>
      <c r="F45" s="1290">
        <f t="shared" si="0"/>
        <v>0</v>
      </c>
      <c r="G45" s="1033"/>
      <c r="H45" s="1034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5">
        <f t="shared" si="3"/>
        <v>0</v>
      </c>
      <c r="E46" s="1289"/>
      <c r="F46" s="1290">
        <f t="shared" si="0"/>
        <v>0</v>
      </c>
      <c r="G46" s="1033"/>
      <c r="H46" s="1034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5">
        <f t="shared" si="3"/>
        <v>0</v>
      </c>
      <c r="E47" s="1291"/>
      <c r="F47" s="1292">
        <f t="shared" si="0"/>
        <v>0</v>
      </c>
      <c r="G47" s="1036"/>
      <c r="H47" s="1037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5">
        <f t="shared" si="3"/>
        <v>0</v>
      </c>
      <c r="E48" s="1291"/>
      <c r="F48" s="1292">
        <f t="shared" si="0"/>
        <v>0</v>
      </c>
      <c r="G48" s="1036"/>
      <c r="H48" s="1037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93">
        <f t="shared" si="3"/>
        <v>0</v>
      </c>
      <c r="E49" s="1294"/>
      <c r="F49" s="1295">
        <f t="shared" si="0"/>
        <v>0</v>
      </c>
      <c r="G49" s="1296"/>
      <c r="H49" s="1297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61" t="s">
        <v>21</v>
      </c>
      <c r="E52" s="1562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575" t="s">
        <v>323</v>
      </c>
      <c r="B5" s="1600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575"/>
      <c r="B6" s="1600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01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61" t="s">
        <v>21</v>
      </c>
      <c r="E32" s="1562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76" t="s">
        <v>312</v>
      </c>
      <c r="B1" s="1576"/>
      <c r="C1" s="1576"/>
      <c r="D1" s="1576"/>
      <c r="E1" s="1576"/>
      <c r="F1" s="1576"/>
      <c r="G1" s="1576"/>
      <c r="H1" s="11">
        <v>1</v>
      </c>
      <c r="K1" s="1567" t="s">
        <v>333</v>
      </c>
      <c r="L1" s="1567"/>
      <c r="M1" s="1567"/>
      <c r="N1" s="1567"/>
      <c r="O1" s="1567"/>
      <c r="P1" s="1567"/>
      <c r="Q1" s="156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71" t="s">
        <v>96</v>
      </c>
      <c r="B5" s="1602" t="s">
        <v>97</v>
      </c>
      <c r="C5" s="880">
        <v>63</v>
      </c>
      <c r="D5" s="130">
        <v>45112</v>
      </c>
      <c r="E5" s="433">
        <v>1178.1600000000001</v>
      </c>
      <c r="F5" s="1122">
        <v>35</v>
      </c>
      <c r="G5" s="1124"/>
      <c r="K5" s="1604" t="s">
        <v>96</v>
      </c>
      <c r="L5" s="1602" t="s">
        <v>97</v>
      </c>
      <c r="M5" s="880">
        <v>63</v>
      </c>
      <c r="N5" s="130">
        <v>45141</v>
      </c>
      <c r="O5" s="433">
        <v>562.75</v>
      </c>
      <c r="P5" s="1329">
        <v>17</v>
      </c>
      <c r="Q5" s="1331"/>
    </row>
    <row r="6" spans="1:19" ht="15.75" customHeight="1" x14ac:dyDescent="0.3">
      <c r="A6" s="1571"/>
      <c r="B6" s="1602"/>
      <c r="C6" s="880">
        <v>63</v>
      </c>
      <c r="D6" s="130">
        <v>45133</v>
      </c>
      <c r="E6" s="866">
        <v>666.16</v>
      </c>
      <c r="F6" s="1122">
        <v>20</v>
      </c>
      <c r="G6" s="87">
        <f>F39</f>
        <v>1838.7700000000002</v>
      </c>
      <c r="H6" s="7">
        <f>E6-G6+E5+E7+E4</f>
        <v>432.28999999999996</v>
      </c>
      <c r="K6" s="1604"/>
      <c r="L6" s="1602"/>
      <c r="M6" s="880">
        <v>66</v>
      </c>
      <c r="N6" s="130">
        <v>45154</v>
      </c>
      <c r="O6" s="866">
        <v>632.07000000000005</v>
      </c>
      <c r="P6" s="1329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38" t="s">
        <v>109</v>
      </c>
      <c r="C7" s="1603" t="s">
        <v>332</v>
      </c>
      <c r="D7" s="1603"/>
      <c r="E7" s="172">
        <v>88.67</v>
      </c>
      <c r="F7" s="133">
        <v>6</v>
      </c>
      <c r="L7" s="1327"/>
      <c r="M7" s="1605"/>
      <c r="N7" s="1605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80">
        <v>0</v>
      </c>
      <c r="E24" s="1300"/>
      <c r="F24" s="1110">
        <f t="shared" si="2"/>
        <v>0</v>
      </c>
      <c r="G24" s="1282"/>
      <c r="H24" s="1283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00"/>
      <c r="P24" s="586">
        <f t="shared" si="1"/>
        <v>0</v>
      </c>
      <c r="Q24" s="1282"/>
      <c r="R24" s="1283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80">
        <v>0</v>
      </c>
      <c r="E25" s="1300"/>
      <c r="F25" s="1110">
        <f t="shared" si="2"/>
        <v>0</v>
      </c>
      <c r="G25" s="1282"/>
      <c r="H25" s="1283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00"/>
      <c r="P25" s="586">
        <f t="shared" si="1"/>
        <v>0</v>
      </c>
      <c r="Q25" s="1282"/>
      <c r="R25" s="1283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80">
        <v>0</v>
      </c>
      <c r="E26" s="1300"/>
      <c r="F26" s="1110">
        <f t="shared" si="2"/>
        <v>0</v>
      </c>
      <c r="G26" s="1282"/>
      <c r="H26" s="1283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00"/>
      <c r="P26" s="586">
        <f t="shared" si="1"/>
        <v>0</v>
      </c>
      <c r="Q26" s="1282"/>
      <c r="R26" s="1283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80">
        <v>0</v>
      </c>
      <c r="E27" s="1300"/>
      <c r="F27" s="1110">
        <f t="shared" si="2"/>
        <v>0</v>
      </c>
      <c r="G27" s="1282"/>
      <c r="H27" s="1283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00"/>
      <c r="P27" s="586">
        <f t="shared" si="1"/>
        <v>0</v>
      </c>
      <c r="Q27" s="1282"/>
      <c r="R27" s="1283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80">
        <v>0</v>
      </c>
      <c r="E28" s="1300"/>
      <c r="F28" s="1110">
        <f t="shared" si="2"/>
        <v>0</v>
      </c>
      <c r="G28" s="1282"/>
      <c r="H28" s="1283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00"/>
      <c r="P28" s="586">
        <f t="shared" si="1"/>
        <v>0</v>
      </c>
      <c r="Q28" s="1282"/>
      <c r="R28" s="1283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80">
        <v>0</v>
      </c>
      <c r="E29" s="1300"/>
      <c r="F29" s="1110">
        <f t="shared" si="2"/>
        <v>0</v>
      </c>
      <c r="G29" s="1282"/>
      <c r="H29" s="1283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00"/>
      <c r="P29" s="586">
        <f t="shared" si="1"/>
        <v>0</v>
      </c>
      <c r="Q29" s="1282"/>
      <c r="R29" s="1283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80">
        <v>0</v>
      </c>
      <c r="E30" s="1300"/>
      <c r="F30" s="1110">
        <f t="shared" si="2"/>
        <v>0</v>
      </c>
      <c r="G30" s="1282"/>
      <c r="H30" s="1283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00"/>
      <c r="P30" s="586">
        <f t="shared" si="1"/>
        <v>0</v>
      </c>
      <c r="Q30" s="1282"/>
      <c r="R30" s="1283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80">
        <v>0</v>
      </c>
      <c r="E31" s="1300"/>
      <c r="F31" s="1110">
        <f t="shared" si="2"/>
        <v>0</v>
      </c>
      <c r="G31" s="1282"/>
      <c r="H31" s="1283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00"/>
      <c r="P31" s="586">
        <f t="shared" si="1"/>
        <v>0</v>
      </c>
      <c r="Q31" s="1282"/>
      <c r="R31" s="1283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80">
        <v>0</v>
      </c>
      <c r="E32" s="1300"/>
      <c r="F32" s="1110">
        <f t="shared" si="2"/>
        <v>0</v>
      </c>
      <c r="G32" s="1282"/>
      <c r="H32" s="1283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00"/>
      <c r="P32" s="586">
        <f t="shared" si="1"/>
        <v>0</v>
      </c>
      <c r="Q32" s="1282"/>
      <c r="R32" s="1283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80">
        <v>0</v>
      </c>
      <c r="E33" s="1300"/>
      <c r="F33" s="1110">
        <f t="shared" si="2"/>
        <v>0</v>
      </c>
      <c r="G33" s="1282"/>
      <c r="H33" s="1283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00"/>
      <c r="P33" s="586">
        <f t="shared" si="1"/>
        <v>0</v>
      </c>
      <c r="Q33" s="1282"/>
      <c r="R33" s="1283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80">
        <v>0</v>
      </c>
      <c r="E34" s="1300"/>
      <c r="F34" s="1110">
        <f t="shared" si="2"/>
        <v>0</v>
      </c>
      <c r="G34" s="1282"/>
      <c r="H34" s="1283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00"/>
      <c r="P34" s="586">
        <f t="shared" si="1"/>
        <v>0</v>
      </c>
      <c r="Q34" s="1282"/>
      <c r="R34" s="1283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80">
        <v>0</v>
      </c>
      <c r="E35" s="1300"/>
      <c r="F35" s="1110">
        <f t="shared" si="2"/>
        <v>0</v>
      </c>
      <c r="G35" s="1282"/>
      <c r="H35" s="1283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00"/>
      <c r="P35" s="586">
        <f t="shared" si="1"/>
        <v>0</v>
      </c>
      <c r="Q35" s="1282"/>
      <c r="R35" s="1283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80">
        <v>0</v>
      </c>
      <c r="E36" s="1300"/>
      <c r="F36" s="1110">
        <f t="shared" si="2"/>
        <v>0</v>
      </c>
      <c r="G36" s="1282"/>
      <c r="H36" s="1283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00"/>
      <c r="P36" s="586">
        <f t="shared" si="1"/>
        <v>0</v>
      </c>
      <c r="Q36" s="1282"/>
      <c r="R36" s="1283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80">
        <v>0</v>
      </c>
      <c r="E37" s="1300"/>
      <c r="F37" s="1110">
        <f t="shared" si="2"/>
        <v>0</v>
      </c>
      <c r="G37" s="1282"/>
      <c r="H37" s="1283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00"/>
      <c r="P37" s="586">
        <f t="shared" si="1"/>
        <v>0</v>
      </c>
      <c r="Q37" s="1282"/>
      <c r="R37" s="1283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80">
        <v>0</v>
      </c>
      <c r="E38" s="1301"/>
      <c r="F38" s="1110">
        <f t="shared" si="2"/>
        <v>0</v>
      </c>
      <c r="G38" s="1302"/>
      <c r="H38" s="1303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01"/>
      <c r="P38" s="586">
        <f t="shared" si="1"/>
        <v>0</v>
      </c>
      <c r="Q38" s="1302"/>
      <c r="R38" s="1303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2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2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61" t="s">
        <v>21</v>
      </c>
      <c r="E41" s="1562"/>
      <c r="F41" s="137">
        <f>E5+E6-F39+E7+E4</f>
        <v>432.28999999999996</v>
      </c>
      <c r="L41" s="5"/>
      <c r="N41" s="1561" t="s">
        <v>21</v>
      </c>
      <c r="O41" s="1562"/>
      <c r="P41" s="137">
        <f>O5+O6-P39+O7+O4</f>
        <v>1194.8200000000002</v>
      </c>
    </row>
    <row r="42" spans="1:19" ht="15.75" thickBot="1" x14ac:dyDescent="0.3">
      <c r="A42" s="121"/>
      <c r="D42" s="1118" t="s">
        <v>4</v>
      </c>
      <c r="E42" s="1119"/>
      <c r="F42" s="49">
        <f>F5+F6-C39+F7+F4</f>
        <v>13</v>
      </c>
      <c r="K42" s="121"/>
      <c r="N42" s="1325" t="s">
        <v>4</v>
      </c>
      <c r="O42" s="1326"/>
      <c r="P42" s="49">
        <f>P5+P6-M39+P7+P4</f>
        <v>37</v>
      </c>
    </row>
    <row r="43" spans="1:19" x14ac:dyDescent="0.25">
      <c r="B43" s="5"/>
      <c r="L43" s="5"/>
    </row>
  </sheetData>
  <mergeCells count="10">
    <mergeCell ref="K1:Q1"/>
    <mergeCell ref="K5:K6"/>
    <mergeCell ref="L5:L6"/>
    <mergeCell ref="M7:N7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8"/>
      <c r="C4" s="360"/>
      <c r="D4" s="130"/>
      <c r="E4" s="197"/>
      <c r="F4" s="61"/>
      <c r="G4" s="151"/>
      <c r="H4" s="151"/>
    </row>
    <row r="5" spans="1:13" ht="15" customHeight="1" x14ac:dyDescent="0.25">
      <c r="A5" s="1571"/>
      <c r="B5" s="1568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71"/>
      <c r="B6" s="156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575"/>
      <c r="B6" s="1606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575"/>
      <c r="B7" s="1607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1" t="s">
        <v>21</v>
      </c>
      <c r="E30" s="156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71" t="s">
        <v>96</v>
      </c>
      <c r="B5" s="1608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71"/>
      <c r="B6" s="1608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4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4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4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4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4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4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4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4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4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4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4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4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61" t="s">
        <v>21</v>
      </c>
      <c r="E29" s="1562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09" t="s">
        <v>313</v>
      </c>
      <c r="B1" s="1609"/>
      <c r="C1" s="1609"/>
      <c r="D1" s="1609"/>
      <c r="E1" s="1609"/>
      <c r="F1" s="1609"/>
      <c r="G1" s="1609"/>
      <c r="H1" s="1609"/>
      <c r="I1" s="1609"/>
      <c r="J1" s="1609"/>
      <c r="K1" s="434">
        <v>1</v>
      </c>
      <c r="M1" s="1611" t="s">
        <v>322</v>
      </c>
      <c r="N1" s="1611"/>
      <c r="O1" s="1611"/>
      <c r="P1" s="1611"/>
      <c r="Q1" s="1611"/>
      <c r="R1" s="1611"/>
      <c r="S1" s="1611"/>
      <c r="T1" s="1611"/>
      <c r="U1" s="1611"/>
      <c r="V1" s="1611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10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10" t="s">
        <v>442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04"/>
      <c r="B6" s="542" t="s">
        <v>86</v>
      </c>
      <c r="C6" s="652"/>
      <c r="D6" s="570"/>
      <c r="E6" s="633"/>
      <c r="F6" s="653"/>
      <c r="M6" s="1604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1" t="s">
        <v>58</v>
      </c>
      <c r="J8" s="1211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36" t="s">
        <v>58</v>
      </c>
      <c r="V8" s="143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16">
        <f>E5-F9+E4+E6+E7</f>
        <v>18468.600000000002</v>
      </c>
      <c r="J9" s="1217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16">
        <f>Q5-R9+Q4+Q6+Q7</f>
        <v>18615.740000000002</v>
      </c>
      <c r="V9" s="1217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4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298">
        <f t="shared" si="0"/>
        <v>0</v>
      </c>
      <c r="E19" s="1299"/>
      <c r="F19" s="628">
        <f t="shared" si="1"/>
        <v>0</v>
      </c>
      <c r="G19" s="1033"/>
      <c r="H19" s="1034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298">
        <f t="shared" si="0"/>
        <v>0</v>
      </c>
      <c r="E20" s="1299"/>
      <c r="F20" s="628">
        <f t="shared" si="1"/>
        <v>0</v>
      </c>
      <c r="G20" s="1033"/>
      <c r="H20" s="1034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298">
        <f t="shared" si="0"/>
        <v>0</v>
      </c>
      <c r="E21" s="1299"/>
      <c r="F21" s="628">
        <f t="shared" si="1"/>
        <v>0</v>
      </c>
      <c r="G21" s="1033"/>
      <c r="H21" s="1034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298">
        <f t="shared" si="0"/>
        <v>0</v>
      </c>
      <c r="E22" s="1299"/>
      <c r="F22" s="628">
        <f t="shared" si="1"/>
        <v>0</v>
      </c>
      <c r="G22" s="1033"/>
      <c r="H22" s="1034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298">
        <f t="shared" si="0"/>
        <v>0</v>
      </c>
      <c r="E23" s="1299"/>
      <c r="F23" s="628">
        <f t="shared" si="1"/>
        <v>0</v>
      </c>
      <c r="G23" s="1033"/>
      <c r="H23" s="1034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298">
        <f t="shared" si="0"/>
        <v>0</v>
      </c>
      <c r="E24" s="1299"/>
      <c r="F24" s="628">
        <f t="shared" si="1"/>
        <v>0</v>
      </c>
      <c r="G24" s="1033"/>
      <c r="H24" s="1034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298">
        <f t="shared" si="0"/>
        <v>0</v>
      </c>
      <c r="E25" s="1299"/>
      <c r="F25" s="628">
        <f t="shared" si="1"/>
        <v>0</v>
      </c>
      <c r="G25" s="1033"/>
      <c r="H25" s="1034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298">
        <f t="shared" si="0"/>
        <v>0</v>
      </c>
      <c r="E26" s="1299"/>
      <c r="F26" s="628">
        <f t="shared" si="1"/>
        <v>0</v>
      </c>
      <c r="G26" s="1033"/>
      <c r="H26" s="1034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298">
        <f t="shared" si="0"/>
        <v>0</v>
      </c>
      <c r="E27" s="1299"/>
      <c r="F27" s="628">
        <f t="shared" si="1"/>
        <v>0</v>
      </c>
      <c r="G27" s="1033"/>
      <c r="H27" s="1034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298">
        <f t="shared" si="0"/>
        <v>0</v>
      </c>
      <c r="E28" s="1299"/>
      <c r="F28" s="628">
        <f t="shared" si="1"/>
        <v>0</v>
      </c>
      <c r="G28" s="1033"/>
      <c r="H28" s="1034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298">
        <f t="shared" si="0"/>
        <v>0</v>
      </c>
      <c r="E29" s="1299"/>
      <c r="F29" s="628">
        <f t="shared" si="1"/>
        <v>0</v>
      </c>
      <c r="G29" s="1033"/>
      <c r="H29" s="1034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298">
        <f t="shared" si="0"/>
        <v>0</v>
      </c>
      <c r="E30" s="1299"/>
      <c r="F30" s="628">
        <f t="shared" si="1"/>
        <v>0</v>
      </c>
      <c r="G30" s="1033"/>
      <c r="H30" s="1034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298">
        <f t="shared" si="0"/>
        <v>0</v>
      </c>
      <c r="E31" s="1299"/>
      <c r="F31" s="628">
        <f t="shared" si="1"/>
        <v>0</v>
      </c>
      <c r="G31" s="1033"/>
      <c r="H31" s="1034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298">
        <f t="shared" si="0"/>
        <v>0</v>
      </c>
      <c r="E32" s="1299"/>
      <c r="F32" s="628">
        <f t="shared" si="1"/>
        <v>0</v>
      </c>
      <c r="G32" s="1033"/>
      <c r="H32" s="1034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298">
        <f t="shared" si="0"/>
        <v>0</v>
      </c>
      <c r="E33" s="1299"/>
      <c r="F33" s="628">
        <f t="shared" si="1"/>
        <v>0</v>
      </c>
      <c r="G33" s="1033"/>
      <c r="H33" s="1034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298">
        <f t="shared" si="0"/>
        <v>0</v>
      </c>
      <c r="E34" s="1299"/>
      <c r="F34" s="628">
        <f t="shared" si="1"/>
        <v>0</v>
      </c>
      <c r="G34" s="1033"/>
      <c r="H34" s="1034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298">
        <f t="shared" si="0"/>
        <v>0</v>
      </c>
      <c r="E35" s="1299"/>
      <c r="F35" s="628">
        <f t="shared" si="1"/>
        <v>0</v>
      </c>
      <c r="G35" s="1033"/>
      <c r="H35" s="1034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298">
        <f t="shared" si="0"/>
        <v>0</v>
      </c>
      <c r="E36" s="1162"/>
      <c r="F36" s="1035">
        <f t="shared" si="1"/>
        <v>0</v>
      </c>
      <c r="G36" s="1036"/>
      <c r="H36" s="1037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5">
        <f t="shared" si="0"/>
        <v>0</v>
      </c>
      <c r="E37" s="1048"/>
      <c r="F37" s="1035">
        <f t="shared" si="1"/>
        <v>0</v>
      </c>
      <c r="G37" s="1036"/>
      <c r="H37" s="1037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5">
        <f t="shared" si="0"/>
        <v>0</v>
      </c>
      <c r="E38" s="1048"/>
      <c r="F38" s="1035">
        <f t="shared" si="1"/>
        <v>0</v>
      </c>
      <c r="G38" s="1036"/>
      <c r="H38" s="1037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5">
        <f t="shared" si="0"/>
        <v>0</v>
      </c>
      <c r="E39" s="1048"/>
      <c r="F39" s="1035">
        <f t="shared" si="1"/>
        <v>0</v>
      </c>
      <c r="G39" s="1036"/>
      <c r="H39" s="1037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5">
        <f t="shared" si="0"/>
        <v>0</v>
      </c>
      <c r="E40" s="1048"/>
      <c r="F40" s="1035">
        <f t="shared" si="1"/>
        <v>0</v>
      </c>
      <c r="G40" s="1036"/>
      <c r="H40" s="1037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5">
        <f t="shared" si="0"/>
        <v>0</v>
      </c>
      <c r="E41" s="1048"/>
      <c r="F41" s="1035">
        <f t="shared" si="1"/>
        <v>0</v>
      </c>
      <c r="G41" s="1036"/>
      <c r="H41" s="1037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5">
        <f t="shared" si="0"/>
        <v>0</v>
      </c>
      <c r="E42" s="1048"/>
      <c r="F42" s="1035">
        <f t="shared" si="1"/>
        <v>0</v>
      </c>
      <c r="G42" s="1036"/>
      <c r="H42" s="1037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5">
        <f t="shared" si="0"/>
        <v>0</v>
      </c>
      <c r="E43" s="1048"/>
      <c r="F43" s="1035">
        <f t="shared" si="1"/>
        <v>0</v>
      </c>
      <c r="G43" s="1036"/>
      <c r="H43" s="1037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5">
        <f t="shared" si="0"/>
        <v>0</v>
      </c>
      <c r="E44" s="1048"/>
      <c r="F44" s="1035">
        <f t="shared" si="1"/>
        <v>0</v>
      </c>
      <c r="G44" s="1036"/>
      <c r="H44" s="1037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5">
        <f t="shared" si="0"/>
        <v>0</v>
      </c>
      <c r="E45" s="1048"/>
      <c r="F45" s="1035">
        <f t="shared" si="1"/>
        <v>0</v>
      </c>
      <c r="G45" s="1036"/>
      <c r="H45" s="1037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5">
        <f t="shared" si="0"/>
        <v>0</v>
      </c>
      <c r="E46" s="1048"/>
      <c r="F46" s="1035">
        <f t="shared" si="1"/>
        <v>0</v>
      </c>
      <c r="G46" s="1036"/>
      <c r="H46" s="1037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5">
        <f t="shared" si="0"/>
        <v>0</v>
      </c>
      <c r="E47" s="1048"/>
      <c r="F47" s="1035">
        <f t="shared" si="1"/>
        <v>0</v>
      </c>
      <c r="G47" s="1036"/>
      <c r="H47" s="1037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5">
        <f t="shared" si="0"/>
        <v>0</v>
      </c>
      <c r="E48" s="1048"/>
      <c r="F48" s="1035">
        <f t="shared" si="1"/>
        <v>0</v>
      </c>
      <c r="G48" s="1036"/>
      <c r="H48" s="1037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5">
        <f t="shared" si="0"/>
        <v>0</v>
      </c>
      <c r="E49" s="1048"/>
      <c r="F49" s="1035">
        <f t="shared" si="1"/>
        <v>0</v>
      </c>
      <c r="G49" s="1036"/>
      <c r="H49" s="1037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5">
        <f t="shared" si="0"/>
        <v>0</v>
      </c>
      <c r="E50" s="1048"/>
      <c r="F50" s="1035">
        <f t="shared" si="1"/>
        <v>0</v>
      </c>
      <c r="G50" s="1036"/>
      <c r="H50" s="1037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5">
        <f t="shared" si="0"/>
        <v>0</v>
      </c>
      <c r="E51" s="1048"/>
      <c r="F51" s="1035">
        <f t="shared" si="1"/>
        <v>0</v>
      </c>
      <c r="G51" s="1036"/>
      <c r="H51" s="1037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5">
        <f t="shared" si="0"/>
        <v>0</v>
      </c>
      <c r="E52" s="1048"/>
      <c r="F52" s="1035">
        <f t="shared" si="1"/>
        <v>0</v>
      </c>
      <c r="G52" s="1036"/>
      <c r="H52" s="1037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5">
        <f t="shared" si="0"/>
        <v>0</v>
      </c>
      <c r="E53" s="1048"/>
      <c r="F53" s="1035">
        <f t="shared" si="1"/>
        <v>0</v>
      </c>
      <c r="G53" s="1036"/>
      <c r="H53" s="1037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5">
        <f t="shared" si="0"/>
        <v>0</v>
      </c>
      <c r="E54" s="1048"/>
      <c r="F54" s="1035">
        <f t="shared" si="1"/>
        <v>0</v>
      </c>
      <c r="G54" s="1036"/>
      <c r="H54" s="1037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5">
        <f t="shared" si="0"/>
        <v>0</v>
      </c>
      <c r="E55" s="1048"/>
      <c r="F55" s="1035">
        <f t="shared" si="1"/>
        <v>0</v>
      </c>
      <c r="G55" s="1036"/>
      <c r="H55" s="1037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5">
        <f t="shared" si="0"/>
        <v>0</v>
      </c>
      <c r="E56" s="1048"/>
      <c r="F56" s="1035">
        <f t="shared" si="1"/>
        <v>0</v>
      </c>
      <c r="G56" s="1036"/>
      <c r="H56" s="1037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5">
        <f t="shared" si="0"/>
        <v>0</v>
      </c>
      <c r="E57" s="1048"/>
      <c r="F57" s="1035">
        <f t="shared" si="1"/>
        <v>0</v>
      </c>
      <c r="G57" s="1036"/>
      <c r="H57" s="1037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5">
        <f t="shared" si="0"/>
        <v>0</v>
      </c>
      <c r="E58" s="1048"/>
      <c r="F58" s="1035">
        <f t="shared" si="1"/>
        <v>0</v>
      </c>
      <c r="G58" s="1036"/>
      <c r="H58" s="1037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5">
        <f t="shared" si="0"/>
        <v>0</v>
      </c>
      <c r="E59" s="1048"/>
      <c r="F59" s="1035">
        <f t="shared" si="1"/>
        <v>0</v>
      </c>
      <c r="G59" s="1036"/>
      <c r="H59" s="1037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5">
        <f t="shared" si="0"/>
        <v>0</v>
      </c>
      <c r="E60" s="1048"/>
      <c r="F60" s="1035">
        <f t="shared" si="1"/>
        <v>0</v>
      </c>
      <c r="G60" s="1036"/>
      <c r="H60" s="1037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5">
        <f t="shared" si="0"/>
        <v>0</v>
      </c>
      <c r="E61" s="1048"/>
      <c r="F61" s="1035">
        <f t="shared" si="1"/>
        <v>0</v>
      </c>
      <c r="G61" s="1036"/>
      <c r="H61" s="1037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5">
        <f t="shared" si="0"/>
        <v>0</v>
      </c>
      <c r="E62" s="1048"/>
      <c r="F62" s="1035">
        <f t="shared" si="1"/>
        <v>0</v>
      </c>
      <c r="G62" s="1036"/>
      <c r="H62" s="1037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5">
        <f t="shared" si="0"/>
        <v>0</v>
      </c>
      <c r="E63" s="1048"/>
      <c r="F63" s="1035">
        <f t="shared" si="1"/>
        <v>0</v>
      </c>
      <c r="G63" s="1036"/>
      <c r="H63" s="1037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5">
        <f t="shared" si="0"/>
        <v>0</v>
      </c>
      <c r="E64" s="1048"/>
      <c r="F64" s="1035">
        <f t="shared" si="1"/>
        <v>0</v>
      </c>
      <c r="G64" s="1036"/>
      <c r="H64" s="1037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5">
        <f t="shared" si="0"/>
        <v>0</v>
      </c>
      <c r="E65" s="1048"/>
      <c r="F65" s="1035">
        <f t="shared" si="1"/>
        <v>0</v>
      </c>
      <c r="G65" s="1036"/>
      <c r="H65" s="1037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5">
        <f t="shared" si="0"/>
        <v>0</v>
      </c>
      <c r="E66" s="1048"/>
      <c r="F66" s="1035">
        <f t="shared" si="1"/>
        <v>0</v>
      </c>
      <c r="G66" s="1036"/>
      <c r="H66" s="1037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5">
        <f t="shared" si="0"/>
        <v>0</v>
      </c>
      <c r="E67" s="1048"/>
      <c r="F67" s="1035">
        <f t="shared" si="1"/>
        <v>0</v>
      </c>
      <c r="G67" s="1036"/>
      <c r="H67" s="1037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5">
        <f t="shared" si="0"/>
        <v>0</v>
      </c>
      <c r="E68" s="1048"/>
      <c r="F68" s="1035">
        <f t="shared" si="1"/>
        <v>0</v>
      </c>
      <c r="G68" s="1036"/>
      <c r="H68" s="1037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5">
        <f t="shared" si="0"/>
        <v>0</v>
      </c>
      <c r="E69" s="1048"/>
      <c r="F69" s="1035">
        <f t="shared" si="1"/>
        <v>0</v>
      </c>
      <c r="G69" s="1036"/>
      <c r="H69" s="1037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569" t="s">
        <v>11</v>
      </c>
      <c r="D120" s="1570"/>
      <c r="E120" s="56">
        <f>E4+E5+E6-F115</f>
        <v>15937.140000000003</v>
      </c>
      <c r="G120" s="47"/>
      <c r="H120" s="90"/>
      <c r="O120" s="1569" t="s">
        <v>11</v>
      </c>
      <c r="P120" s="1570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576" t="s">
        <v>314</v>
      </c>
      <c r="B1" s="1576"/>
      <c r="C1" s="1576"/>
      <c r="D1" s="1576"/>
      <c r="E1" s="1576"/>
      <c r="F1" s="1576"/>
      <c r="G1" s="157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4"/>
    </row>
    <row r="5" spans="1:11" ht="15.75" customHeight="1" x14ac:dyDescent="0.25">
      <c r="A5" s="1571" t="s">
        <v>80</v>
      </c>
      <c r="B5" s="1086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71"/>
      <c r="B6" s="1612" t="s">
        <v>162</v>
      </c>
      <c r="C6" s="663"/>
      <c r="D6" s="663"/>
      <c r="E6" s="663"/>
      <c r="F6" s="662"/>
    </row>
    <row r="7" spans="1:11" ht="15.75" thickBot="1" x14ac:dyDescent="0.3">
      <c r="B7" s="1613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3">
        <v>45114</v>
      </c>
      <c r="F12" s="628">
        <f t="shared" si="0"/>
        <v>78.319999999999993</v>
      </c>
      <c r="G12" s="1033" t="s">
        <v>212</v>
      </c>
      <c r="H12" s="1034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3">
        <v>45115</v>
      </c>
      <c r="F13" s="628">
        <f t="shared" si="0"/>
        <v>86.97</v>
      </c>
      <c r="G13" s="1033" t="s">
        <v>216</v>
      </c>
      <c r="H13" s="1034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3">
        <v>45119</v>
      </c>
      <c r="F14" s="628">
        <f t="shared" si="0"/>
        <v>17.989999999999998</v>
      </c>
      <c r="G14" s="1033" t="s">
        <v>224</v>
      </c>
      <c r="H14" s="1034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3">
        <v>45121</v>
      </c>
      <c r="F15" s="628">
        <f t="shared" si="0"/>
        <v>34.020000000000003</v>
      </c>
      <c r="G15" s="1033" t="s">
        <v>238</v>
      </c>
      <c r="H15" s="1034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3">
        <v>45132</v>
      </c>
      <c r="F16" s="628">
        <f t="shared" si="0"/>
        <v>183.04</v>
      </c>
      <c r="G16" s="1033" t="s">
        <v>279</v>
      </c>
      <c r="H16" s="1237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3">
        <v>45134</v>
      </c>
      <c r="F17" s="628">
        <f t="shared" si="0"/>
        <v>16.329999999999998</v>
      </c>
      <c r="G17" s="1033" t="s">
        <v>293</v>
      </c>
      <c r="H17" s="1034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3"/>
      <c r="F18" s="628">
        <f t="shared" si="0"/>
        <v>0</v>
      </c>
      <c r="G18" s="1033"/>
      <c r="H18" s="1034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04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04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04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04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04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04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04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04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04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04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04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04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04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04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04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04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04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04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04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04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04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04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04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04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04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69" t="s">
        <v>11</v>
      </c>
      <c r="D73" s="1570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5"/>
      <c r="B5" s="161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5"/>
      <c r="B6" s="161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69" t="s">
        <v>11</v>
      </c>
      <c r="D60" s="157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5"/>
      <c r="B4" s="1615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575"/>
      <c r="B5" s="161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71"/>
      <c r="B6" s="1616"/>
      <c r="C6" s="124"/>
      <c r="D6" s="218"/>
      <c r="E6" s="77"/>
      <c r="F6" s="61"/>
    </row>
    <row r="7" spans="1:10" ht="15.75" x14ac:dyDescent="0.25">
      <c r="A7" s="1571"/>
      <c r="B7" s="773"/>
      <c r="C7" s="124"/>
      <c r="D7" s="218"/>
      <c r="E7" s="77"/>
      <c r="F7" s="61"/>
    </row>
    <row r="8" spans="1:10" ht="16.5" thickBot="1" x14ac:dyDescent="0.3">
      <c r="A8" s="1571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9" t="s">
        <v>11</v>
      </c>
      <c r="D61" s="157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67"/>
      <c r="B1" s="1567"/>
      <c r="C1" s="1567"/>
      <c r="D1" s="1567"/>
      <c r="E1" s="1567"/>
      <c r="F1" s="1567"/>
      <c r="G1" s="156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17"/>
      <c r="B5" s="161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18"/>
      <c r="B6" s="162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1" t="s">
        <v>11</v>
      </c>
      <c r="D56" s="162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8" t="s">
        <v>315</v>
      </c>
      <c r="B1" s="1598"/>
      <c r="C1" s="1598"/>
      <c r="D1" s="1598"/>
      <c r="E1" s="1598"/>
      <c r="F1" s="1598"/>
      <c r="G1" s="15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23" t="s">
        <v>100</v>
      </c>
      <c r="C4" s="17"/>
      <c r="E4" s="239">
        <v>0.43</v>
      </c>
      <c r="F4" s="226"/>
    </row>
    <row r="5" spans="1:10" ht="15" customHeight="1" x14ac:dyDescent="0.25">
      <c r="A5" s="1626" t="s">
        <v>99</v>
      </c>
      <c r="B5" s="1624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627"/>
      <c r="B6" s="1625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7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7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7">
        <v>45.21</v>
      </c>
      <c r="E33" s="1030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7">
        <v>23.76</v>
      </c>
      <c r="E34" s="1030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7">
        <v>67.180000000000007</v>
      </c>
      <c r="E35" s="1030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7">
        <v>24.22</v>
      </c>
      <c r="E36" s="1030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7">
        <v>24.2</v>
      </c>
      <c r="E37" s="1030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7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0">
        <v>94.48</v>
      </c>
      <c r="E39" s="1051">
        <v>45085</v>
      </c>
      <c r="F39" s="58">
        <f t="shared" si="0"/>
        <v>94.48</v>
      </c>
      <c r="G39" s="1049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0">
        <v>23.58</v>
      </c>
      <c r="E40" s="1051">
        <v>45087</v>
      </c>
      <c r="F40" s="58">
        <f t="shared" si="0"/>
        <v>23.58</v>
      </c>
      <c r="G40" s="1049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0">
        <v>60.32</v>
      </c>
      <c r="E41" s="1051">
        <v>45089</v>
      </c>
      <c r="F41" s="58">
        <f t="shared" si="0"/>
        <v>60.32</v>
      </c>
      <c r="G41" s="1049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0">
        <v>22.02</v>
      </c>
      <c r="E42" s="1051">
        <v>45089</v>
      </c>
      <c r="F42" s="58">
        <f t="shared" si="0"/>
        <v>22.02</v>
      </c>
      <c r="G42" s="1049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0">
        <v>117.76</v>
      </c>
      <c r="E43" s="1051">
        <v>45092</v>
      </c>
      <c r="F43" s="58">
        <f t="shared" si="0"/>
        <v>117.76</v>
      </c>
      <c r="G43" s="1049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0">
        <v>68.47</v>
      </c>
      <c r="E44" s="1051">
        <v>45092</v>
      </c>
      <c r="F44" s="58">
        <f t="shared" si="0"/>
        <v>68.47</v>
      </c>
      <c r="G44" s="1049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0">
        <v>45.3</v>
      </c>
      <c r="E45" s="1051">
        <v>45093</v>
      </c>
      <c r="F45" s="58">
        <f t="shared" si="0"/>
        <v>45.3</v>
      </c>
      <c r="G45" s="1049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0">
        <v>113.03</v>
      </c>
      <c r="E46" s="1051">
        <v>45093</v>
      </c>
      <c r="F46" s="58">
        <f t="shared" si="0"/>
        <v>113.03</v>
      </c>
      <c r="G46" s="1049" t="s">
        <v>176</v>
      </c>
      <c r="H46" s="1112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0">
        <v>43.67</v>
      </c>
      <c r="E47" s="1051">
        <v>45096</v>
      </c>
      <c r="F47" s="58">
        <f t="shared" si="0"/>
        <v>43.67</v>
      </c>
      <c r="G47" s="1049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0">
        <v>22.95</v>
      </c>
      <c r="E48" s="1051">
        <v>45099</v>
      </c>
      <c r="F48" s="58">
        <f t="shared" si="0"/>
        <v>22.95</v>
      </c>
      <c r="G48" s="1049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0">
        <v>161.12</v>
      </c>
      <c r="E49" s="1051">
        <v>45103</v>
      </c>
      <c r="F49" s="58">
        <f t="shared" si="0"/>
        <v>161.12</v>
      </c>
      <c r="G49" s="1049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0">
        <v>20.309999999999999</v>
      </c>
      <c r="E50" s="1051">
        <v>45103</v>
      </c>
      <c r="F50" s="58">
        <f t="shared" si="0"/>
        <v>20.309999999999999</v>
      </c>
      <c r="G50" s="1049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0">
        <v>20.88</v>
      </c>
      <c r="E51" s="1051">
        <v>45104</v>
      </c>
      <c r="F51" s="58">
        <f t="shared" si="0"/>
        <v>20.88</v>
      </c>
      <c r="G51" s="1049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0">
        <v>135.13</v>
      </c>
      <c r="E52" s="1051">
        <v>45107</v>
      </c>
      <c r="F52" s="58">
        <f t="shared" si="0"/>
        <v>135.13</v>
      </c>
      <c r="G52" s="1049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0">
        <v>43.02</v>
      </c>
      <c r="E53" s="1051">
        <v>45108</v>
      </c>
      <c r="F53" s="58">
        <f t="shared" si="0"/>
        <v>43.02</v>
      </c>
      <c r="G53" s="1049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0">
        <v>127.93</v>
      </c>
      <c r="E54" s="1051">
        <v>45108</v>
      </c>
      <c r="F54" s="58">
        <f t="shared" si="0"/>
        <v>127.93</v>
      </c>
      <c r="G54" s="1049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0">
        <v>0</v>
      </c>
      <c r="E55" s="1051"/>
      <c r="F55" s="58">
        <f t="shared" si="0"/>
        <v>0</v>
      </c>
      <c r="G55" s="104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64">
        <v>111.78</v>
      </c>
      <c r="E56" s="1165">
        <v>45113</v>
      </c>
      <c r="F56" s="1158">
        <f t="shared" si="0"/>
        <v>111.78</v>
      </c>
      <c r="G56" s="1157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64">
        <v>23.06</v>
      </c>
      <c r="E57" s="1165">
        <v>45115</v>
      </c>
      <c r="F57" s="1158">
        <f t="shared" si="0"/>
        <v>23.06</v>
      </c>
      <c r="G57" s="1157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64">
        <v>106.41</v>
      </c>
      <c r="E58" s="1165">
        <v>45115</v>
      </c>
      <c r="F58" s="1158">
        <f t="shared" si="0"/>
        <v>106.41</v>
      </c>
      <c r="G58" s="1157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64">
        <v>23.87</v>
      </c>
      <c r="E59" s="1165">
        <v>45117</v>
      </c>
      <c r="F59" s="1158">
        <f t="shared" si="0"/>
        <v>23.87</v>
      </c>
      <c r="G59" s="1157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64">
        <v>22.03</v>
      </c>
      <c r="E60" s="1165">
        <v>45118</v>
      </c>
      <c r="F60" s="1158">
        <f t="shared" si="0"/>
        <v>22.03</v>
      </c>
      <c r="G60" s="1157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64">
        <v>23.14</v>
      </c>
      <c r="E61" s="1165">
        <v>45119</v>
      </c>
      <c r="F61" s="1158">
        <f t="shared" si="0"/>
        <v>23.14</v>
      </c>
      <c r="G61" s="1157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64">
        <v>131.38999999999999</v>
      </c>
      <c r="E62" s="1165">
        <v>45120</v>
      </c>
      <c r="F62" s="1158">
        <f t="shared" si="0"/>
        <v>131.38999999999999</v>
      </c>
      <c r="G62" s="1157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64">
        <v>48.14</v>
      </c>
      <c r="E63" s="1165">
        <v>45121</v>
      </c>
      <c r="F63" s="1158">
        <f t="shared" si="0"/>
        <v>48.14</v>
      </c>
      <c r="G63" s="1157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64">
        <v>22.64</v>
      </c>
      <c r="E64" s="1165">
        <v>45122</v>
      </c>
      <c r="F64" s="1158">
        <f t="shared" si="0"/>
        <v>22.64</v>
      </c>
      <c r="G64" s="1157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64">
        <v>282.13</v>
      </c>
      <c r="E65" s="1165">
        <v>45122</v>
      </c>
      <c r="F65" s="1158">
        <f t="shared" si="0"/>
        <v>282.13</v>
      </c>
      <c r="G65" s="1157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64">
        <v>141.72999999999999</v>
      </c>
      <c r="E66" s="1165">
        <v>45125</v>
      </c>
      <c r="F66" s="1158">
        <f t="shared" si="0"/>
        <v>141.72999999999999</v>
      </c>
      <c r="G66" s="1157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64">
        <v>23.53</v>
      </c>
      <c r="E67" s="1165">
        <v>45127</v>
      </c>
      <c r="F67" s="1158">
        <f t="shared" si="0"/>
        <v>23.53</v>
      </c>
      <c r="G67" s="1157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64">
        <v>67.98</v>
      </c>
      <c r="E68" s="1165">
        <v>45128</v>
      </c>
      <c r="F68" s="1158">
        <f t="shared" si="0"/>
        <v>67.98</v>
      </c>
      <c r="G68" s="1157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64">
        <v>141.61000000000001</v>
      </c>
      <c r="E69" s="1165">
        <v>45129</v>
      </c>
      <c r="F69" s="1158">
        <f t="shared" si="0"/>
        <v>141.61000000000001</v>
      </c>
      <c r="G69" s="1157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64">
        <v>183.31</v>
      </c>
      <c r="E70" s="1165">
        <v>45135</v>
      </c>
      <c r="F70" s="1158">
        <f t="shared" si="0"/>
        <v>183.31</v>
      </c>
      <c r="G70" s="1157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64">
        <v>21.78</v>
      </c>
      <c r="E71" s="1165">
        <v>45135</v>
      </c>
      <c r="F71" s="1158">
        <f t="shared" si="0"/>
        <v>21.78</v>
      </c>
      <c r="G71" s="1157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64">
        <v>45.19</v>
      </c>
      <c r="E72" s="1165">
        <v>45136</v>
      </c>
      <c r="F72" s="1158">
        <f t="shared" si="0"/>
        <v>45.19</v>
      </c>
      <c r="G72" s="1157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64"/>
      <c r="E73" s="1165"/>
      <c r="F73" s="1158">
        <f t="shared" si="0"/>
        <v>0</v>
      </c>
      <c r="G73" s="1157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7"/>
      <c r="E74" s="1030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7"/>
      <c r="E75" s="1030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7"/>
      <c r="E76" s="1030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7"/>
      <c r="E77" s="1030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7"/>
      <c r="E78" s="1030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7"/>
      <c r="E79" s="1030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7"/>
      <c r="E80" s="1030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7"/>
      <c r="E81" s="1030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7"/>
      <c r="E82" s="1030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7"/>
      <c r="E83" s="1030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7"/>
      <c r="E84" s="1030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7"/>
      <c r="E85" s="1030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7"/>
      <c r="E86" s="1030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7"/>
      <c r="E87" s="1030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7"/>
      <c r="E88" s="1030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7"/>
      <c r="E89" s="1030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7"/>
      <c r="E90" s="1030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7"/>
      <c r="E91" s="1030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7"/>
      <c r="E92" s="1030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7"/>
      <c r="E93" s="1030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36">
        <f>B64-C94</f>
        <v>78</v>
      </c>
      <c r="C94" s="37"/>
      <c r="D94" s="1166">
        <v>0</v>
      </c>
      <c r="E94" s="1167"/>
      <c r="F94" s="1161">
        <f t="shared" si="0"/>
        <v>0</v>
      </c>
      <c r="G94" s="1160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7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7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21" t="s">
        <v>11</v>
      </c>
      <c r="D98" s="1622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5"/>
      <c r="B4" s="1615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575"/>
      <c r="B5" s="1616"/>
      <c r="C5" s="124"/>
      <c r="D5" s="218"/>
      <c r="E5" s="633"/>
      <c r="F5" s="653"/>
    </row>
    <row r="6" spans="1:9" ht="15" customHeight="1" x14ac:dyDescent="0.25">
      <c r="A6" s="1628"/>
      <c r="B6" s="161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28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68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69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9" t="s">
        <v>11</v>
      </c>
      <c r="D61" s="157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76" t="s">
        <v>309</v>
      </c>
      <c r="B1" s="1576"/>
      <c r="C1" s="1576"/>
      <c r="D1" s="1576"/>
      <c r="E1" s="1576"/>
      <c r="F1" s="1576"/>
      <c r="G1" s="1576"/>
      <c r="H1" s="1576"/>
      <c r="I1" s="1576"/>
      <c r="J1" s="11">
        <v>1</v>
      </c>
      <c r="M1" s="1567" t="s">
        <v>322</v>
      </c>
      <c r="N1" s="1567"/>
      <c r="O1" s="1567"/>
      <c r="P1" s="1567"/>
      <c r="Q1" s="1567"/>
      <c r="R1" s="1567"/>
      <c r="S1" s="1567"/>
      <c r="T1" s="1567"/>
      <c r="U1" s="1567"/>
      <c r="V1" s="11">
        <v>2</v>
      </c>
    </row>
    <row r="2" spans="1:23" ht="15.75" thickBot="1" x14ac:dyDescent="0.3">
      <c r="I2" s="128"/>
      <c r="J2" s="1122"/>
      <c r="U2" s="128"/>
      <c r="V2" s="132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2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2"/>
      <c r="I4" s="182"/>
      <c r="J4" s="1122" t="s">
        <v>36</v>
      </c>
      <c r="N4" s="12"/>
      <c r="O4" s="567"/>
      <c r="P4" s="701"/>
      <c r="Q4" s="586"/>
      <c r="R4" s="566"/>
      <c r="S4" s="1329"/>
      <c r="U4" s="182"/>
      <c r="V4" s="1329" t="s">
        <v>36</v>
      </c>
    </row>
    <row r="5" spans="1:23" ht="15" customHeight="1" x14ac:dyDescent="0.25">
      <c r="A5" s="1571" t="s">
        <v>90</v>
      </c>
      <c r="B5" s="1629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2"/>
      <c r="M5" s="1571" t="s">
        <v>90</v>
      </c>
      <c r="N5" s="1629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29"/>
    </row>
    <row r="6" spans="1:23" x14ac:dyDescent="0.25">
      <c r="A6" s="1571"/>
      <c r="B6" s="1629"/>
      <c r="C6" s="706">
        <v>42</v>
      </c>
      <c r="D6" s="701">
        <v>45132</v>
      </c>
      <c r="E6" s="586">
        <v>2043</v>
      </c>
      <c r="F6" s="566">
        <v>450</v>
      </c>
      <c r="I6" s="183"/>
      <c r="J6" s="1122"/>
      <c r="M6" s="1571"/>
      <c r="N6" s="1629"/>
      <c r="O6" s="706">
        <v>42</v>
      </c>
      <c r="P6" s="701">
        <v>45160</v>
      </c>
      <c r="Q6" s="586">
        <v>2002.14</v>
      </c>
      <c r="R6" s="566">
        <v>441</v>
      </c>
      <c r="U6" s="183"/>
      <c r="V6" s="1329"/>
    </row>
    <row r="7" spans="1:23" x14ac:dyDescent="0.25">
      <c r="A7" s="1120"/>
      <c r="B7" s="1123"/>
      <c r="C7" s="567"/>
      <c r="D7" s="701"/>
      <c r="E7" s="586">
        <v>149.82</v>
      </c>
      <c r="F7" s="566">
        <v>33</v>
      </c>
      <c r="I7" s="183"/>
      <c r="J7" s="1122"/>
      <c r="M7" s="1328"/>
      <c r="N7" s="1330"/>
      <c r="O7" s="567"/>
      <c r="P7" s="701"/>
      <c r="Q7" s="586"/>
      <c r="R7" s="566"/>
      <c r="U7" s="183"/>
      <c r="V7" s="1329"/>
    </row>
    <row r="8" spans="1:23" ht="15.75" thickBot="1" x14ac:dyDescent="0.3">
      <c r="B8" s="12"/>
      <c r="C8" s="706"/>
      <c r="D8" s="707"/>
      <c r="E8" s="586"/>
      <c r="F8" s="566"/>
      <c r="I8" s="183"/>
      <c r="J8" s="1122"/>
      <c r="N8" s="12"/>
      <c r="O8" s="706"/>
      <c r="P8" s="707"/>
      <c r="Q8" s="586"/>
      <c r="R8" s="566"/>
      <c r="U8" s="183"/>
      <c r="V8" s="132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29"/>
    </row>
    <row r="10" spans="1:23" ht="15.75" thickTop="1" x14ac:dyDescent="0.25">
      <c r="A10" s="1122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2">
        <f>F5-C10+F6+F4+F8+F7</f>
        <v>1335</v>
      </c>
      <c r="K10" s="59">
        <f>H10*F10</f>
        <v>7718.0000000000009</v>
      </c>
      <c r="M10" s="132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29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2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29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2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29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2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2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0"/>
      <c r="F51" s="791">
        <f t="shared" si="12"/>
        <v>0</v>
      </c>
      <c r="G51" s="520"/>
      <c r="H51" s="356"/>
      <c r="I51" s="747">
        <f t="shared" si="8"/>
        <v>1643.480000000003</v>
      </c>
      <c r="J51" s="1122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0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0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0"/>
      <c r="F54" s="791">
        <f t="shared" si="12"/>
        <v>0</v>
      </c>
      <c r="G54" s="520"/>
      <c r="H54" s="356"/>
      <c r="I54" s="747">
        <f t="shared" si="8"/>
        <v>1643.480000000003</v>
      </c>
      <c r="J54" s="1246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46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29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46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29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0"/>
      <c r="F57" s="791">
        <f t="shared" si="12"/>
        <v>0</v>
      </c>
      <c r="G57" s="520"/>
      <c r="H57" s="356"/>
      <c r="I57" s="747">
        <f t="shared" si="8"/>
        <v>1643.480000000003</v>
      </c>
      <c r="J57" s="1246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29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0"/>
      <c r="F58" s="791">
        <f t="shared" si="12"/>
        <v>0</v>
      </c>
      <c r="G58" s="520"/>
      <c r="H58" s="356"/>
      <c r="I58" s="747">
        <f t="shared" si="8"/>
        <v>1643.480000000003</v>
      </c>
      <c r="J58" s="1246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29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0"/>
      <c r="F59" s="791">
        <f t="shared" si="12"/>
        <v>0</v>
      </c>
      <c r="G59" s="520"/>
      <c r="H59" s="356"/>
      <c r="I59" s="747">
        <f t="shared" si="8"/>
        <v>1643.480000000003</v>
      </c>
      <c r="J59" s="1246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29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0"/>
      <c r="F60" s="791">
        <f t="shared" si="12"/>
        <v>0</v>
      </c>
      <c r="G60" s="520"/>
      <c r="H60" s="356"/>
      <c r="I60" s="747">
        <f t="shared" si="8"/>
        <v>1643.480000000003</v>
      </c>
      <c r="J60" s="1246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29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0"/>
      <c r="F61" s="791">
        <f t="shared" si="12"/>
        <v>0</v>
      </c>
      <c r="G61" s="520"/>
      <c r="H61" s="356"/>
      <c r="I61" s="747">
        <f t="shared" si="8"/>
        <v>1643.480000000003</v>
      </c>
      <c r="J61" s="1246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29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0"/>
      <c r="F62" s="791">
        <f t="shared" si="12"/>
        <v>0</v>
      </c>
      <c r="G62" s="520"/>
      <c r="H62" s="356"/>
      <c r="I62" s="747">
        <f t="shared" si="8"/>
        <v>1643.480000000003</v>
      </c>
      <c r="J62" s="1246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29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0"/>
      <c r="F63" s="791">
        <f t="shared" si="12"/>
        <v>0</v>
      </c>
      <c r="G63" s="520"/>
      <c r="H63" s="356"/>
      <c r="I63" s="747">
        <f t="shared" si="8"/>
        <v>1643.480000000003</v>
      </c>
      <c r="J63" s="1246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29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0"/>
      <c r="F64" s="791">
        <f t="shared" si="12"/>
        <v>0</v>
      </c>
      <c r="G64" s="520"/>
      <c r="H64" s="356"/>
      <c r="I64" s="747">
        <f t="shared" si="8"/>
        <v>1643.480000000003</v>
      </c>
      <c r="J64" s="1246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29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0"/>
      <c r="F65" s="791">
        <f t="shared" si="12"/>
        <v>0</v>
      </c>
      <c r="G65" s="520"/>
      <c r="H65" s="356"/>
      <c r="I65" s="747">
        <f t="shared" si="8"/>
        <v>1643.480000000003</v>
      </c>
      <c r="J65" s="1246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29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0"/>
      <c r="F66" s="791">
        <f t="shared" si="12"/>
        <v>0</v>
      </c>
      <c r="G66" s="520"/>
      <c r="H66" s="356"/>
      <c r="I66" s="747">
        <f t="shared" si="8"/>
        <v>1643.480000000003</v>
      </c>
      <c r="J66" s="1246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29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0"/>
      <c r="F67" s="791">
        <f t="shared" si="12"/>
        <v>0</v>
      </c>
      <c r="G67" s="520"/>
      <c r="H67" s="356"/>
      <c r="I67" s="747">
        <f t="shared" si="8"/>
        <v>1643.480000000003</v>
      </c>
      <c r="J67" s="1246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29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0"/>
      <c r="F68" s="791">
        <f t="shared" si="12"/>
        <v>0</v>
      </c>
      <c r="G68" s="520"/>
      <c r="H68" s="356"/>
      <c r="I68" s="747">
        <f t="shared" si="8"/>
        <v>1643.480000000003</v>
      </c>
      <c r="J68" s="1246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29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0"/>
      <c r="F69" s="791">
        <f t="shared" si="12"/>
        <v>0</v>
      </c>
      <c r="G69" s="520"/>
      <c r="H69" s="356"/>
      <c r="I69" s="747">
        <f t="shared" si="8"/>
        <v>1643.480000000003</v>
      </c>
      <c r="J69" s="1122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29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0"/>
      <c r="F70" s="791">
        <f t="shared" si="12"/>
        <v>0</v>
      </c>
      <c r="G70" s="520"/>
      <c r="H70" s="356"/>
      <c r="I70" s="747">
        <f t="shared" si="8"/>
        <v>1643.480000000003</v>
      </c>
      <c r="J70" s="1122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29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0"/>
      <c r="F71" s="791">
        <f t="shared" si="12"/>
        <v>0</v>
      </c>
      <c r="G71" s="520"/>
      <c r="H71" s="356"/>
      <c r="I71" s="747">
        <f t="shared" si="8"/>
        <v>1643.480000000003</v>
      </c>
      <c r="J71" s="1122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29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0"/>
      <c r="F72" s="791">
        <f t="shared" si="12"/>
        <v>0</v>
      </c>
      <c r="G72" s="520"/>
      <c r="H72" s="356"/>
      <c r="I72" s="747">
        <f t="shared" si="8"/>
        <v>1643.480000000003</v>
      </c>
      <c r="J72" s="1122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29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0"/>
      <c r="F73" s="791">
        <f t="shared" si="12"/>
        <v>0</v>
      </c>
      <c r="G73" s="520"/>
      <c r="H73" s="356"/>
      <c r="I73" s="747">
        <f t="shared" si="8"/>
        <v>1643.480000000003</v>
      </c>
      <c r="J73" s="1122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29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0"/>
      <c r="F74" s="791">
        <f t="shared" si="12"/>
        <v>0</v>
      </c>
      <c r="G74" s="520"/>
      <c r="H74" s="356"/>
      <c r="I74" s="747">
        <f t="shared" si="8"/>
        <v>1643.480000000003</v>
      </c>
      <c r="J74" s="1122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29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0"/>
      <c r="F75" s="791">
        <f t="shared" si="12"/>
        <v>0</v>
      </c>
      <c r="G75" s="520"/>
      <c r="H75" s="356"/>
      <c r="I75" s="747">
        <f t="shared" si="8"/>
        <v>1643.480000000003</v>
      </c>
      <c r="J75" s="1122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29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0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2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29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0"/>
      <c r="F77" s="791">
        <f t="shared" si="12"/>
        <v>0</v>
      </c>
      <c r="G77" s="520"/>
      <c r="H77" s="356"/>
      <c r="I77" s="747">
        <f t="shared" si="18"/>
        <v>1643.480000000003</v>
      </c>
      <c r="J77" s="1122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29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0"/>
      <c r="F78" s="791">
        <f t="shared" si="12"/>
        <v>0</v>
      </c>
      <c r="G78" s="520"/>
      <c r="H78" s="356"/>
      <c r="I78" s="747">
        <f t="shared" si="18"/>
        <v>1643.480000000003</v>
      </c>
      <c r="J78" s="1122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29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0"/>
      <c r="F79" s="791">
        <f t="shared" si="12"/>
        <v>0</v>
      </c>
      <c r="G79" s="520"/>
      <c r="H79" s="356"/>
      <c r="I79" s="747">
        <f t="shared" si="18"/>
        <v>1643.480000000003</v>
      </c>
      <c r="J79" s="1122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29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0"/>
      <c r="F80" s="791">
        <f t="shared" si="12"/>
        <v>0</v>
      </c>
      <c r="G80" s="520"/>
      <c r="H80" s="356"/>
      <c r="I80" s="747">
        <f t="shared" si="18"/>
        <v>1643.480000000003</v>
      </c>
      <c r="J80" s="1122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29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0"/>
      <c r="F81" s="791">
        <f t="shared" si="12"/>
        <v>0</v>
      </c>
      <c r="G81" s="520"/>
      <c r="H81" s="356"/>
      <c r="I81" s="747">
        <f t="shared" si="18"/>
        <v>1643.480000000003</v>
      </c>
      <c r="J81" s="1122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29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0"/>
      <c r="F82" s="791">
        <f t="shared" si="12"/>
        <v>0</v>
      </c>
      <c r="G82" s="520"/>
      <c r="H82" s="356"/>
      <c r="I82" s="747">
        <f t="shared" si="18"/>
        <v>1643.480000000003</v>
      </c>
      <c r="J82" s="1122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29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0"/>
      <c r="F83" s="791">
        <f t="shared" si="12"/>
        <v>0</v>
      </c>
      <c r="G83" s="520"/>
      <c r="H83" s="356"/>
      <c r="I83" s="747">
        <f t="shared" si="18"/>
        <v>1643.480000000003</v>
      </c>
      <c r="J83" s="1122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29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0"/>
      <c r="F84" s="791">
        <f t="shared" si="12"/>
        <v>0</v>
      </c>
      <c r="G84" s="520"/>
      <c r="H84" s="356"/>
      <c r="I84" s="747">
        <f t="shared" si="18"/>
        <v>1643.480000000003</v>
      </c>
      <c r="J84" s="1122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29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0"/>
      <c r="F85" s="791">
        <f t="shared" si="12"/>
        <v>0</v>
      </c>
      <c r="G85" s="520"/>
      <c r="H85" s="356"/>
      <c r="I85" s="747">
        <f t="shared" si="18"/>
        <v>1643.480000000003</v>
      </c>
      <c r="J85" s="1122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29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0"/>
      <c r="F86" s="791">
        <f t="shared" si="12"/>
        <v>0</v>
      </c>
      <c r="G86" s="520"/>
      <c r="H86" s="356"/>
      <c r="I86" s="747">
        <f t="shared" si="18"/>
        <v>1643.480000000003</v>
      </c>
      <c r="J86" s="1122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29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0"/>
      <c r="F87" s="791">
        <f t="shared" si="12"/>
        <v>0</v>
      </c>
      <c r="G87" s="520"/>
      <c r="H87" s="356"/>
      <c r="I87" s="747">
        <f t="shared" si="18"/>
        <v>1643.480000000003</v>
      </c>
      <c r="J87" s="1122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29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0"/>
      <c r="F88" s="791">
        <f t="shared" si="12"/>
        <v>0</v>
      </c>
      <c r="G88" s="520"/>
      <c r="H88" s="356"/>
      <c r="I88" s="747">
        <f t="shared" si="18"/>
        <v>1643.480000000003</v>
      </c>
      <c r="J88" s="1122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29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0"/>
      <c r="F89" s="791">
        <f t="shared" si="12"/>
        <v>0</v>
      </c>
      <c r="G89" s="520"/>
      <c r="H89" s="356"/>
      <c r="I89" s="747">
        <f t="shared" si="18"/>
        <v>1643.480000000003</v>
      </c>
      <c r="J89" s="1122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29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0"/>
      <c r="F90" s="791">
        <f t="shared" si="12"/>
        <v>0</v>
      </c>
      <c r="G90" s="520"/>
      <c r="H90" s="356"/>
      <c r="I90" s="747">
        <f t="shared" si="18"/>
        <v>1643.480000000003</v>
      </c>
      <c r="J90" s="1122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29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0"/>
      <c r="F91" s="791">
        <f t="shared" si="12"/>
        <v>0</v>
      </c>
      <c r="G91" s="520"/>
      <c r="H91" s="356"/>
      <c r="I91" s="747">
        <f t="shared" si="18"/>
        <v>1643.480000000003</v>
      </c>
      <c r="J91" s="1122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29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0"/>
      <c r="F92" s="791">
        <f t="shared" si="12"/>
        <v>0</v>
      </c>
      <c r="G92" s="520"/>
      <c r="H92" s="356"/>
      <c r="I92" s="747">
        <f t="shared" si="18"/>
        <v>1643.480000000003</v>
      </c>
      <c r="J92" s="1122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29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0"/>
      <c r="F93" s="791">
        <f t="shared" si="12"/>
        <v>0</v>
      </c>
      <c r="G93" s="520"/>
      <c r="H93" s="356"/>
      <c r="I93" s="747">
        <f t="shared" si="18"/>
        <v>1643.480000000003</v>
      </c>
      <c r="J93" s="1122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29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0"/>
      <c r="F94" s="791">
        <f t="shared" si="12"/>
        <v>0</v>
      </c>
      <c r="G94" s="520"/>
      <c r="H94" s="356"/>
      <c r="I94" s="747">
        <f t="shared" si="18"/>
        <v>1643.480000000003</v>
      </c>
      <c r="J94" s="1122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29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0"/>
      <c r="F95" s="791">
        <f t="shared" si="12"/>
        <v>0</v>
      </c>
      <c r="G95" s="520"/>
      <c r="H95" s="356"/>
      <c r="I95" s="747">
        <f t="shared" si="18"/>
        <v>1643.480000000003</v>
      </c>
      <c r="J95" s="1122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29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0"/>
      <c r="F96" s="791">
        <f t="shared" si="12"/>
        <v>0</v>
      </c>
      <c r="G96" s="520"/>
      <c r="H96" s="356"/>
      <c r="I96" s="747">
        <f t="shared" si="18"/>
        <v>1643.480000000003</v>
      </c>
      <c r="J96" s="1122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29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0"/>
      <c r="F97" s="791">
        <f t="shared" si="12"/>
        <v>0</v>
      </c>
      <c r="G97" s="520"/>
      <c r="H97" s="356"/>
      <c r="I97" s="747">
        <f t="shared" si="18"/>
        <v>1643.480000000003</v>
      </c>
      <c r="J97" s="1122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29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0"/>
      <c r="F98" s="791">
        <f t="shared" si="12"/>
        <v>0</v>
      </c>
      <c r="G98" s="520"/>
      <c r="H98" s="356"/>
      <c r="I98" s="747">
        <f t="shared" si="18"/>
        <v>1643.480000000003</v>
      </c>
      <c r="J98" s="1122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29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0"/>
      <c r="F99" s="791">
        <f t="shared" si="12"/>
        <v>0</v>
      </c>
      <c r="G99" s="520"/>
      <c r="H99" s="356"/>
      <c r="I99" s="747">
        <f t="shared" si="18"/>
        <v>1643.480000000003</v>
      </c>
      <c r="J99" s="1122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29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2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29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2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29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2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29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2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29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2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29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2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29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2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29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2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29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2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29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2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2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2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2"/>
      <c r="O111" s="15"/>
      <c r="P111" s="6"/>
      <c r="Q111" s="13"/>
      <c r="R111" s="6"/>
      <c r="S111" s="31"/>
      <c r="T111" s="17"/>
      <c r="U111" s="128"/>
      <c r="V111" s="132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29"/>
    </row>
    <row r="113" spans="3:22" x14ac:dyDescent="0.25">
      <c r="C113" s="1630" t="s">
        <v>19</v>
      </c>
      <c r="D113" s="1631"/>
      <c r="E113" s="39">
        <f>E4+E5-F110+E6+E8</f>
        <v>1493.6600000000012</v>
      </c>
      <c r="F113" s="6"/>
      <c r="G113" s="6"/>
      <c r="H113" s="17"/>
      <c r="I113" s="128"/>
      <c r="J113" s="1122"/>
      <c r="O113" s="1630" t="s">
        <v>19</v>
      </c>
      <c r="P113" s="1631"/>
      <c r="Q113" s="39">
        <f>Q4+Q5-R110+Q6+Q8</f>
        <v>4004.28</v>
      </c>
      <c r="R113" s="6"/>
      <c r="S113" s="6"/>
      <c r="T113" s="17"/>
      <c r="U113" s="128"/>
      <c r="V113" s="132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2"/>
      <c r="O114" s="44"/>
      <c r="P114" s="43"/>
      <c r="Q114" s="41"/>
      <c r="R114" s="6"/>
      <c r="S114" s="31"/>
      <c r="T114" s="17"/>
      <c r="U114" s="128"/>
      <c r="V114" s="132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2"/>
      <c r="O115" s="15"/>
      <c r="P115" s="6"/>
      <c r="Q115" s="13"/>
      <c r="R115" s="6"/>
      <c r="S115" s="31"/>
      <c r="T115" s="17"/>
      <c r="U115" s="128"/>
      <c r="V115" s="1329"/>
    </row>
    <row r="116" spans="3:22" x14ac:dyDescent="0.25">
      <c r="I116" s="128"/>
      <c r="J116" s="1122"/>
      <c r="U116" s="128"/>
      <c r="V116" s="132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5"/>
      <c r="B5" s="1565"/>
      <c r="C5" s="360"/>
      <c r="D5" s="568"/>
      <c r="E5" s="702"/>
      <c r="F5" s="653"/>
      <c r="G5" s="5"/>
    </row>
    <row r="6" spans="1:9" x14ac:dyDescent="0.25">
      <c r="A6" s="1565"/>
      <c r="B6" s="156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76" t="s">
        <v>316</v>
      </c>
      <c r="B1" s="1576"/>
      <c r="C1" s="1576"/>
      <c r="D1" s="1576"/>
      <c r="E1" s="1576"/>
      <c r="F1" s="1576"/>
      <c r="G1" s="157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632" t="s">
        <v>112</v>
      </c>
      <c r="B5" s="1584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633"/>
      <c r="B6" s="1584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63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5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09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0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0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0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0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0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0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09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0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0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0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0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0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09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0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90"/>
      <c r="E24" s="1305"/>
      <c r="F24" s="628">
        <f t="shared" si="0"/>
        <v>0</v>
      </c>
      <c r="G24" s="1033"/>
      <c r="H24" s="1034"/>
      <c r="I24" s="1110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90"/>
      <c r="E25" s="1305"/>
      <c r="F25" s="628">
        <f t="shared" si="0"/>
        <v>0</v>
      </c>
      <c r="G25" s="1033"/>
      <c r="H25" s="1034"/>
      <c r="I25" s="1110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90"/>
      <c r="E26" s="1305"/>
      <c r="F26" s="628">
        <f t="shared" si="0"/>
        <v>0</v>
      </c>
      <c r="G26" s="1033"/>
      <c r="H26" s="1034"/>
      <c r="I26" s="1110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90"/>
      <c r="E27" s="1305"/>
      <c r="F27" s="628">
        <f t="shared" si="0"/>
        <v>0</v>
      </c>
      <c r="G27" s="1033"/>
      <c r="H27" s="1034"/>
      <c r="I27" s="1110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05"/>
      <c r="F28" s="628">
        <f t="shared" si="0"/>
        <v>0</v>
      </c>
      <c r="G28" s="1033"/>
      <c r="H28" s="1034"/>
      <c r="I28" s="1110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05"/>
      <c r="F29" s="628">
        <f t="shared" si="0"/>
        <v>0</v>
      </c>
      <c r="G29" s="1033"/>
      <c r="H29" s="1034"/>
      <c r="I29" s="1110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05"/>
      <c r="F30" s="628">
        <f t="shared" si="0"/>
        <v>0</v>
      </c>
      <c r="G30" s="1033"/>
      <c r="H30" s="1034"/>
      <c r="I30" s="1110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05"/>
      <c r="F31" s="628">
        <f t="shared" si="0"/>
        <v>0</v>
      </c>
      <c r="G31" s="1033"/>
      <c r="H31" s="1034"/>
      <c r="I31" s="1110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05"/>
      <c r="F32" s="628">
        <f t="shared" si="0"/>
        <v>0</v>
      </c>
      <c r="G32" s="1033"/>
      <c r="H32" s="1034"/>
      <c r="I32" s="1110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05"/>
      <c r="F33" s="628">
        <f t="shared" si="0"/>
        <v>0</v>
      </c>
      <c r="G33" s="1033"/>
      <c r="H33" s="1034"/>
      <c r="I33" s="1110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05"/>
      <c r="F34" s="628">
        <f t="shared" si="0"/>
        <v>0</v>
      </c>
      <c r="G34" s="1033"/>
      <c r="H34" s="1034"/>
      <c r="I34" s="1110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05"/>
      <c r="F35" s="628">
        <f t="shared" si="0"/>
        <v>0</v>
      </c>
      <c r="G35" s="1033"/>
      <c r="H35" s="1034"/>
      <c r="I35" s="1110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05"/>
      <c r="F36" s="628">
        <f t="shared" si="0"/>
        <v>0</v>
      </c>
      <c r="G36" s="1033"/>
      <c r="H36" s="1034"/>
      <c r="I36" s="1110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05"/>
      <c r="F37" s="628">
        <f t="shared" si="0"/>
        <v>0</v>
      </c>
      <c r="G37" s="1033"/>
      <c r="H37" s="1034"/>
      <c r="I37" s="1110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05"/>
      <c r="F38" s="628">
        <f t="shared" si="0"/>
        <v>0</v>
      </c>
      <c r="G38" s="1033"/>
      <c r="H38" s="1034"/>
      <c r="I38" s="1110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05"/>
      <c r="F39" s="628">
        <f t="shared" si="0"/>
        <v>0</v>
      </c>
      <c r="G39" s="1033"/>
      <c r="H39" s="1034"/>
      <c r="I39" s="1110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05"/>
      <c r="F40" s="628">
        <f t="shared" si="0"/>
        <v>0</v>
      </c>
      <c r="G40" s="1033"/>
      <c r="H40" s="1034"/>
      <c r="I40" s="1110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05"/>
      <c r="F41" s="628">
        <f t="shared" si="0"/>
        <v>0</v>
      </c>
      <c r="G41" s="1033"/>
      <c r="H41" s="1034"/>
      <c r="I41" s="1110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05"/>
      <c r="F42" s="628">
        <f t="shared" si="0"/>
        <v>0</v>
      </c>
      <c r="G42" s="1033"/>
      <c r="H42" s="1034"/>
      <c r="I42" s="1110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05"/>
      <c r="F43" s="628">
        <f t="shared" si="0"/>
        <v>0</v>
      </c>
      <c r="G43" s="1033"/>
      <c r="H43" s="1034"/>
      <c r="I43" s="1110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05"/>
      <c r="F44" s="628">
        <f t="shared" si="0"/>
        <v>0</v>
      </c>
      <c r="G44" s="1033"/>
      <c r="H44" s="1034"/>
      <c r="I44" s="1110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1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30" t="s">
        <v>19</v>
      </c>
      <c r="D49" s="163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76" t="s">
        <v>317</v>
      </c>
      <c r="B1" s="1576"/>
      <c r="C1" s="1576"/>
      <c r="D1" s="1576"/>
      <c r="E1" s="1576"/>
      <c r="F1" s="1576"/>
      <c r="G1" s="1576"/>
      <c r="H1" s="11">
        <v>1</v>
      </c>
      <c r="K1" s="1567" t="s">
        <v>322</v>
      </c>
      <c r="L1" s="1567"/>
      <c r="M1" s="1567"/>
      <c r="N1" s="1567"/>
      <c r="O1" s="1567"/>
      <c r="P1" s="1567"/>
      <c r="Q1" s="1567"/>
      <c r="R1" s="11">
        <v>2</v>
      </c>
      <c r="U1" s="1576" t="s">
        <v>317</v>
      </c>
      <c r="V1" s="1576"/>
      <c r="W1" s="1576"/>
      <c r="X1" s="1576"/>
      <c r="Y1" s="1576"/>
      <c r="Z1" s="1576"/>
      <c r="AA1" s="1576"/>
      <c r="AB1" s="11">
        <v>3</v>
      </c>
      <c r="AE1" s="1567" t="s">
        <v>333</v>
      </c>
      <c r="AF1" s="1567"/>
      <c r="AG1" s="1567"/>
      <c r="AH1" s="1567"/>
      <c r="AI1" s="1567"/>
      <c r="AJ1" s="1567"/>
      <c r="AK1" s="156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17" t="s">
        <v>92</v>
      </c>
      <c r="B5" s="1637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17" t="s">
        <v>92</v>
      </c>
      <c r="L5" s="1637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17" t="s">
        <v>92</v>
      </c>
      <c r="V5" s="1636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17" t="s">
        <v>92</v>
      </c>
      <c r="AF5" s="1636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17"/>
      <c r="B6" s="1638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17"/>
      <c r="L6" s="1638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17"/>
      <c r="V6" s="1636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17"/>
      <c r="AF6" s="1636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306"/>
      <c r="F12" s="628">
        <f t="shared" si="0"/>
        <v>0</v>
      </c>
      <c r="G12" s="1033"/>
      <c r="H12" s="1034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306"/>
      <c r="F13" s="628">
        <f t="shared" si="0"/>
        <v>0</v>
      </c>
      <c r="G13" s="1033"/>
      <c r="H13" s="1034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207"/>
      <c r="B14" s="665">
        <f t="shared" si="4"/>
        <v>13</v>
      </c>
      <c r="C14" s="613"/>
      <c r="D14" s="628"/>
      <c r="E14" s="1306"/>
      <c r="F14" s="628">
        <f t="shared" si="0"/>
        <v>0</v>
      </c>
      <c r="G14" s="1033"/>
      <c r="H14" s="1034"/>
      <c r="I14" s="586">
        <f t="shared" si="8"/>
        <v>130</v>
      </c>
      <c r="K14" s="1329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207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29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207" t="s">
        <v>22</v>
      </c>
      <c r="B15" s="665">
        <f t="shared" si="4"/>
        <v>13</v>
      </c>
      <c r="C15" s="613"/>
      <c r="D15" s="628"/>
      <c r="E15" s="1306"/>
      <c r="F15" s="628">
        <f t="shared" si="0"/>
        <v>0</v>
      </c>
      <c r="G15" s="1033"/>
      <c r="H15" s="1034"/>
      <c r="I15" s="586">
        <f t="shared" si="8"/>
        <v>130</v>
      </c>
      <c r="K15" s="1329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207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29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306"/>
      <c r="F16" s="628">
        <f t="shared" si="0"/>
        <v>0</v>
      </c>
      <c r="G16" s="1033"/>
      <c r="H16" s="1034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306"/>
      <c r="F17" s="628">
        <f t="shared" si="0"/>
        <v>0</v>
      </c>
      <c r="G17" s="1033"/>
      <c r="H17" s="1034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306"/>
      <c r="F18" s="628">
        <f t="shared" si="0"/>
        <v>0</v>
      </c>
      <c r="G18" s="1033"/>
      <c r="H18" s="1034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306"/>
      <c r="F19" s="628">
        <f t="shared" si="0"/>
        <v>0</v>
      </c>
      <c r="G19" s="1033"/>
      <c r="H19" s="1034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306"/>
      <c r="F20" s="628">
        <f t="shared" si="0"/>
        <v>0</v>
      </c>
      <c r="G20" s="1033"/>
      <c r="H20" s="1034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306"/>
      <c r="F21" s="628">
        <f t="shared" si="0"/>
        <v>0</v>
      </c>
      <c r="G21" s="1033"/>
      <c r="H21" s="1034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306"/>
      <c r="F22" s="628">
        <f t="shared" si="0"/>
        <v>0</v>
      </c>
      <c r="G22" s="1033"/>
      <c r="H22" s="1034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306"/>
      <c r="F23" s="628">
        <f t="shared" si="0"/>
        <v>0</v>
      </c>
      <c r="G23" s="1033"/>
      <c r="H23" s="1034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306"/>
      <c r="F24" s="628">
        <f t="shared" si="0"/>
        <v>0</v>
      </c>
      <c r="G24" s="1033"/>
      <c r="H24" s="1034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306"/>
      <c r="F25" s="628">
        <f t="shared" si="0"/>
        <v>0</v>
      </c>
      <c r="G25" s="1033"/>
      <c r="H25" s="1034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306"/>
      <c r="F26" s="628">
        <f t="shared" si="0"/>
        <v>0</v>
      </c>
      <c r="G26" s="1033"/>
      <c r="H26" s="1034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306"/>
      <c r="F27" s="628">
        <f t="shared" si="0"/>
        <v>0</v>
      </c>
      <c r="G27" s="1033"/>
      <c r="H27" s="1034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306"/>
      <c r="F28" s="628">
        <f t="shared" si="0"/>
        <v>0</v>
      </c>
      <c r="G28" s="1033"/>
      <c r="H28" s="1034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306"/>
      <c r="F29" s="628">
        <f t="shared" si="0"/>
        <v>0</v>
      </c>
      <c r="G29" s="1033"/>
      <c r="H29" s="1034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306"/>
      <c r="F30" s="628">
        <f t="shared" si="0"/>
        <v>0</v>
      </c>
      <c r="G30" s="1033"/>
      <c r="H30" s="1034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306"/>
      <c r="F31" s="628">
        <f t="shared" si="0"/>
        <v>0</v>
      </c>
      <c r="G31" s="1033"/>
      <c r="H31" s="1034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569" t="s">
        <v>11</v>
      </c>
      <c r="D83" s="1570"/>
      <c r="E83" s="56">
        <f>E5+E6-F78+E7</f>
        <v>130</v>
      </c>
      <c r="F83" s="1207"/>
      <c r="M83" s="1569" t="s">
        <v>11</v>
      </c>
      <c r="N83" s="1570"/>
      <c r="O83" s="56">
        <f>O5+O6-P78+O7</f>
        <v>110</v>
      </c>
      <c r="P83" s="1329"/>
      <c r="W83" s="1569" t="s">
        <v>11</v>
      </c>
      <c r="X83" s="1570"/>
      <c r="Y83" s="56">
        <f>Y5+Y6-Z78+Y7</f>
        <v>150</v>
      </c>
      <c r="Z83" s="1207"/>
      <c r="AG83" s="1569" t="s">
        <v>11</v>
      </c>
      <c r="AH83" s="1570"/>
      <c r="AI83" s="56">
        <f>AI5+AI6-AJ78+AI7</f>
        <v>50</v>
      </c>
      <c r="AJ83" s="132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5"/>
      <c r="B5" s="158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5"/>
      <c r="B6" s="158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639" t="s">
        <v>19</v>
      </c>
      <c r="D41" s="1640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67" t="s">
        <v>333</v>
      </c>
      <c r="B1" s="1567"/>
      <c r="C1" s="1567"/>
      <c r="D1" s="1567"/>
      <c r="E1" s="1567"/>
      <c r="F1" s="1567"/>
      <c r="G1" s="156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96"/>
      <c r="B4" s="140"/>
      <c r="C4" s="504"/>
      <c r="D4" s="130"/>
      <c r="E4" s="1093"/>
      <c r="F4" s="653"/>
    </row>
    <row r="5" spans="1:10" ht="24.75" customHeight="1" x14ac:dyDescent="0.25">
      <c r="A5" s="1648" t="s">
        <v>52</v>
      </c>
      <c r="B5" s="1643" t="s">
        <v>101</v>
      </c>
      <c r="C5" s="917">
        <v>64</v>
      </c>
      <c r="D5" s="590">
        <v>45152</v>
      </c>
      <c r="E5" s="1092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648"/>
      <c r="B6" s="1644"/>
      <c r="C6" s="212"/>
      <c r="D6" s="130"/>
      <c r="E6" s="1093"/>
      <c r="F6" s="226"/>
      <c r="G6" s="143"/>
      <c r="H6" s="57"/>
    </row>
    <row r="7" spans="1:10" ht="24.75" customHeight="1" thickBot="1" x14ac:dyDescent="0.3">
      <c r="A7" s="1648"/>
      <c r="B7" s="1644"/>
      <c r="C7" s="485"/>
      <c r="D7" s="324"/>
      <c r="E7" s="1094"/>
      <c r="F7" s="227"/>
      <c r="G7" s="143"/>
      <c r="H7" s="57"/>
    </row>
    <row r="8" spans="1:10" ht="24.75" customHeight="1" thickTop="1" thickBot="1" x14ac:dyDescent="0.3">
      <c r="A8" s="1197"/>
      <c r="B8" s="1645"/>
      <c r="C8" s="485"/>
      <c r="D8" s="130"/>
      <c r="E8" s="1093"/>
      <c r="F8" s="226"/>
      <c r="I8" s="1646" t="s">
        <v>3</v>
      </c>
      <c r="J8" s="164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7"/>
      <c r="J9" s="164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89"/>
      <c r="B14" s="82"/>
      <c r="C14" s="15"/>
      <c r="D14" s="1171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89"/>
      <c r="B15" s="82"/>
      <c r="C15" s="15"/>
      <c r="D15" s="1171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71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71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71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71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71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71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71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71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89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89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89"/>
    </row>
    <row r="101" spans="1:10" ht="15.75" thickBot="1" x14ac:dyDescent="0.3">
      <c r="A101" s="115"/>
    </row>
    <row r="102" spans="1:10" ht="16.5" thickTop="1" thickBot="1" x14ac:dyDescent="0.3">
      <c r="A102" s="47"/>
      <c r="C102" s="1621" t="s">
        <v>11</v>
      </c>
      <c r="D102" s="1622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1" t="s">
        <v>333</v>
      </c>
      <c r="B1" s="1651"/>
      <c r="C1" s="1651"/>
      <c r="D1" s="1651"/>
      <c r="E1" s="1651"/>
      <c r="F1" s="1651"/>
      <c r="G1" s="1651"/>
      <c r="H1" s="1651"/>
      <c r="I1" s="16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652" t="s">
        <v>336</v>
      </c>
      <c r="B5" s="1514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52"/>
      <c r="B6" s="1653"/>
      <c r="C6" s="654"/>
      <c r="D6" s="568"/>
      <c r="E6" s="1007"/>
      <c r="F6" s="1008"/>
      <c r="G6" s="998"/>
    </row>
    <row r="7" spans="1:10" ht="15.75" customHeight="1" thickBot="1" x14ac:dyDescent="0.35">
      <c r="A7" s="1652"/>
      <c r="B7" s="1515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654" t="s">
        <v>47</v>
      </c>
      <c r="J8" s="1649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655"/>
      <c r="J9" s="1650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21" t="s">
        <v>11</v>
      </c>
      <c r="D105" s="1622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1" t="s">
        <v>333</v>
      </c>
      <c r="B1" s="1651"/>
      <c r="C1" s="1651"/>
      <c r="D1" s="1651"/>
      <c r="E1" s="1651"/>
      <c r="F1" s="1651"/>
      <c r="G1" s="1651"/>
      <c r="H1" s="1651"/>
      <c r="I1" s="16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79"/>
    </row>
    <row r="5" spans="1:10" ht="15" customHeight="1" x14ac:dyDescent="0.3">
      <c r="A5" s="1652" t="s">
        <v>96</v>
      </c>
      <c r="B5" s="1656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52"/>
      <c r="B6" s="1657"/>
      <c r="C6" s="654"/>
      <c r="D6" s="655"/>
      <c r="E6" s="656"/>
      <c r="F6" s="657"/>
      <c r="G6" s="1079"/>
    </row>
    <row r="7" spans="1:10" ht="15.75" customHeight="1" thickBot="1" x14ac:dyDescent="0.35">
      <c r="A7" s="1652"/>
      <c r="B7" s="1658"/>
      <c r="C7" s="654"/>
      <c r="D7" s="655"/>
      <c r="E7" s="656"/>
      <c r="F7" s="657"/>
      <c r="G7" s="1079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79"/>
      <c r="I8" s="1654" t="s">
        <v>47</v>
      </c>
      <c r="J8" s="16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5"/>
      <c r="J9" s="1650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1" t="s">
        <v>11</v>
      </c>
      <c r="D46" s="1622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6" t="s">
        <v>309</v>
      </c>
      <c r="B1" s="1576"/>
      <c r="C1" s="1576"/>
      <c r="D1" s="1576"/>
      <c r="E1" s="1576"/>
      <c r="F1" s="1576"/>
      <c r="G1" s="1576"/>
      <c r="H1" s="96">
        <v>1</v>
      </c>
      <c r="L1" s="1567" t="s">
        <v>333</v>
      </c>
      <c r="M1" s="1567"/>
      <c r="N1" s="1567"/>
      <c r="O1" s="1567"/>
      <c r="P1" s="1567"/>
      <c r="Q1" s="1567"/>
      <c r="R1" s="156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59" t="s">
        <v>96</v>
      </c>
      <c r="B5" s="1656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59" t="s">
        <v>96</v>
      </c>
      <c r="M5" s="1656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60"/>
      <c r="B6" s="1658"/>
      <c r="C6" s="212"/>
      <c r="D6" s="130"/>
      <c r="E6" s="140"/>
      <c r="F6" s="227"/>
      <c r="I6" s="1646" t="s">
        <v>3</v>
      </c>
      <c r="J6" s="1641" t="s">
        <v>4</v>
      </c>
      <c r="L6" s="1660"/>
      <c r="M6" s="1658"/>
      <c r="N6" s="124">
        <v>69</v>
      </c>
      <c r="O6" s="130">
        <v>45154</v>
      </c>
      <c r="P6" s="140">
        <v>899.53</v>
      </c>
      <c r="Q6" s="227">
        <v>35</v>
      </c>
      <c r="T6" s="1646" t="s">
        <v>3</v>
      </c>
      <c r="U6" s="164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7"/>
      <c r="U7" s="1642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4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2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4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2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7">
        <v>0</v>
      </c>
      <c r="E16" s="1031"/>
      <c r="F16" s="792">
        <f>D16</f>
        <v>0</v>
      </c>
      <c r="G16" s="793"/>
      <c r="H16" s="1028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1"/>
      <c r="Q16" s="555">
        <f t="shared" si="1"/>
        <v>0</v>
      </c>
      <c r="R16" s="793"/>
      <c r="S16" s="1028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7">
        <v>0</v>
      </c>
      <c r="E17" s="1307"/>
      <c r="F17" s="791">
        <f t="shared" ref="F17:F45" si="6">D17</f>
        <v>0</v>
      </c>
      <c r="G17" s="1308"/>
      <c r="H17" s="1028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07"/>
      <c r="Q17" s="555">
        <f t="shared" si="1"/>
        <v>0</v>
      </c>
      <c r="R17" s="1309"/>
      <c r="S17" s="1028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7">
        <v>0</v>
      </c>
      <c r="E18" s="1307"/>
      <c r="F18" s="791">
        <f t="shared" si="6"/>
        <v>0</v>
      </c>
      <c r="G18" s="520"/>
      <c r="H18" s="1028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07"/>
      <c r="Q18" s="555">
        <f t="shared" si="1"/>
        <v>0</v>
      </c>
      <c r="R18" s="793"/>
      <c r="S18" s="1028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7">
        <v>0</v>
      </c>
      <c r="E19" s="1307"/>
      <c r="F19" s="791">
        <f t="shared" si="6"/>
        <v>0</v>
      </c>
      <c r="G19" s="520"/>
      <c r="H19" s="1029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07"/>
      <c r="Q19" s="555">
        <f t="shared" si="1"/>
        <v>0</v>
      </c>
      <c r="R19" s="793"/>
      <c r="S19" s="1028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7">
        <v>0</v>
      </c>
      <c r="E20" s="1307"/>
      <c r="F20" s="791">
        <f t="shared" si="6"/>
        <v>0</v>
      </c>
      <c r="G20" s="520"/>
      <c r="H20" s="1029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07"/>
      <c r="Q20" s="555">
        <f t="shared" si="1"/>
        <v>0</v>
      </c>
      <c r="R20" s="520"/>
      <c r="S20" s="1029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7">
        <v>0</v>
      </c>
      <c r="E21" s="1307"/>
      <c r="F21" s="791">
        <f t="shared" si="6"/>
        <v>0</v>
      </c>
      <c r="G21" s="520"/>
      <c r="H21" s="1029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07"/>
      <c r="Q21" s="555">
        <f t="shared" si="1"/>
        <v>0</v>
      </c>
      <c r="R21" s="520"/>
      <c r="S21" s="1029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7">
        <v>0</v>
      </c>
      <c r="E22" s="1307"/>
      <c r="F22" s="791">
        <f t="shared" si="6"/>
        <v>0</v>
      </c>
      <c r="G22" s="520"/>
      <c r="H22" s="1029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07"/>
      <c r="Q22" s="555">
        <f t="shared" si="1"/>
        <v>0</v>
      </c>
      <c r="R22" s="520"/>
      <c r="S22" s="1029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7">
        <v>0</v>
      </c>
      <c r="E23" s="1307"/>
      <c r="F23" s="791">
        <f t="shared" si="6"/>
        <v>0</v>
      </c>
      <c r="G23" s="520"/>
      <c r="H23" s="1029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07"/>
      <c r="Q23" s="555">
        <f t="shared" si="1"/>
        <v>0</v>
      </c>
      <c r="R23" s="520"/>
      <c r="S23" s="1029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7">
        <v>0</v>
      </c>
      <c r="E24" s="1307"/>
      <c r="F24" s="791">
        <f t="shared" si="6"/>
        <v>0</v>
      </c>
      <c r="G24" s="520"/>
      <c r="H24" s="1029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07"/>
      <c r="Q24" s="555">
        <f t="shared" si="1"/>
        <v>0</v>
      </c>
      <c r="R24" s="520"/>
      <c r="S24" s="1029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7">
        <v>0</v>
      </c>
      <c r="E25" s="1307"/>
      <c r="F25" s="791">
        <f t="shared" si="6"/>
        <v>0</v>
      </c>
      <c r="G25" s="520"/>
      <c r="H25" s="1029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07"/>
      <c r="Q25" s="555">
        <f t="shared" si="1"/>
        <v>0</v>
      </c>
      <c r="R25" s="520"/>
      <c r="S25" s="1029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7">
        <v>0</v>
      </c>
      <c r="E26" s="1307"/>
      <c r="F26" s="791">
        <f t="shared" si="6"/>
        <v>0</v>
      </c>
      <c r="G26" s="520"/>
      <c r="H26" s="1029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07"/>
      <c r="Q26" s="555">
        <f t="shared" si="1"/>
        <v>0</v>
      </c>
      <c r="R26" s="520"/>
      <c r="S26" s="1029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7">
        <v>0</v>
      </c>
      <c r="E27" s="1307"/>
      <c r="F27" s="791">
        <f t="shared" si="6"/>
        <v>0</v>
      </c>
      <c r="G27" s="520"/>
      <c r="H27" s="1029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07"/>
      <c r="Q27" s="555">
        <f t="shared" si="1"/>
        <v>0</v>
      </c>
      <c r="R27" s="520"/>
      <c r="S27" s="1029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7">
        <v>0</v>
      </c>
      <c r="E28" s="1307"/>
      <c r="F28" s="791">
        <f t="shared" si="6"/>
        <v>0</v>
      </c>
      <c r="G28" s="520"/>
      <c r="H28" s="1029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07"/>
      <c r="Q28" s="555">
        <f t="shared" si="1"/>
        <v>0</v>
      </c>
      <c r="R28" s="520"/>
      <c r="S28" s="1029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7">
        <v>0</v>
      </c>
      <c r="E29" s="1307"/>
      <c r="F29" s="791">
        <f t="shared" si="6"/>
        <v>0</v>
      </c>
      <c r="G29" s="520"/>
      <c r="H29" s="1029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07"/>
      <c r="Q29" s="555">
        <f t="shared" si="1"/>
        <v>0</v>
      </c>
      <c r="R29" s="520"/>
      <c r="S29" s="1029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7">
        <v>0</v>
      </c>
      <c r="E30" s="1307"/>
      <c r="F30" s="791">
        <f t="shared" si="6"/>
        <v>0</v>
      </c>
      <c r="G30" s="520"/>
      <c r="H30" s="1029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07"/>
      <c r="Q30" s="555">
        <f t="shared" si="1"/>
        <v>0</v>
      </c>
      <c r="R30" s="520"/>
      <c r="S30" s="1029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7">
        <v>0</v>
      </c>
      <c r="E31" s="1307"/>
      <c r="F31" s="791">
        <f t="shared" si="6"/>
        <v>0</v>
      </c>
      <c r="G31" s="520"/>
      <c r="H31" s="1029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07"/>
      <c r="Q31" s="555">
        <f t="shared" si="1"/>
        <v>0</v>
      </c>
      <c r="R31" s="520"/>
      <c r="S31" s="1029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7">
        <v>0</v>
      </c>
      <c r="E32" s="1307"/>
      <c r="F32" s="791">
        <f t="shared" si="6"/>
        <v>0</v>
      </c>
      <c r="G32" s="520"/>
      <c r="H32" s="1029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07"/>
      <c r="Q32" s="555">
        <f t="shared" si="1"/>
        <v>0</v>
      </c>
      <c r="R32" s="520"/>
      <c r="S32" s="1029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7">
        <v>0</v>
      </c>
      <c r="E33" s="1307"/>
      <c r="F33" s="791">
        <f t="shared" si="6"/>
        <v>0</v>
      </c>
      <c r="G33" s="520"/>
      <c r="H33" s="1029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07"/>
      <c r="Q33" s="555">
        <f t="shared" si="1"/>
        <v>0</v>
      </c>
      <c r="R33" s="520"/>
      <c r="S33" s="1029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4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2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4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2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4"/>
      <c r="L47" s="51"/>
      <c r="O47" s="110" t="s">
        <v>4</v>
      </c>
      <c r="P47" s="67">
        <f>Q4+Q5+Q6-+N46</f>
        <v>52</v>
      </c>
      <c r="U47" s="132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21" t="s">
        <v>11</v>
      </c>
      <c r="D49" s="1622"/>
      <c r="E49" s="141">
        <f>E5+E4+E6+-F46</f>
        <v>523.70000000000005</v>
      </c>
      <c r="L49" s="47"/>
      <c r="N49" s="1621" t="s">
        <v>11</v>
      </c>
      <c r="O49" s="1622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6" t="s">
        <v>318</v>
      </c>
      <c r="B1" s="1576"/>
      <c r="C1" s="1576"/>
      <c r="D1" s="1576"/>
      <c r="E1" s="1576"/>
      <c r="F1" s="1576"/>
      <c r="G1" s="1576"/>
      <c r="H1" s="96">
        <v>1</v>
      </c>
      <c r="L1" s="1567" t="s">
        <v>322</v>
      </c>
      <c r="M1" s="1567"/>
      <c r="N1" s="1567"/>
      <c r="O1" s="1567"/>
      <c r="P1" s="1567"/>
      <c r="Q1" s="1567"/>
      <c r="R1" s="1567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59" t="s">
        <v>96</v>
      </c>
      <c r="B5" s="1656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59" t="s">
        <v>96</v>
      </c>
      <c r="M5" s="1656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60"/>
      <c r="B6" s="1658"/>
      <c r="C6" s="212"/>
      <c r="D6" s="885"/>
      <c r="E6" s="140"/>
      <c r="F6" s="227"/>
      <c r="I6" s="1663" t="s">
        <v>3</v>
      </c>
      <c r="J6" s="1661" t="s">
        <v>4</v>
      </c>
      <c r="L6" s="1660"/>
      <c r="M6" s="1658"/>
      <c r="N6" s="212"/>
      <c r="O6" s="885"/>
      <c r="P6" s="140"/>
      <c r="Q6" s="227"/>
      <c r="T6" s="1663" t="s">
        <v>3</v>
      </c>
      <c r="U6" s="166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4"/>
      <c r="J7" s="166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4"/>
      <c r="U7" s="1662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7">
        <v>0</v>
      </c>
      <c r="E10" s="962"/>
      <c r="F10" s="791">
        <f t="shared" si="0"/>
        <v>0</v>
      </c>
      <c r="G10" s="793"/>
      <c r="H10" s="1028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7">
        <v>0</v>
      </c>
      <c r="E11" s="962"/>
      <c r="F11" s="791">
        <f t="shared" si="0"/>
        <v>0</v>
      </c>
      <c r="G11" s="793"/>
      <c r="H11" s="1028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14"/>
      <c r="B12" s="82"/>
      <c r="C12" s="15"/>
      <c r="D12" s="1027">
        <v>0</v>
      </c>
      <c r="E12" s="962"/>
      <c r="F12" s="791">
        <f t="shared" si="0"/>
        <v>0</v>
      </c>
      <c r="G12" s="793"/>
      <c r="H12" s="1028"/>
      <c r="I12" s="702">
        <f t="shared" si="2"/>
        <v>328.44</v>
      </c>
      <c r="J12" s="712">
        <f t="shared" si="3"/>
        <v>10</v>
      </c>
      <c r="L12" s="132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14"/>
      <c r="B13" s="82"/>
      <c r="C13" s="15"/>
      <c r="D13" s="1027">
        <v>0</v>
      </c>
      <c r="E13" s="962"/>
      <c r="F13" s="791">
        <f t="shared" si="0"/>
        <v>0</v>
      </c>
      <c r="G13" s="793"/>
      <c r="H13" s="1028"/>
      <c r="I13" s="702">
        <f t="shared" si="2"/>
        <v>328.44</v>
      </c>
      <c r="J13" s="712">
        <f t="shared" si="3"/>
        <v>10</v>
      </c>
      <c r="L13" s="132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7">
        <v>0</v>
      </c>
      <c r="E14" s="962"/>
      <c r="F14" s="791">
        <f t="shared" si="0"/>
        <v>0</v>
      </c>
      <c r="G14" s="793"/>
      <c r="H14" s="1028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7">
        <v>0</v>
      </c>
      <c r="E15" s="962"/>
      <c r="F15" s="791">
        <f t="shared" si="0"/>
        <v>0</v>
      </c>
      <c r="G15" s="793"/>
      <c r="H15" s="1028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7">
        <v>0</v>
      </c>
      <c r="E16" s="962"/>
      <c r="F16" s="791">
        <f t="shared" si="0"/>
        <v>0</v>
      </c>
      <c r="G16" s="793"/>
      <c r="H16" s="1028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7">
        <v>0</v>
      </c>
      <c r="E17" s="962"/>
      <c r="F17" s="791">
        <f t="shared" si="0"/>
        <v>0</v>
      </c>
      <c r="G17" s="1309"/>
      <c r="H17" s="1028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7">
        <v>0</v>
      </c>
      <c r="E18" s="962"/>
      <c r="F18" s="791">
        <f t="shared" si="0"/>
        <v>0</v>
      </c>
      <c r="G18" s="520"/>
      <c r="H18" s="1029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7">
        <v>0</v>
      </c>
      <c r="E19" s="962"/>
      <c r="F19" s="791">
        <f t="shared" si="0"/>
        <v>0</v>
      </c>
      <c r="G19" s="520"/>
      <c r="H19" s="1029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7">
        <v>0</v>
      </c>
      <c r="E20" s="962"/>
      <c r="F20" s="791">
        <f t="shared" si="0"/>
        <v>0</v>
      </c>
      <c r="G20" s="520"/>
      <c r="H20" s="1029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7">
        <v>0</v>
      </c>
      <c r="E21" s="962"/>
      <c r="F21" s="791">
        <f t="shared" si="0"/>
        <v>0</v>
      </c>
      <c r="G21" s="520"/>
      <c r="H21" s="1029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7">
        <v>0</v>
      </c>
      <c r="E22" s="962"/>
      <c r="F22" s="791">
        <f t="shared" si="0"/>
        <v>0</v>
      </c>
      <c r="G22" s="520"/>
      <c r="H22" s="1029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7">
        <v>0</v>
      </c>
      <c r="E23" s="970"/>
      <c r="F23" s="791">
        <f t="shared" si="0"/>
        <v>0</v>
      </c>
      <c r="G23" s="520"/>
      <c r="H23" s="1029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14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2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14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2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14"/>
      <c r="L31" s="51"/>
      <c r="O31" s="110" t="s">
        <v>4</v>
      </c>
      <c r="P31" s="67">
        <f>Q4+Q5+Q6-+N30</f>
        <v>20</v>
      </c>
      <c r="U31" s="132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1" t="s">
        <v>11</v>
      </c>
      <c r="D33" s="1622"/>
      <c r="E33" s="141">
        <f>E5+E4+E6+-F30</f>
        <v>328.44</v>
      </c>
      <c r="L33" s="47"/>
      <c r="N33" s="1621" t="s">
        <v>11</v>
      </c>
      <c r="O33" s="1622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59"/>
      <c r="B1" s="1559"/>
      <c r="C1" s="1559"/>
      <c r="D1" s="1559"/>
      <c r="E1" s="1559"/>
      <c r="F1" s="1559"/>
      <c r="G1" s="1559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71"/>
      <c r="B5" s="158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71"/>
      <c r="B6" s="1665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1" t="s">
        <v>21</v>
      </c>
      <c r="E75" s="1562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5"/>
      <c r="B5" s="166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5"/>
      <c r="B6" s="166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69" t="s">
        <v>11</v>
      </c>
      <c r="D60" s="157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  <c r="K1" s="1567"/>
      <c r="L1" s="1567"/>
      <c r="M1" s="1567"/>
      <c r="N1" s="1567"/>
      <c r="O1" s="1567"/>
      <c r="P1" s="1567"/>
      <c r="Q1" s="156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07"/>
      <c r="C4" s="360"/>
      <c r="D4" s="130"/>
      <c r="E4" s="197"/>
      <c r="F4" s="61"/>
      <c r="G4" s="151"/>
      <c r="H4" s="151"/>
      <c r="K4" s="12"/>
      <c r="L4" s="1214"/>
      <c r="M4" s="360"/>
      <c r="N4" s="130"/>
      <c r="O4" s="197"/>
      <c r="P4" s="61"/>
      <c r="Q4" s="151"/>
      <c r="R4" s="151"/>
    </row>
    <row r="5" spans="1:19" ht="15" customHeight="1" x14ac:dyDescent="0.25">
      <c r="A5" s="1571"/>
      <c r="B5" s="1572"/>
      <c r="C5" s="360"/>
      <c r="D5" s="130"/>
      <c r="E5" s="990"/>
      <c r="F5" s="653"/>
      <c r="G5" s="586"/>
      <c r="H5" s="584"/>
      <c r="I5" s="742"/>
      <c r="J5" s="584"/>
      <c r="K5" s="1573"/>
      <c r="L5" s="1573"/>
      <c r="M5" s="360"/>
      <c r="N5" s="568"/>
      <c r="O5" s="990"/>
      <c r="P5" s="653"/>
      <c r="Q5" s="788"/>
      <c r="R5" s="584"/>
      <c r="S5" s="742"/>
    </row>
    <row r="6" spans="1:19" x14ac:dyDescent="0.25">
      <c r="A6" s="1571"/>
      <c r="B6" s="1572"/>
      <c r="C6" s="230"/>
      <c r="D6" s="130"/>
      <c r="E6" s="77"/>
      <c r="F6" s="61"/>
      <c r="G6" s="47"/>
      <c r="H6" s="7">
        <f>E6-G6+E7+E5-G5</f>
        <v>0</v>
      </c>
      <c r="K6" s="1573"/>
      <c r="L6" s="1573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07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14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07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14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69" t="s">
        <v>11</v>
      </c>
      <c r="D40" s="1570"/>
      <c r="E40" s="56">
        <f>E5+E6-F35+E7</f>
        <v>0</v>
      </c>
      <c r="F40" s="1207"/>
      <c r="M40" s="1569" t="s">
        <v>11</v>
      </c>
      <c r="N40" s="1570"/>
      <c r="O40" s="56">
        <f>O5+O6-P35+O7</f>
        <v>0</v>
      </c>
      <c r="P40" s="121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89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59" t="s">
        <v>380</v>
      </c>
      <c r="B1" s="1559"/>
      <c r="C1" s="1559"/>
      <c r="D1" s="1559"/>
      <c r="E1" s="1559"/>
      <c r="F1" s="1559"/>
      <c r="G1" s="1559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89"/>
      <c r="G4" s="1090"/>
      <c r="H4" s="144"/>
      <c r="I4" s="367"/>
    </row>
    <row r="5" spans="1:19" ht="15" customHeight="1" x14ac:dyDescent="0.25">
      <c r="A5" s="1575" t="s">
        <v>345</v>
      </c>
      <c r="B5" s="1597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575"/>
      <c r="B6" s="1597"/>
      <c r="C6" s="230"/>
      <c r="D6" s="568"/>
      <c r="E6" s="550"/>
      <c r="F6" s="566"/>
      <c r="G6" s="1089"/>
      <c r="H6" s="74"/>
      <c r="I6" s="230"/>
    </row>
    <row r="7" spans="1:19" ht="15.75" thickBot="1" x14ac:dyDescent="0.3">
      <c r="A7" s="213"/>
      <c r="B7" s="1597"/>
      <c r="C7" s="230"/>
      <c r="D7" s="568"/>
      <c r="E7" s="550"/>
      <c r="F7" s="566"/>
      <c r="G7" s="1089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2"/>
      <c r="N11" s="1172"/>
      <c r="O11" s="1172"/>
      <c r="P11" s="1172"/>
      <c r="Q11" s="1172"/>
      <c r="R11" s="1172"/>
      <c r="S11" s="1172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3"/>
      <c r="N12" s="1172"/>
      <c r="O12" s="1172"/>
      <c r="P12" s="1172"/>
      <c r="Q12" s="1172"/>
      <c r="R12" s="1172"/>
      <c r="S12" s="1172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3"/>
      <c r="N13" s="1172"/>
      <c r="O13" s="1174"/>
      <c r="P13" s="1172"/>
      <c r="Q13" s="1172"/>
      <c r="R13" s="1172"/>
      <c r="S13" s="1172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3"/>
      <c r="N14" s="1172"/>
      <c r="O14" s="1174"/>
      <c r="P14" s="1172"/>
      <c r="Q14" s="1172"/>
      <c r="R14" s="1172"/>
      <c r="S14" s="1172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3"/>
      <c r="N15" s="1172"/>
      <c r="O15" s="1174"/>
      <c r="P15" s="1172"/>
      <c r="Q15" s="1172"/>
      <c r="R15" s="1172"/>
      <c r="S15" s="1172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3"/>
      <c r="N16" s="1172"/>
      <c r="O16" s="1174"/>
      <c r="P16" s="1172"/>
      <c r="Q16" s="1172"/>
      <c r="R16" s="1172"/>
      <c r="S16" s="1172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3"/>
      <c r="N17" s="1172"/>
      <c r="O17" s="1172"/>
      <c r="P17" s="1172"/>
      <c r="Q17" s="1172"/>
      <c r="R17" s="1172"/>
      <c r="S17" s="1172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3"/>
      <c r="N18" s="1172"/>
      <c r="O18" s="1172"/>
      <c r="P18" s="1172"/>
      <c r="Q18" s="1172"/>
      <c r="R18" s="1172"/>
      <c r="S18" s="1172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89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1" t="s">
        <v>21</v>
      </c>
      <c r="E41" s="1562"/>
      <c r="F41" s="137">
        <f>E4+E5+E6+E7-F39</f>
        <v>634</v>
      </c>
    </row>
    <row r="42" spans="1:10" ht="15.75" thickBot="1" x14ac:dyDescent="0.3">
      <c r="A42" s="121"/>
      <c r="D42" s="1087" t="s">
        <v>4</v>
      </c>
      <c r="E42" s="1088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67"/>
      <c r="B4" s="440"/>
      <c r="C4" s="124"/>
      <c r="D4" s="131"/>
      <c r="E4" s="85"/>
      <c r="F4" s="72"/>
      <c r="G4" s="965"/>
    </row>
    <row r="5" spans="1:9" ht="15" customHeight="1" x14ac:dyDescent="0.25">
      <c r="A5" s="1668"/>
      <c r="B5" s="1670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69"/>
      <c r="B6" s="1671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76" t="s">
        <v>319</v>
      </c>
      <c r="B1" s="1576"/>
      <c r="C1" s="1576"/>
      <c r="D1" s="1576"/>
      <c r="E1" s="1576"/>
      <c r="F1" s="1576"/>
      <c r="G1" s="1576"/>
      <c r="H1" s="11">
        <v>1</v>
      </c>
      <c r="K1" s="1576" t="str">
        <f>A1</f>
        <v xml:space="preserve">INVENTARIO DEL MES DE JULIO </v>
      </c>
      <c r="L1" s="1576"/>
      <c r="M1" s="1576"/>
      <c r="N1" s="1576"/>
      <c r="O1" s="1576"/>
      <c r="P1" s="1576"/>
      <c r="Q1" s="1576"/>
      <c r="R1" s="11">
        <v>2</v>
      </c>
      <c r="U1" s="1567" t="s">
        <v>379</v>
      </c>
      <c r="V1" s="1567"/>
      <c r="W1" s="1567"/>
      <c r="X1" s="1567"/>
      <c r="Y1" s="1567"/>
      <c r="Z1" s="1567"/>
      <c r="AA1" s="156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72" t="s">
        <v>85</v>
      </c>
      <c r="C4" s="99"/>
      <c r="D4" s="131"/>
      <c r="E4" s="85">
        <v>233.38</v>
      </c>
      <c r="F4" s="998">
        <v>10</v>
      </c>
      <c r="G4" s="999"/>
      <c r="L4" s="1672" t="s">
        <v>85</v>
      </c>
      <c r="M4" s="1239"/>
      <c r="N4" s="131"/>
      <c r="O4" s="85"/>
      <c r="P4" s="1084"/>
      <c r="Q4" s="1085"/>
      <c r="V4" s="1672" t="s">
        <v>85</v>
      </c>
      <c r="W4" s="124"/>
      <c r="X4" s="131"/>
      <c r="Y4" s="85"/>
      <c r="Z4" s="1329"/>
      <c r="AA4" s="1370"/>
    </row>
    <row r="5" spans="1:29" x14ac:dyDescent="0.25">
      <c r="A5" s="74" t="s">
        <v>52</v>
      </c>
      <c r="B5" s="1673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73"/>
      <c r="M5" s="124">
        <v>70</v>
      </c>
      <c r="N5" s="131">
        <v>45096</v>
      </c>
      <c r="O5" s="85">
        <v>978.28</v>
      </c>
      <c r="P5" s="1084">
        <v>42</v>
      </c>
      <c r="Q5" s="48">
        <f>P32</f>
        <v>0</v>
      </c>
      <c r="R5" s="134">
        <f>O5-Q5+O6</f>
        <v>978.28</v>
      </c>
      <c r="U5" s="74" t="s">
        <v>52</v>
      </c>
      <c r="V5" s="1673"/>
      <c r="W5" s="361">
        <v>85</v>
      </c>
      <c r="X5" s="131">
        <v>45146</v>
      </c>
      <c r="Y5" s="85">
        <v>2011.56</v>
      </c>
      <c r="Z5" s="132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84"/>
      <c r="Q6" s="1084"/>
      <c r="W6" s="99"/>
      <c r="X6" s="131"/>
      <c r="Y6" s="74"/>
      <c r="Z6" s="1329"/>
      <c r="AA6" s="1329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38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81">
        <v>165.4</v>
      </c>
      <c r="E12" s="1159">
        <v>45111</v>
      </c>
      <c r="F12" s="695">
        <f t="shared" si="0"/>
        <v>165.4</v>
      </c>
      <c r="G12" s="1182" t="s">
        <v>206</v>
      </c>
      <c r="H12" s="1183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81">
        <v>145.86000000000001</v>
      </c>
      <c r="E13" s="1159">
        <v>45119</v>
      </c>
      <c r="F13" s="695">
        <f t="shared" si="0"/>
        <v>145.86000000000001</v>
      </c>
      <c r="G13" s="1182" t="s">
        <v>225</v>
      </c>
      <c r="H13" s="1183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81">
        <v>165.84</v>
      </c>
      <c r="E14" s="1159">
        <v>45124</v>
      </c>
      <c r="F14" s="695">
        <f t="shared" si="0"/>
        <v>165.84</v>
      </c>
      <c r="G14" s="1182" t="s">
        <v>250</v>
      </c>
      <c r="H14" s="1183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81">
        <v>511.28</v>
      </c>
      <c r="E15" s="1159">
        <v>45129</v>
      </c>
      <c r="F15" s="695">
        <f t="shared" si="0"/>
        <v>511.28</v>
      </c>
      <c r="G15" s="1182" t="s">
        <v>270</v>
      </c>
      <c r="H15" s="1183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81"/>
      <c r="E16" s="1159"/>
      <c r="F16" s="695">
        <f t="shared" si="0"/>
        <v>0</v>
      </c>
      <c r="G16" s="1182"/>
      <c r="H16" s="1183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75"/>
      <c r="E17" s="1026"/>
      <c r="F17" s="694">
        <f t="shared" si="0"/>
        <v>0</v>
      </c>
      <c r="G17" s="1176"/>
      <c r="H17" s="1177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75"/>
      <c r="E18" s="1026"/>
      <c r="F18" s="694">
        <f t="shared" si="0"/>
        <v>0</v>
      </c>
      <c r="G18" s="1176"/>
      <c r="H18" s="1177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75"/>
      <c r="E19" s="1026"/>
      <c r="F19" s="694">
        <f t="shared" si="0"/>
        <v>0</v>
      </c>
      <c r="G19" s="1176"/>
      <c r="H19" s="1177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75"/>
      <c r="E20" s="1026"/>
      <c r="F20" s="694">
        <f t="shared" si="0"/>
        <v>0</v>
      </c>
      <c r="G20" s="1176"/>
      <c r="H20" s="1177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78"/>
      <c r="E21" s="1032"/>
      <c r="F21" s="522">
        <f t="shared" si="0"/>
        <v>0</v>
      </c>
      <c r="G21" s="1179"/>
      <c r="H21" s="1180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78"/>
      <c r="E22" s="1032"/>
      <c r="F22" s="522">
        <f t="shared" si="0"/>
        <v>0</v>
      </c>
      <c r="G22" s="1179"/>
      <c r="H22" s="1180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78"/>
      <c r="E23" s="1032"/>
      <c r="F23" s="522">
        <f t="shared" si="0"/>
        <v>0</v>
      </c>
      <c r="G23" s="1179"/>
      <c r="H23" s="1180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78"/>
      <c r="E24" s="1032"/>
      <c r="F24" s="522">
        <f t="shared" si="0"/>
        <v>0</v>
      </c>
      <c r="G24" s="1179"/>
      <c r="H24" s="1180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78"/>
      <c r="E25" s="1032"/>
      <c r="F25" s="522">
        <f t="shared" si="0"/>
        <v>0</v>
      </c>
      <c r="G25" s="1179"/>
      <c r="H25" s="1180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78"/>
      <c r="E26" s="1032"/>
      <c r="F26" s="522">
        <f t="shared" si="0"/>
        <v>0</v>
      </c>
      <c r="G26" s="1310"/>
      <c r="H26" s="1180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11"/>
      <c r="E27" s="1032"/>
      <c r="F27" s="522">
        <f t="shared" si="0"/>
        <v>0</v>
      </c>
      <c r="G27" s="1312"/>
      <c r="H27" s="1313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11"/>
      <c r="E28" s="1314"/>
      <c r="F28" s="522">
        <f t="shared" si="0"/>
        <v>0</v>
      </c>
      <c r="G28" s="1312"/>
      <c r="H28" s="1313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15"/>
      <c r="E29" s="1314"/>
      <c r="F29" s="1316"/>
      <c r="G29" s="1317"/>
      <c r="H29" s="1313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18"/>
      <c r="E30" s="1314"/>
      <c r="F30" s="1319"/>
      <c r="G30" s="1180"/>
      <c r="H30" s="1180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80" t="s">
        <v>21</v>
      </c>
      <c r="O33" s="1081"/>
      <c r="P33" s="137">
        <f>O5-N32</f>
        <v>978.28</v>
      </c>
      <c r="Q33" s="74"/>
      <c r="R33" s="74"/>
      <c r="U33" s="74"/>
      <c r="V33" s="74"/>
      <c r="W33" s="74"/>
      <c r="X33" s="1366" t="s">
        <v>21</v>
      </c>
      <c r="Y33" s="1367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82" t="s">
        <v>4</v>
      </c>
      <c r="O34" s="1083"/>
      <c r="P34" s="49">
        <f>P4+P5-M32</f>
        <v>42</v>
      </c>
      <c r="Q34" s="74"/>
      <c r="R34" s="74"/>
      <c r="U34" s="74"/>
      <c r="V34" s="74"/>
      <c r="W34" s="74"/>
      <c r="X34" s="1368" t="s">
        <v>4</v>
      </c>
      <c r="Y34" s="1369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2" t="s">
        <v>87</v>
      </c>
      <c r="C4" s="99"/>
      <c r="D4" s="131"/>
      <c r="E4" s="85"/>
      <c r="F4" s="72"/>
      <c r="G4" s="224"/>
    </row>
    <row r="5" spans="1:9" x14ac:dyDescent="0.25">
      <c r="A5" s="1571"/>
      <c r="B5" s="16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67" t="s">
        <v>379</v>
      </c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2" t="s">
        <v>436</v>
      </c>
      <c r="C4" s="124"/>
      <c r="D4" s="131"/>
      <c r="E4" s="85"/>
      <c r="F4" s="1329"/>
      <c r="G4" s="1439"/>
    </row>
    <row r="5" spans="1:9" x14ac:dyDescent="0.25">
      <c r="A5" s="74" t="s">
        <v>52</v>
      </c>
      <c r="B5" s="1673"/>
      <c r="C5" s="361">
        <v>135</v>
      </c>
      <c r="D5" s="131">
        <v>45152</v>
      </c>
      <c r="E5" s="85">
        <v>19.309999999999999</v>
      </c>
      <c r="F5" s="1329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29"/>
      <c r="G6" s="1329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35" t="s">
        <v>21</v>
      </c>
      <c r="E33" s="1436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37" t="s">
        <v>4</v>
      </c>
      <c r="E34" s="1438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67" t="s">
        <v>333</v>
      </c>
      <c r="B1" s="1567"/>
      <c r="C1" s="1567"/>
      <c r="D1" s="1567"/>
      <c r="E1" s="1567"/>
      <c r="F1" s="1567"/>
      <c r="G1" s="156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59" t="s">
        <v>96</v>
      </c>
      <c r="B5" s="1674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60"/>
      <c r="B6" s="1675"/>
      <c r="C6" s="212"/>
      <c r="D6" s="114"/>
      <c r="E6" s="140"/>
      <c r="F6" s="227"/>
      <c r="I6" s="1646" t="s">
        <v>3</v>
      </c>
      <c r="J6" s="164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14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14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1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14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14"/>
    </row>
    <row r="32" spans="1:11" ht="15.75" thickBot="1" x14ac:dyDescent="0.3">
      <c r="A32" s="115"/>
    </row>
    <row r="33" spans="1:5" ht="16.5" thickTop="1" thickBot="1" x14ac:dyDescent="0.3">
      <c r="A33" s="47"/>
      <c r="C33" s="1621" t="s">
        <v>11</v>
      </c>
      <c r="D33" s="1622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2" t="s">
        <v>82</v>
      </c>
      <c r="C4" s="99"/>
      <c r="D4" s="131"/>
      <c r="E4" s="85"/>
      <c r="F4" s="72"/>
      <c r="G4" s="224"/>
    </row>
    <row r="5" spans="1:9" x14ac:dyDescent="0.25">
      <c r="A5" s="1575"/>
      <c r="B5" s="16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5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67" t="s">
        <v>333</v>
      </c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76" t="s">
        <v>83</v>
      </c>
      <c r="C4" s="99"/>
      <c r="D4" s="131"/>
      <c r="E4" s="85"/>
      <c r="F4" s="72"/>
      <c r="G4" s="224"/>
    </row>
    <row r="5" spans="1:10" x14ac:dyDescent="0.25">
      <c r="A5" s="1575" t="s">
        <v>435</v>
      </c>
      <c r="B5" s="1677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575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67"/>
      <c r="B1" s="1567"/>
      <c r="C1" s="1567"/>
      <c r="D1" s="1567"/>
      <c r="E1" s="1567"/>
      <c r="F1" s="1567"/>
      <c r="G1" s="156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59"/>
      <c r="B5" s="1674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60"/>
      <c r="B6" s="1675"/>
      <c r="C6" s="212"/>
      <c r="D6" s="114"/>
      <c r="E6" s="140"/>
      <c r="F6" s="227"/>
      <c r="I6" s="1646" t="s">
        <v>3</v>
      </c>
      <c r="J6" s="164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7"/>
      <c r="J7" s="164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08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08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08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08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08"/>
    </row>
    <row r="32" spans="1:11" ht="15.75" thickBot="1" x14ac:dyDescent="0.3">
      <c r="A32" s="115"/>
    </row>
    <row r="33" spans="1:5" ht="16.5" thickTop="1" thickBot="1" x14ac:dyDescent="0.3">
      <c r="A33" s="47"/>
      <c r="C33" s="1621" t="s">
        <v>11</v>
      </c>
      <c r="D33" s="162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5"/>
      <c r="B5" s="1574" t="s">
        <v>89</v>
      </c>
      <c r="C5" s="360"/>
      <c r="D5" s="568"/>
      <c r="E5" s="702"/>
      <c r="F5" s="653"/>
      <c r="G5" s="5"/>
    </row>
    <row r="6" spans="1:9" ht="20.25" customHeight="1" x14ac:dyDescent="0.25">
      <c r="A6" s="1575"/>
      <c r="B6" s="1574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65"/>
      <c r="B5" s="1565" t="s">
        <v>200</v>
      </c>
      <c r="C5" s="360"/>
      <c r="D5" s="568"/>
      <c r="E5" s="702"/>
      <c r="F5" s="653"/>
      <c r="G5" s="5"/>
    </row>
    <row r="6" spans="1:9" ht="20.25" customHeight="1" x14ac:dyDescent="0.25">
      <c r="A6" s="1565"/>
      <c r="B6" s="156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89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89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0</v>
      </c>
      <c r="F83" s="1089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576" t="s">
        <v>308</v>
      </c>
      <c r="B1" s="1576"/>
      <c r="C1" s="1576"/>
      <c r="D1" s="1576"/>
      <c r="E1" s="1576"/>
      <c r="F1" s="1576"/>
      <c r="G1" s="1576"/>
      <c r="H1" s="11">
        <v>1</v>
      </c>
      <c r="K1" s="1567" t="s">
        <v>322</v>
      </c>
      <c r="L1" s="1567"/>
      <c r="M1" s="1567"/>
      <c r="N1" s="1567"/>
      <c r="O1" s="1567"/>
      <c r="P1" s="1567"/>
      <c r="Q1" s="156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2"/>
      <c r="G4" s="151"/>
      <c r="H4" s="151"/>
      <c r="K4" s="12"/>
      <c r="L4" s="12"/>
      <c r="M4" s="216"/>
      <c r="N4" s="130"/>
      <c r="O4" s="68"/>
      <c r="P4" s="1329"/>
      <c r="Q4" s="151"/>
      <c r="R4" s="151"/>
    </row>
    <row r="5" spans="1:19" ht="15" customHeight="1" x14ac:dyDescent="0.25">
      <c r="A5" s="1575" t="s">
        <v>105</v>
      </c>
      <c r="B5" s="1577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575" t="s">
        <v>105</v>
      </c>
      <c r="L5" s="1577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575"/>
      <c r="B6" s="1577"/>
      <c r="C6" s="439"/>
      <c r="D6" s="130"/>
      <c r="E6" s="68"/>
      <c r="F6" s="1122"/>
      <c r="G6" s="47">
        <f>F48</f>
        <v>586.54</v>
      </c>
      <c r="H6" s="7">
        <f>E6-G6+E7+E5-G5</f>
        <v>406.58000000000004</v>
      </c>
      <c r="K6" s="1575"/>
      <c r="L6" s="1577"/>
      <c r="M6" s="439"/>
      <c r="N6" s="130"/>
      <c r="O6" s="68"/>
      <c r="P6" s="132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14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14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14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14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14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14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14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14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14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14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22"/>
      <c r="B14" s="944">
        <f t="shared" si="2"/>
        <v>56</v>
      </c>
      <c r="C14" s="1114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29"/>
      <c r="L14" s="944">
        <f t="shared" si="4"/>
        <v>48</v>
      </c>
      <c r="M14" s="1114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22"/>
      <c r="B15" s="944">
        <f t="shared" si="2"/>
        <v>50</v>
      </c>
      <c r="C15" s="1114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29"/>
      <c r="L15" s="944">
        <f t="shared" si="4"/>
        <v>48</v>
      </c>
      <c r="M15" s="1114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14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14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14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14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14"/>
      <c r="D18" s="1280"/>
      <c r="E18" s="1281"/>
      <c r="F18" s="1280">
        <f t="shared" si="6"/>
        <v>0</v>
      </c>
      <c r="G18" s="1282"/>
      <c r="H18" s="1283"/>
      <c r="I18" s="945">
        <f t="shared" si="3"/>
        <v>406.57999999999993</v>
      </c>
      <c r="J18" s="584"/>
      <c r="K18" s="118"/>
      <c r="L18" s="944">
        <f t="shared" si="4"/>
        <v>48</v>
      </c>
      <c r="M18" s="1114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14"/>
      <c r="D19" s="1280"/>
      <c r="E19" s="1281"/>
      <c r="F19" s="1280">
        <f t="shared" si="6"/>
        <v>0</v>
      </c>
      <c r="G19" s="1282"/>
      <c r="H19" s="1283"/>
      <c r="I19" s="945">
        <f t="shared" si="3"/>
        <v>406.57999999999993</v>
      </c>
      <c r="J19" s="584"/>
      <c r="K19" s="118"/>
      <c r="L19" s="944">
        <f t="shared" si="4"/>
        <v>48</v>
      </c>
      <c r="M19" s="1114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14"/>
      <c r="D20" s="1280"/>
      <c r="E20" s="1281"/>
      <c r="F20" s="1280">
        <f t="shared" si="6"/>
        <v>0</v>
      </c>
      <c r="G20" s="1282"/>
      <c r="H20" s="1283"/>
      <c r="I20" s="945">
        <f t="shared" si="3"/>
        <v>406.57999999999993</v>
      </c>
      <c r="K20" s="118"/>
      <c r="L20" s="944">
        <f t="shared" si="4"/>
        <v>48</v>
      </c>
      <c r="M20" s="1114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14"/>
      <c r="D21" s="1280"/>
      <c r="E21" s="1281"/>
      <c r="F21" s="1280">
        <f t="shared" si="6"/>
        <v>0</v>
      </c>
      <c r="G21" s="1282"/>
      <c r="H21" s="1283"/>
      <c r="I21" s="586">
        <f t="shared" si="3"/>
        <v>406.57999999999993</v>
      </c>
      <c r="K21" s="118"/>
      <c r="L21" s="665">
        <f t="shared" si="4"/>
        <v>48</v>
      </c>
      <c r="M21" s="1114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14"/>
      <c r="D22" s="1280"/>
      <c r="E22" s="1281"/>
      <c r="F22" s="1280">
        <f t="shared" si="6"/>
        <v>0</v>
      </c>
      <c r="G22" s="1282"/>
      <c r="H22" s="1283"/>
      <c r="I22" s="586">
        <f t="shared" si="3"/>
        <v>406.57999999999993</v>
      </c>
      <c r="K22" s="118"/>
      <c r="L22" s="708">
        <f t="shared" si="4"/>
        <v>48</v>
      </c>
      <c r="M22" s="1114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15"/>
      <c r="D23" s="1229"/>
      <c r="E23" s="1284"/>
      <c r="F23" s="1280">
        <f t="shared" si="6"/>
        <v>0</v>
      </c>
      <c r="G23" s="1230"/>
      <c r="H23" s="1231"/>
      <c r="I23" s="586">
        <f t="shared" si="3"/>
        <v>406.57999999999993</v>
      </c>
      <c r="K23" s="119"/>
      <c r="L23" s="219">
        <f t="shared" si="4"/>
        <v>48</v>
      </c>
      <c r="M23" s="1115"/>
      <c r="N23" s="1403"/>
      <c r="O23" s="1404"/>
      <c r="P23" s="1021">
        <f t="shared" si="7"/>
        <v>0</v>
      </c>
      <c r="Q23" s="1405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15"/>
      <c r="D24" s="1229"/>
      <c r="E24" s="1284"/>
      <c r="F24" s="1280">
        <f t="shared" si="6"/>
        <v>0</v>
      </c>
      <c r="G24" s="1230"/>
      <c r="H24" s="1231"/>
      <c r="I24" s="586">
        <f t="shared" si="3"/>
        <v>406.57999999999993</v>
      </c>
      <c r="K24" s="118"/>
      <c r="L24" s="219">
        <f t="shared" si="4"/>
        <v>48</v>
      </c>
      <c r="M24" s="1115"/>
      <c r="N24" s="1403"/>
      <c r="O24" s="1404"/>
      <c r="P24" s="1021">
        <f t="shared" si="7"/>
        <v>0</v>
      </c>
      <c r="Q24" s="1405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15"/>
      <c r="D25" s="1229"/>
      <c r="E25" s="1284"/>
      <c r="F25" s="1280">
        <f t="shared" si="6"/>
        <v>0</v>
      </c>
      <c r="G25" s="1230"/>
      <c r="H25" s="1231"/>
      <c r="I25" s="586">
        <f t="shared" si="3"/>
        <v>406.57999999999993</v>
      </c>
      <c r="K25" s="118"/>
      <c r="L25" s="219">
        <f t="shared" si="4"/>
        <v>48</v>
      </c>
      <c r="M25" s="1115"/>
      <c r="N25" s="1403"/>
      <c r="O25" s="1404"/>
      <c r="P25" s="1021">
        <f t="shared" si="7"/>
        <v>0</v>
      </c>
      <c r="Q25" s="1405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15"/>
      <c r="D26" s="1229"/>
      <c r="E26" s="1284"/>
      <c r="F26" s="1280">
        <f t="shared" si="6"/>
        <v>0</v>
      </c>
      <c r="G26" s="1230"/>
      <c r="H26" s="1231"/>
      <c r="I26" s="586">
        <f t="shared" si="3"/>
        <v>406.57999999999993</v>
      </c>
      <c r="K26" s="118"/>
      <c r="L26" s="174">
        <f t="shared" si="4"/>
        <v>48</v>
      </c>
      <c r="M26" s="1115"/>
      <c r="N26" s="1403"/>
      <c r="O26" s="1404"/>
      <c r="P26" s="1021">
        <f t="shared" si="7"/>
        <v>0</v>
      </c>
      <c r="Q26" s="1405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15"/>
      <c r="D27" s="1229"/>
      <c r="E27" s="1284"/>
      <c r="F27" s="1280">
        <f t="shared" si="6"/>
        <v>0</v>
      </c>
      <c r="G27" s="1230"/>
      <c r="H27" s="1231"/>
      <c r="I27" s="586">
        <f t="shared" si="3"/>
        <v>406.57999999999993</v>
      </c>
      <c r="K27" s="118"/>
      <c r="L27" s="219">
        <f t="shared" si="4"/>
        <v>48</v>
      </c>
      <c r="M27" s="1115"/>
      <c r="N27" s="1403"/>
      <c r="O27" s="1404"/>
      <c r="P27" s="1021">
        <f t="shared" si="7"/>
        <v>0</v>
      </c>
      <c r="Q27" s="1405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15"/>
      <c r="D28" s="1229"/>
      <c r="E28" s="1284"/>
      <c r="F28" s="1280">
        <f t="shared" si="6"/>
        <v>0</v>
      </c>
      <c r="G28" s="1230"/>
      <c r="H28" s="1231"/>
      <c r="I28" s="586">
        <f t="shared" si="3"/>
        <v>406.57999999999993</v>
      </c>
      <c r="K28" s="118"/>
      <c r="L28" s="174">
        <f t="shared" si="4"/>
        <v>48</v>
      </c>
      <c r="M28" s="1115"/>
      <c r="N28" s="1403"/>
      <c r="O28" s="1404"/>
      <c r="P28" s="1021">
        <f t="shared" si="7"/>
        <v>0</v>
      </c>
      <c r="Q28" s="1405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15"/>
      <c r="D29" s="1229"/>
      <c r="E29" s="1284"/>
      <c r="F29" s="1280">
        <f t="shared" si="6"/>
        <v>0</v>
      </c>
      <c r="G29" s="1230"/>
      <c r="H29" s="1231"/>
      <c r="I29" s="586">
        <f t="shared" si="3"/>
        <v>406.57999999999993</v>
      </c>
      <c r="K29" s="118"/>
      <c r="L29" s="219">
        <f t="shared" si="4"/>
        <v>48</v>
      </c>
      <c r="M29" s="1115"/>
      <c r="N29" s="1403"/>
      <c r="O29" s="1404"/>
      <c r="P29" s="1021">
        <f t="shared" si="7"/>
        <v>0</v>
      </c>
      <c r="Q29" s="1405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15"/>
      <c r="D30" s="1229"/>
      <c r="E30" s="1284"/>
      <c r="F30" s="1280">
        <f t="shared" si="6"/>
        <v>0</v>
      </c>
      <c r="G30" s="1230"/>
      <c r="H30" s="1231"/>
      <c r="I30" s="586">
        <f t="shared" si="3"/>
        <v>406.57999999999993</v>
      </c>
      <c r="K30" s="118"/>
      <c r="L30" s="219">
        <f t="shared" si="4"/>
        <v>48</v>
      </c>
      <c r="M30" s="1115"/>
      <c r="N30" s="1403"/>
      <c r="O30" s="1404"/>
      <c r="P30" s="1021">
        <f t="shared" si="7"/>
        <v>0</v>
      </c>
      <c r="Q30" s="1405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15"/>
      <c r="D31" s="1229"/>
      <c r="E31" s="1284"/>
      <c r="F31" s="1280">
        <f t="shared" si="6"/>
        <v>0</v>
      </c>
      <c r="G31" s="1230"/>
      <c r="H31" s="1231"/>
      <c r="I31" s="586">
        <f t="shared" si="3"/>
        <v>406.57999999999993</v>
      </c>
      <c r="K31" s="118"/>
      <c r="L31" s="219">
        <f t="shared" si="4"/>
        <v>48</v>
      </c>
      <c r="M31" s="1115"/>
      <c r="N31" s="1403"/>
      <c r="O31" s="1404"/>
      <c r="P31" s="1021">
        <f t="shared" si="7"/>
        <v>0</v>
      </c>
      <c r="Q31" s="1405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15"/>
      <c r="D32" s="1229"/>
      <c r="E32" s="1284"/>
      <c r="F32" s="1280">
        <f t="shared" si="6"/>
        <v>0</v>
      </c>
      <c r="G32" s="1230"/>
      <c r="H32" s="1231"/>
      <c r="I32" s="586">
        <f t="shared" si="3"/>
        <v>406.57999999999993</v>
      </c>
      <c r="K32" s="118"/>
      <c r="L32" s="219">
        <f t="shared" si="4"/>
        <v>48</v>
      </c>
      <c r="M32" s="1115"/>
      <c r="N32" s="1403"/>
      <c r="O32" s="1404"/>
      <c r="P32" s="1021">
        <f t="shared" si="7"/>
        <v>0</v>
      </c>
      <c r="Q32" s="1405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15"/>
      <c r="D33" s="1229"/>
      <c r="E33" s="1284"/>
      <c r="F33" s="1280">
        <f t="shared" si="6"/>
        <v>0</v>
      </c>
      <c r="G33" s="1230"/>
      <c r="H33" s="1231"/>
      <c r="I33" s="586">
        <f t="shared" si="3"/>
        <v>406.57999999999993</v>
      </c>
      <c r="K33" s="118"/>
      <c r="L33" s="219">
        <f t="shared" si="4"/>
        <v>48</v>
      </c>
      <c r="M33" s="1115"/>
      <c r="N33" s="1403"/>
      <c r="O33" s="1404"/>
      <c r="P33" s="1021">
        <f t="shared" si="7"/>
        <v>0</v>
      </c>
      <c r="Q33" s="1405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15"/>
      <c r="D34" s="1229"/>
      <c r="E34" s="1284"/>
      <c r="F34" s="1280">
        <f t="shared" si="6"/>
        <v>0</v>
      </c>
      <c r="G34" s="1230"/>
      <c r="H34" s="1231"/>
      <c r="I34" s="586">
        <f t="shared" si="3"/>
        <v>406.57999999999993</v>
      </c>
      <c r="K34" s="118"/>
      <c r="L34" s="219">
        <f t="shared" si="4"/>
        <v>48</v>
      </c>
      <c r="M34" s="1115"/>
      <c r="N34" s="1403"/>
      <c r="O34" s="1404"/>
      <c r="P34" s="1021">
        <f t="shared" si="7"/>
        <v>0</v>
      </c>
      <c r="Q34" s="1405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15"/>
      <c r="D35" s="1229"/>
      <c r="E35" s="1284"/>
      <c r="F35" s="1280">
        <f t="shared" si="6"/>
        <v>0</v>
      </c>
      <c r="G35" s="1230"/>
      <c r="H35" s="1231"/>
      <c r="I35" s="586">
        <f t="shared" si="3"/>
        <v>406.57999999999993</v>
      </c>
      <c r="K35" s="118"/>
      <c r="L35" s="219">
        <f t="shared" si="4"/>
        <v>48</v>
      </c>
      <c r="M35" s="1115"/>
      <c r="N35" s="1403"/>
      <c r="O35" s="1404"/>
      <c r="P35" s="1021">
        <f t="shared" si="7"/>
        <v>0</v>
      </c>
      <c r="Q35" s="1405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15"/>
      <c r="D36" s="1229"/>
      <c r="E36" s="1284"/>
      <c r="F36" s="1280">
        <f t="shared" si="6"/>
        <v>0</v>
      </c>
      <c r="G36" s="1230"/>
      <c r="H36" s="1231"/>
      <c r="I36" s="586">
        <f t="shared" si="3"/>
        <v>406.57999999999993</v>
      </c>
      <c r="K36" s="118" t="s">
        <v>22</v>
      </c>
      <c r="L36" s="219">
        <f t="shared" si="4"/>
        <v>48</v>
      </c>
      <c r="M36" s="1115"/>
      <c r="N36" s="1403"/>
      <c r="O36" s="1404"/>
      <c r="P36" s="1021">
        <f t="shared" si="7"/>
        <v>0</v>
      </c>
      <c r="Q36" s="1405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15"/>
      <c r="D37" s="1229"/>
      <c r="E37" s="1284"/>
      <c r="F37" s="1280">
        <f t="shared" si="6"/>
        <v>0</v>
      </c>
      <c r="G37" s="1230"/>
      <c r="H37" s="1231"/>
      <c r="I37" s="586">
        <f t="shared" si="3"/>
        <v>406.57999999999993</v>
      </c>
      <c r="K37" s="119"/>
      <c r="L37" s="219">
        <f t="shared" si="4"/>
        <v>48</v>
      </c>
      <c r="M37" s="1115"/>
      <c r="N37" s="1403"/>
      <c r="O37" s="1404"/>
      <c r="P37" s="1021">
        <f t="shared" si="7"/>
        <v>0</v>
      </c>
      <c r="Q37" s="1405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15"/>
      <c r="D38" s="1229"/>
      <c r="E38" s="1284"/>
      <c r="F38" s="1280">
        <f t="shared" si="6"/>
        <v>0</v>
      </c>
      <c r="G38" s="1230"/>
      <c r="H38" s="1231"/>
      <c r="I38" s="586">
        <f t="shared" si="3"/>
        <v>406.57999999999993</v>
      </c>
      <c r="K38" s="118"/>
      <c r="L38" s="219">
        <f t="shared" si="4"/>
        <v>48</v>
      </c>
      <c r="M38" s="1115"/>
      <c r="N38" s="1403"/>
      <c r="O38" s="1404"/>
      <c r="P38" s="1021">
        <f t="shared" si="7"/>
        <v>0</v>
      </c>
      <c r="Q38" s="1405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15"/>
      <c r="D39" s="1189"/>
      <c r="E39" s="1190"/>
      <c r="F39" s="1188">
        <f t="shared" si="6"/>
        <v>0</v>
      </c>
      <c r="G39" s="1191"/>
      <c r="H39" s="1192"/>
      <c r="I39" s="586">
        <f t="shared" si="3"/>
        <v>406.57999999999993</v>
      </c>
      <c r="K39" s="118"/>
      <c r="L39" s="82">
        <f t="shared" si="4"/>
        <v>48</v>
      </c>
      <c r="M39" s="1115"/>
      <c r="N39" s="1403"/>
      <c r="O39" s="1404"/>
      <c r="P39" s="1021">
        <f t="shared" si="7"/>
        <v>0</v>
      </c>
      <c r="Q39" s="1405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15"/>
      <c r="D40" s="1189"/>
      <c r="E40" s="1190"/>
      <c r="F40" s="1188">
        <f t="shared" si="6"/>
        <v>0</v>
      </c>
      <c r="G40" s="1191"/>
      <c r="H40" s="1192"/>
      <c r="I40" s="586">
        <f t="shared" si="3"/>
        <v>406.57999999999993</v>
      </c>
      <c r="K40" s="118"/>
      <c r="L40" s="82">
        <f t="shared" si="4"/>
        <v>48</v>
      </c>
      <c r="M40" s="1115"/>
      <c r="N40" s="1403"/>
      <c r="O40" s="1404"/>
      <c r="P40" s="1021">
        <f t="shared" si="7"/>
        <v>0</v>
      </c>
      <c r="Q40" s="1405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15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15"/>
      <c r="N41" s="1403"/>
      <c r="O41" s="1404"/>
      <c r="P41" s="1021">
        <f t="shared" si="7"/>
        <v>0</v>
      </c>
      <c r="Q41" s="1405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15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15"/>
      <c r="N42" s="1403"/>
      <c r="O42" s="1404"/>
      <c r="P42" s="1021">
        <f t="shared" si="7"/>
        <v>0</v>
      </c>
      <c r="Q42" s="1405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15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15"/>
      <c r="N43" s="1403"/>
      <c r="O43" s="1404"/>
      <c r="P43" s="1021">
        <f t="shared" si="7"/>
        <v>0</v>
      </c>
      <c r="Q43" s="1405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15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15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15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15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15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15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69" t="s">
        <v>11</v>
      </c>
      <c r="D53" s="1570"/>
      <c r="E53" s="56">
        <f>E5+E6-F48+E7</f>
        <v>406.58000000000004</v>
      </c>
      <c r="F53" s="1122"/>
      <c r="M53" s="1569" t="s">
        <v>11</v>
      </c>
      <c r="N53" s="1570"/>
      <c r="O53" s="56">
        <f>O5+O6-P48+O7</f>
        <v>598.37</v>
      </c>
      <c r="P53" s="132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67"/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578"/>
      <c r="C5" s="504"/>
      <c r="D5" s="701"/>
      <c r="E5" s="633"/>
      <c r="F5" s="653"/>
      <c r="G5" s="5"/>
    </row>
    <row r="6" spans="1:9" x14ac:dyDescent="0.25">
      <c r="A6" s="213"/>
      <c r="B6" s="1578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69" t="s">
        <v>11</v>
      </c>
      <c r="D47" s="1570"/>
      <c r="E47" s="56">
        <f>E5+E6-F42+E7</f>
        <v>0</v>
      </c>
      <c r="F47" s="72"/>
    </row>
    <row r="50" spans="1:7" x14ac:dyDescent="0.25">
      <c r="A50" s="213"/>
      <c r="B50" s="1575"/>
      <c r="C50" s="438"/>
      <c r="D50" s="218"/>
      <c r="E50" s="77"/>
      <c r="F50" s="61"/>
      <c r="G50" s="5"/>
    </row>
    <row r="51" spans="1:7" x14ac:dyDescent="0.25">
      <c r="A51" s="213"/>
      <c r="B51" s="1575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2023-08-29T21:50:19Z</dcterms:modified>
</cp:coreProperties>
</file>