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 DOCUEMENTOS\CENTRAL  # 01  ENERO  2021\"/>
    </mc:Choice>
  </mc:AlternateContent>
  <xr:revisionPtr revIDLastSave="0" documentId="13_ncr:1_{BC03A5F2-0C32-4996-ABE6-05A0B8E3C37C}" xr6:coauthVersionLast="46" xr6:coauthVersionMax="46" xr10:uidLastSave="{00000000-0000-0000-0000-000000000000}"/>
  <bookViews>
    <workbookView xWindow="8280" yWindow="312" windowWidth="14208" windowHeight="11784" xr2:uid="{5E58DBF9-D3ED-4DEB-9460-35DDCC0234E4}"/>
  </bookViews>
  <sheets>
    <sheet name="E N E R O     2 0 2 1    " sheetId="1" r:id="rId1"/>
    <sheet name="REMISIONES   ENERO  2021  " sheetId="2" r:id="rId2"/>
    <sheet name="Hoja3" sheetId="3" r:id="rId3"/>
    <sheet name="Hoja4" sheetId="4" r:id="rId4"/>
    <sheet name="C A N C E L A C I O N E S   " sheetId="5" r:id="rId5"/>
    <sheet name="Hoja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7" i="1" l="1"/>
  <c r="L45" i="1"/>
  <c r="L42" i="1"/>
  <c r="M33" i="1" l="1"/>
  <c r="M17" i="1"/>
  <c r="P29" i="1" l="1"/>
  <c r="L29" i="1"/>
  <c r="P27" i="1" l="1"/>
  <c r="M26" i="1" l="1"/>
  <c r="M22" i="1" l="1"/>
  <c r="L22" i="1"/>
  <c r="P22" i="1" l="1"/>
  <c r="M21" i="1"/>
  <c r="L15" i="1" l="1"/>
  <c r="P15" i="1" s="1"/>
  <c r="P13" i="1" l="1"/>
  <c r="Q13" i="1" s="1"/>
  <c r="P14" i="1"/>
  <c r="P16" i="1"/>
  <c r="P17" i="1"/>
  <c r="M12" i="1"/>
  <c r="P12" i="1" s="1"/>
  <c r="P20" i="1" l="1"/>
  <c r="M8" i="1"/>
  <c r="L8" i="1"/>
  <c r="P8" i="1" l="1"/>
  <c r="M5" i="1"/>
  <c r="E67" i="2" l="1"/>
  <c r="C67" i="2"/>
  <c r="F3" i="2"/>
  <c r="F4" i="2" s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K68" i="1"/>
  <c r="N62" i="1"/>
  <c r="I62" i="1"/>
  <c r="F62" i="1"/>
  <c r="C62" i="1"/>
  <c r="Q42" i="1"/>
  <c r="Q41" i="1"/>
  <c r="Q40" i="1"/>
  <c r="Q39" i="1"/>
  <c r="Q38" i="1"/>
  <c r="Q37" i="1"/>
  <c r="Q36" i="1"/>
  <c r="Q35" i="1"/>
  <c r="P34" i="1"/>
  <c r="Q34" i="1" s="1"/>
  <c r="P33" i="1"/>
  <c r="Q33" i="1" s="1"/>
  <c r="P32" i="1"/>
  <c r="Q32" i="1" s="1"/>
  <c r="P31" i="1"/>
  <c r="Q31" i="1" s="1"/>
  <c r="P30" i="1"/>
  <c r="Q30" i="1" s="1"/>
  <c r="Q29" i="1"/>
  <c r="P28" i="1"/>
  <c r="Q28" i="1" s="1"/>
  <c r="Q27" i="1"/>
  <c r="P26" i="1"/>
  <c r="Q26" i="1" s="1"/>
  <c r="P25" i="1"/>
  <c r="Q25" i="1" s="1"/>
  <c r="P24" i="1"/>
  <c r="Q24" i="1" s="1"/>
  <c r="L62" i="1"/>
  <c r="Q22" i="1"/>
  <c r="P21" i="1"/>
  <c r="Q21" i="1" s="1"/>
  <c r="Q20" i="1"/>
  <c r="P19" i="1"/>
  <c r="Q19" i="1" s="1"/>
  <c r="P18" i="1"/>
  <c r="Q18" i="1" s="1"/>
  <c r="Q17" i="1"/>
  <c r="Q16" i="1"/>
  <c r="Q15" i="1"/>
  <c r="Q14" i="1"/>
  <c r="Q12" i="1"/>
  <c r="P11" i="1"/>
  <c r="Q11" i="1" s="1"/>
  <c r="P10" i="1"/>
  <c r="Q10" i="1" s="1"/>
  <c r="P9" i="1"/>
  <c r="Q9" i="1" s="1"/>
  <c r="Q8" i="1"/>
  <c r="P7" i="1"/>
  <c r="Q7" i="1" s="1"/>
  <c r="P6" i="1"/>
  <c r="P5" i="1"/>
  <c r="Q5" i="1" s="1"/>
  <c r="K64" i="1" l="1"/>
  <c r="F65" i="1" s="1"/>
  <c r="F68" i="1" s="1"/>
  <c r="K66" i="1" s="1"/>
  <c r="K70" i="1" s="1"/>
  <c r="P23" i="1"/>
  <c r="Q23" i="1" s="1"/>
  <c r="Q62" i="1" s="1"/>
  <c r="M62" i="1"/>
  <c r="M64" i="1" s="1"/>
  <c r="P62" i="1" l="1"/>
  <c r="P6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ROUSS</author>
  </authors>
  <commentList>
    <comment ref="J23" authorId="0" shapeId="0" xr:uid="{BB8CA1C8-8ACB-4709-B375-2C61BA53CB87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 xr:uid="{88DE7803-57F0-4B9F-86CC-4CD9C3D46254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<sst xmlns="http://schemas.openxmlformats.org/spreadsheetml/2006/main" count="209" uniqueCount="155">
  <si>
    <t>MORRALLA EN CAJA DE 11 SUR   2,800.00  +  $ 1,200.00 Total    $  4,000.00</t>
  </si>
  <si>
    <t>COMPRAS</t>
  </si>
  <si>
    <t>MANUEL ATLATENCO</t>
  </si>
  <si>
    <t>REPOSICION</t>
  </si>
  <si>
    <t>con fecha 07 Enero   de  2019</t>
  </si>
  <si>
    <t>FECHA</t>
  </si>
  <si>
    <t>INVENTARIO INICIAL</t>
  </si>
  <si>
    <t xml:space="preserve">VENTAS  </t>
  </si>
  <si>
    <t>GASTOS</t>
  </si>
  <si>
    <t>BANCO</t>
  </si>
  <si>
    <t>TARJETAS</t>
  </si>
  <si>
    <t xml:space="preserve"> </t>
  </si>
  <si>
    <t>RENTA</t>
  </si>
  <si>
    <t>TOTAL</t>
  </si>
  <si>
    <t>TOTAL 1</t>
  </si>
  <si>
    <t>TOTAL  2</t>
  </si>
  <si>
    <t>GRAN TOTAL GASTOS</t>
  </si>
  <si>
    <t>VENTAS NETAS</t>
  </si>
  <si>
    <t>PROVEEDOREES</t>
  </si>
  <si>
    <t>SUB TOTAL</t>
  </si>
  <si>
    <t>Sub Total 1</t>
  </si>
  <si>
    <t>INVENTARIO  INICIAL</t>
  </si>
  <si>
    <t>MAS</t>
  </si>
  <si>
    <t>CREDITOS</t>
  </si>
  <si>
    <t>INVENTARIO FINAL</t>
  </si>
  <si>
    <t>GANANCIA</t>
  </si>
  <si>
    <t>BALANCE      ABASTO 4 CARNES   E N E R O          2 0 2 1</t>
  </si>
  <si>
    <t>#</t>
  </si>
  <si>
    <t>IMPORTE</t>
  </si>
  <si>
    <t xml:space="preserve">Fecha </t>
  </si>
  <si>
    <t>PAGOS</t>
  </si>
  <si>
    <t>17759 A</t>
  </si>
  <si>
    <t>REMISIONES  ABASTO 4 CARNES       2 0 2 1</t>
  </si>
  <si>
    <t>CANCELACION DE TIKETS</t>
  </si>
  <si>
    <t xml:space="preserve">Cambio x </t>
  </si>
  <si>
    <t>17569 A</t>
  </si>
  <si>
    <t>17974 A</t>
  </si>
  <si>
    <t>17977 A</t>
  </si>
  <si>
    <t>18018 A</t>
  </si>
  <si>
    <t>18144 A</t>
  </si>
  <si>
    <t>18146 A</t>
  </si>
  <si>
    <t>18190-A</t>
  </si>
  <si>
    <t>18227-A</t>
  </si>
  <si>
    <t>18301 A</t>
  </si>
  <si>
    <t>LONGANIZA-POLLO-QUESOS-MAIZ</t>
  </si>
  <si>
    <t>SALSAS--POLLO</t>
  </si>
  <si>
    <t>POLLO</t>
  </si>
  <si>
    <t>LONGANIZA-POLLO-QUESO-MAIZ-PAPA</t>
  </si>
  <si>
    <t>NOMINA 2</t>
  </si>
  <si>
    <t>POLLO-LONGANIZA-PAPA-QUESO</t>
  </si>
  <si>
    <t>Nomina ANGELICA</t>
  </si>
  <si>
    <t xml:space="preserve"># </t>
  </si>
  <si>
    <t xml:space="preserve">POLLO-LONGANIZA-CHORIZO  </t>
  </si>
  <si>
    <t>POLLO-MAIZ-QUESO-CHORIZO</t>
  </si>
  <si>
    <t>CONTADOR</t>
  </si>
  <si>
    <t>SEMANA</t>
  </si>
  <si>
    <t># 01</t>
  </si>
  <si>
    <t># 02</t>
  </si>
  <si>
    <t># 03</t>
  </si>
  <si>
    <t># 04</t>
  </si>
  <si>
    <t># 05</t>
  </si>
  <si>
    <t># 06</t>
  </si>
  <si>
    <t># 07</t>
  </si>
  <si>
    <t># 08</t>
  </si>
  <si>
    <t># 09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</si>
  <si>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</si>
  <si>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</si>
  <si>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</si>
  <si>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</si>
  <si>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</si>
  <si>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</si>
  <si>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</si>
  <si>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</si>
  <si>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</si>
  <si>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</si>
  <si>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</si>
  <si>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</si>
  <si>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</si>
  <si>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</si>
  <si>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</si>
  <si>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</si>
  <si>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</si>
  <si>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</si>
  <si>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</si>
  <si>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</si>
  <si>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</si>
  <si>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</si>
  <si>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</si>
  <si>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</si>
  <si>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</si>
  <si>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</si>
  <si>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</si>
  <si>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</si>
  <si>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</si>
  <si>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</si>
  <si>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</si>
  <si>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</si>
  <si>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</si>
  <si>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</si>
  <si>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</si>
  <si>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</si>
  <si>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</si>
  <si>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</si>
  <si>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</si>
  <si>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</si>
  <si>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</si>
  <si>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</si>
  <si>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</si>
  <si>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POLLO-SALSA INGLESA</t>
  </si>
  <si>
    <t>LONGANIZA-POLLO</t>
  </si>
  <si>
    <t>POLLO-MAIZ-TOASTADAS-QUESO</t>
  </si>
  <si>
    <t>NOMINA 3</t>
  </si>
  <si>
    <t>TOCINETA-SALCHICHA-ESPECIES</t>
  </si>
  <si>
    <t>QUESOS-POLLO-LONGANIZA-CONDIMENTOS</t>
  </si>
  <si>
    <t>18412 A</t>
  </si>
  <si>
    <t>18499 A</t>
  </si>
  <si>
    <t>18550 A</t>
  </si>
  <si>
    <t>18639 A</t>
  </si>
  <si>
    <t>18769 A</t>
  </si>
  <si>
    <t>18803 A</t>
  </si>
  <si>
    <t>POLLO-MAIZ-CHORIZO</t>
  </si>
  <si>
    <t>POLLO--LONGANIZA</t>
  </si>
  <si>
    <t>POLLO-ENCHILADA-PAPAS-QUESOS</t>
  </si>
  <si>
    <t>POLLO-MAIZ</t>
  </si>
  <si>
    <t>NOMINA 4</t>
  </si>
  <si>
    <t>POLLO-LONGANIZA-JAMON-QUESO-TOCINETA etc</t>
  </si>
  <si>
    <t xml:space="preserve"> # </t>
  </si>
  <si>
    <t>POLLO-CHORIZO--</t>
  </si>
  <si>
    <t>POLLO-MAIZ-LONGANIZA-QUESOS</t>
  </si>
  <si>
    <t>PAPA-POLLO-MAIZ-QUESOS</t>
  </si>
  <si>
    <t>NOMINA 5</t>
  </si>
  <si>
    <t>TOCINETA-POLLO-LONGANIZA</t>
  </si>
  <si>
    <t>POLLO-TOSTADAS-TOTOPOS-ENCHILADA</t>
  </si>
  <si>
    <t xml:space="preserve"> # 230157</t>
  </si>
  <si>
    <t># 230158</t>
  </si>
  <si>
    <t>POLLO-LONGANIZAS</t>
  </si>
  <si>
    <t>?????</t>
  </si>
  <si>
    <t>ROLLO TERMICO</t>
  </si>
  <si>
    <t>ADT</t>
  </si>
  <si>
    <t>COMPRA BOLSAS</t>
  </si>
  <si>
    <t>???????</t>
  </si>
  <si>
    <t>RENTA J.V.</t>
  </si>
  <si>
    <t>VIGILANTE</t>
  </si>
  <si>
    <t>FUMIGACION</t>
  </si>
  <si>
    <t>??????</t>
  </si>
  <si>
    <t>POSTES UNIFILA</t>
  </si>
  <si>
    <t xml:space="preserve">TAPETES </t>
  </si>
  <si>
    <t>IMPRESORA TIKETS</t>
  </si>
  <si>
    <t>BASCULAS</t>
  </si>
  <si>
    <t>LUZ</t>
  </si>
  <si>
    <t>DELANTALES</t>
  </si>
  <si>
    <t>CELULARES</t>
  </si>
  <si>
    <t>SISTEMA NOMINAS</t>
  </si>
  <si>
    <t>Impuestos federales</t>
  </si>
  <si>
    <t>comisiones bancarias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</si>
</sst>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  <numFmt numFmtId="167" formatCode="[$$-80A]#,##0.00;\-[$$-80A]#,##0.00"/>
    <numFmt numFmtId="168" formatCode="[$-C0A]d\-mmm\-yyyy;@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9"/>
      <color rgb="FF0000FF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10"/>
      <color rgb="FF990099"/>
      <name val="Calibri"/>
      <family val="2"/>
      <scheme val="minor"/>
    </font>
    <font>
      <b/>
      <sz val="11"/>
      <color rgb="FF990099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8"/>
      <color rgb="FF99009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990099"/>
      <name val="Calibri"/>
      <family val="2"/>
      <scheme val="minor"/>
    </font>
    <font>
      <b/>
      <sz val="14"/>
      <color rgb="FF990099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3"/>
      <color rgb="FF660066"/>
      <name val="Calibri"/>
      <family val="2"/>
      <scheme val="minor"/>
    </font>
    <font>
      <b/>
      <sz val="12"/>
      <color rgb="FF66003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rgb="FF0000FF"/>
      <name val="Calibri Light"/>
      <family val="1"/>
      <scheme val="major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66FF"/>
        <bgColor indexed="64"/>
      </patternFill>
    </fill>
  </fills>
  <borders count="5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/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Dashed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double">
        <color indexed="64"/>
      </bottom>
      <diagonal/>
    </border>
    <border>
      <left style="thick">
        <color auto="1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6">
    <xf numFmtId="0" fontId="0" fillId="0" borderId="0" xfId="0"/>
    <xf numFmtId="164" fontId="0" fillId="0" borderId="0" xfId="0" applyNumberFormat="1" applyAlignment="1">
      <alignment horizontal="center"/>
    </xf>
    <xf numFmtId="44" fontId="4" fillId="0" borderId="0" xfId="1" applyFont="1"/>
    <xf numFmtId="44" fontId="1" fillId="0" borderId="0" xfId="1" applyFill="1"/>
    <xf numFmtId="44" fontId="2" fillId="0" borderId="0" xfId="1" applyFont="1"/>
    <xf numFmtId="44" fontId="5" fillId="0" borderId="0" xfId="1" applyFont="1" applyAlignment="1">
      <alignment horizontal="center"/>
    </xf>
    <xf numFmtId="44" fontId="2" fillId="0" borderId="0" xfId="1" applyFont="1" applyFill="1"/>
    <xf numFmtId="44" fontId="2" fillId="0" borderId="0" xfId="1" applyFont="1" applyFill="1" applyBorder="1"/>
    <xf numFmtId="44" fontId="0" fillId="0" borderId="0" xfId="1" applyFont="1"/>
    <xf numFmtId="44" fontId="1" fillId="0" borderId="0" xfId="1"/>
    <xf numFmtId="0" fontId="7" fillId="0" borderId="0" xfId="0" applyFont="1"/>
    <xf numFmtId="165" fontId="1" fillId="0" borderId="0" xfId="1" applyNumberFormat="1" applyFill="1"/>
    <xf numFmtId="44" fontId="0" fillId="0" borderId="0" xfId="1" applyFont="1" applyFill="1"/>
    <xf numFmtId="44" fontId="5" fillId="0" borderId="0" xfId="1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2" xfId="0" applyFont="1" applyBorder="1" applyAlignment="1">
      <alignment vertical="center" wrapText="1"/>
    </xf>
    <xf numFmtId="165" fontId="1" fillId="0" borderId="0" xfId="1" applyNumberFormat="1"/>
    <xf numFmtId="44" fontId="7" fillId="3" borderId="0" xfId="1" applyFont="1" applyFill="1"/>
    <xf numFmtId="0" fontId="7" fillId="3" borderId="0" xfId="0" applyFont="1" applyFill="1"/>
    <xf numFmtId="165" fontId="2" fillId="0" borderId="5" xfId="0" applyNumberFormat="1" applyFont="1" applyBorder="1"/>
    <xf numFmtId="0" fontId="12" fillId="0" borderId="7" xfId="0" applyFont="1" applyBorder="1"/>
    <xf numFmtId="164" fontId="13" fillId="0" borderId="8" xfId="0" applyNumberFormat="1" applyFont="1" applyBorder="1" applyAlignment="1">
      <alignment horizontal="center"/>
    </xf>
    <xf numFmtId="44" fontId="14" fillId="0" borderId="9" xfId="1" applyFont="1" applyBorder="1"/>
    <xf numFmtId="165" fontId="7" fillId="4" borderId="10" xfId="0" applyNumberFormat="1" applyFont="1" applyFill="1" applyBorder="1" applyAlignment="1">
      <alignment horizontal="left"/>
    </xf>
    <xf numFmtId="165" fontId="15" fillId="0" borderId="9" xfId="0" applyNumberFormat="1" applyFont="1" applyBorder="1"/>
    <xf numFmtId="0" fontId="15" fillId="0" borderId="9" xfId="0" applyFont="1" applyBorder="1"/>
    <xf numFmtId="44" fontId="15" fillId="0" borderId="9" xfId="1" applyFont="1" applyBorder="1"/>
    <xf numFmtId="44" fontId="16" fillId="5" borderId="0" xfId="1" applyFont="1" applyFill="1" applyAlignment="1">
      <alignment horizontal="center"/>
    </xf>
    <xf numFmtId="44" fontId="16" fillId="5" borderId="15" xfId="1" applyFont="1" applyFill="1" applyBorder="1" applyAlignment="1">
      <alignment horizontal="center"/>
    </xf>
    <xf numFmtId="44" fontId="5" fillId="0" borderId="0" xfId="1" applyFont="1" applyFill="1" applyBorder="1" applyAlignment="1">
      <alignment horizontal="center"/>
    </xf>
    <xf numFmtId="44" fontId="2" fillId="0" borderId="0" xfId="1" applyFont="1" applyFill="1" applyBorder="1" applyAlignment="1">
      <alignment horizontal="center"/>
    </xf>
    <xf numFmtId="44" fontId="2" fillId="0" borderId="0" xfId="1" applyFont="1" applyFill="1" applyAlignment="1">
      <alignment horizontal="center"/>
    </xf>
    <xf numFmtId="165" fontId="2" fillId="0" borderId="0" xfId="0" applyNumberFormat="1" applyFont="1"/>
    <xf numFmtId="0" fontId="2" fillId="0" borderId="5" xfId="0" applyFont="1" applyBorder="1"/>
    <xf numFmtId="16" fontId="0" fillId="0" borderId="0" xfId="0" applyNumberFormat="1"/>
    <xf numFmtId="164" fontId="2" fillId="0" borderId="17" xfId="0" applyNumberFormat="1" applyFont="1" applyBorder="1" applyAlignment="1">
      <alignment horizontal="center"/>
    </xf>
    <xf numFmtId="44" fontId="2" fillId="0" borderId="18" xfId="1" applyFont="1" applyFill="1" applyBorder="1"/>
    <xf numFmtId="44" fontId="2" fillId="0" borderId="20" xfId="1" applyFont="1" applyFill="1" applyBorder="1"/>
    <xf numFmtId="44" fontId="2" fillId="0" borderId="21" xfId="1" applyFont="1" applyFill="1" applyBorder="1"/>
    <xf numFmtId="165" fontId="0" fillId="0" borderId="0" xfId="1" applyNumberFormat="1" applyFont="1" applyFill="1"/>
    <xf numFmtId="0" fontId="2" fillId="6" borderId="0" xfId="0" applyFont="1" applyFill="1" applyAlignment="1">
      <alignment horizontal="center"/>
    </xf>
    <xf numFmtId="44" fontId="2" fillId="0" borderId="22" xfId="1" applyFont="1" applyFill="1" applyBorder="1"/>
    <xf numFmtId="44" fontId="2" fillId="0" borderId="23" xfId="1" applyFont="1" applyFill="1" applyBorder="1"/>
    <xf numFmtId="44" fontId="2" fillId="0" borderId="24" xfId="1" applyFont="1" applyFill="1" applyBorder="1"/>
    <xf numFmtId="165" fontId="17" fillId="0" borderId="0" xfId="1" applyNumberFormat="1" applyFont="1" applyFill="1" applyAlignment="1">
      <alignment horizontal="center"/>
    </xf>
    <xf numFmtId="0" fontId="7" fillId="0" borderId="5" xfId="0" applyFont="1" applyBorder="1" applyAlignment="1">
      <alignment horizontal="center"/>
    </xf>
    <xf numFmtId="44" fontId="2" fillId="0" borderId="16" xfId="1" applyFont="1" applyFill="1" applyBorder="1"/>
    <xf numFmtId="44" fontId="20" fillId="0" borderId="0" xfId="1" applyFont="1" applyFill="1" applyBorder="1" applyAlignment="1">
      <alignment horizontal="center"/>
    </xf>
    <xf numFmtId="44" fontId="21" fillId="0" borderId="0" xfId="1" applyFont="1" applyFill="1" applyBorder="1" applyAlignment="1">
      <alignment horizontal="right"/>
    </xf>
    <xf numFmtId="44" fontId="2" fillId="0" borderId="25" xfId="1" applyFont="1" applyFill="1" applyBorder="1"/>
    <xf numFmtId="44" fontId="2" fillId="0" borderId="0" xfId="1" applyFont="1" applyFill="1" applyBorder="1" applyAlignment="1">
      <alignment horizontal="right"/>
    </xf>
    <xf numFmtId="165" fontId="22" fillId="0" borderId="0" xfId="1" applyNumberFormat="1" applyFont="1" applyFill="1"/>
    <xf numFmtId="165" fontId="2" fillId="0" borderId="0" xfId="1" applyNumberFormat="1" applyFont="1" applyFill="1" applyAlignment="1">
      <alignment horizontal="center"/>
    </xf>
    <xf numFmtId="44" fontId="2" fillId="0" borderId="16" xfId="1" applyFont="1" applyFill="1" applyBorder="1" applyAlignment="1">
      <alignment horizontal="right"/>
    </xf>
    <xf numFmtId="44" fontId="21" fillId="0" borderId="0" xfId="1" applyFont="1" applyFill="1" applyBorder="1" applyAlignment="1">
      <alignment horizontal="center"/>
    </xf>
    <xf numFmtId="165" fontId="22" fillId="0" borderId="0" xfId="1" applyNumberFormat="1" applyFont="1" applyFill="1" applyAlignment="1">
      <alignment horizontal="center"/>
    </xf>
    <xf numFmtId="44" fontId="23" fillId="0" borderId="0" xfId="1" applyFont="1" applyFill="1" applyBorder="1" applyAlignment="1">
      <alignment horizontal="center"/>
    </xf>
    <xf numFmtId="0" fontId="17" fillId="0" borderId="0" xfId="0" applyFont="1"/>
    <xf numFmtId="44" fontId="21" fillId="0" borderId="0" xfId="1" applyFont="1" applyFill="1" applyBorder="1" applyAlignment="1">
      <alignment horizontal="left"/>
    </xf>
    <xf numFmtId="44" fontId="2" fillId="0" borderId="27" xfId="1" applyFont="1" applyFill="1" applyBorder="1"/>
    <xf numFmtId="0" fontId="2" fillId="0" borderId="0" xfId="0" applyFont="1"/>
    <xf numFmtId="44" fontId="2" fillId="0" borderId="27" xfId="1" applyFont="1" applyFill="1" applyBorder="1" applyAlignment="1">
      <alignment horizontal="right"/>
    </xf>
    <xf numFmtId="165" fontId="17" fillId="0" borderId="28" xfId="1" applyNumberFormat="1" applyFont="1" applyFill="1" applyBorder="1" applyAlignment="1">
      <alignment horizontal="center"/>
    </xf>
    <xf numFmtId="44" fontId="17" fillId="0" borderId="16" xfId="1" applyFont="1" applyFill="1" applyBorder="1" applyAlignment="1">
      <alignment horizontal="right"/>
    </xf>
    <xf numFmtId="44" fontId="17" fillId="0" borderId="29" xfId="1" applyFont="1" applyFill="1" applyBorder="1" applyAlignment="1">
      <alignment horizontal="right"/>
    </xf>
    <xf numFmtId="165" fontId="22" fillId="0" borderId="28" xfId="1" applyNumberFormat="1" applyFont="1" applyFill="1" applyBorder="1" applyAlignment="1">
      <alignment horizontal="left"/>
    </xf>
    <xf numFmtId="44" fontId="17" fillId="0" borderId="5" xfId="1" applyFont="1" applyFill="1" applyBorder="1" applyAlignment="1">
      <alignment horizontal="right"/>
    </xf>
    <xf numFmtId="165" fontId="22" fillId="0" borderId="5" xfId="1" applyNumberFormat="1" applyFont="1" applyFill="1" applyBorder="1" applyAlignment="1">
      <alignment horizontal="left"/>
    </xf>
    <xf numFmtId="44" fontId="2" fillId="0" borderId="5" xfId="1" applyFont="1" applyFill="1" applyBorder="1" applyAlignment="1">
      <alignment horizontal="left" vertical="top"/>
    </xf>
    <xf numFmtId="44" fontId="2" fillId="0" borderId="31" xfId="1" applyFont="1" applyFill="1" applyBorder="1"/>
    <xf numFmtId="44" fontId="2" fillId="0" borderId="32" xfId="1" applyFont="1" applyFill="1" applyBorder="1"/>
    <xf numFmtId="44" fontId="2" fillId="0" borderId="5" xfId="1" applyFont="1" applyFill="1" applyBorder="1"/>
    <xf numFmtId="44" fontId="2" fillId="0" borderId="5" xfId="1" applyFont="1" applyBorder="1"/>
    <xf numFmtId="15" fontId="2" fillId="0" borderId="28" xfId="0" applyNumberFormat="1" applyFont="1" applyBorder="1"/>
    <xf numFmtId="44" fontId="2" fillId="0" borderId="36" xfId="1" applyFont="1" applyFill="1" applyBorder="1"/>
    <xf numFmtId="44" fontId="2" fillId="0" borderId="5" xfId="1" applyFont="1" applyFill="1" applyBorder="1" applyAlignment="1">
      <alignment horizontal="right"/>
    </xf>
    <xf numFmtId="0" fontId="2" fillId="0" borderId="5" xfId="0" applyFont="1" applyBorder="1" applyAlignment="1">
      <alignment horizontal="left"/>
    </xf>
    <xf numFmtId="44" fontId="2" fillId="0" borderId="37" xfId="1" applyFont="1" applyFill="1" applyBorder="1"/>
    <xf numFmtId="15" fontId="2" fillId="0" borderId="38" xfId="0" applyNumberFormat="1" applyFont="1" applyBorder="1"/>
    <xf numFmtId="44" fontId="2" fillId="0" borderId="39" xfId="1" applyFont="1" applyFill="1" applyBorder="1"/>
    <xf numFmtId="44" fontId="2" fillId="0" borderId="2" xfId="1" applyFont="1" applyFill="1" applyBorder="1"/>
    <xf numFmtId="0" fontId="2" fillId="0" borderId="0" xfId="0" applyFont="1" applyAlignment="1">
      <alignment horizontal="left"/>
    </xf>
    <xf numFmtId="166" fontId="17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44" fontId="2" fillId="0" borderId="3" xfId="1" applyFont="1" applyFill="1" applyBorder="1"/>
    <xf numFmtId="164" fontId="17" fillId="0" borderId="40" xfId="0" applyNumberFormat="1" applyFont="1" applyBorder="1" applyAlignment="1">
      <alignment horizontal="center"/>
    </xf>
    <xf numFmtId="44" fontId="14" fillId="0" borderId="41" xfId="1" applyFont="1" applyBorder="1"/>
    <xf numFmtId="0" fontId="0" fillId="0" borderId="42" xfId="0" applyBorder="1"/>
    <xf numFmtId="0" fontId="21" fillId="0" borderId="42" xfId="0" applyFont="1" applyBorder="1" applyAlignment="1">
      <alignment horizontal="center"/>
    </xf>
    <xf numFmtId="44" fontId="25" fillId="0" borderId="42" xfId="1" applyFont="1" applyBorder="1"/>
    <xf numFmtId="0" fontId="2" fillId="0" borderId="42" xfId="0" applyFont="1" applyBorder="1" applyAlignment="1">
      <alignment horizontal="center"/>
    </xf>
    <xf numFmtId="44" fontId="2" fillId="0" borderId="43" xfId="1" applyFont="1" applyBorder="1"/>
    <xf numFmtId="165" fontId="2" fillId="0" borderId="0" xfId="1" applyNumberFormat="1" applyFont="1" applyBorder="1"/>
    <xf numFmtId="166" fontId="2" fillId="0" borderId="44" xfId="0" applyNumberFormat="1" applyFont="1" applyBorder="1" applyAlignment="1">
      <alignment horizontal="center"/>
    </xf>
    <xf numFmtId="44" fontId="2" fillId="0" borderId="45" xfId="1" applyFont="1" applyBorder="1"/>
    <xf numFmtId="44" fontId="7" fillId="0" borderId="0" xfId="1" applyFont="1"/>
    <xf numFmtId="44" fontId="20" fillId="0" borderId="0" xfId="1" applyFont="1" applyFill="1" applyAlignment="1">
      <alignment horizontal="center"/>
    </xf>
    <xf numFmtId="44" fontId="21" fillId="0" borderId="0" xfId="1" applyFont="1" applyFill="1" applyAlignment="1">
      <alignment horizontal="right"/>
    </xf>
    <xf numFmtId="167" fontId="26" fillId="0" borderId="0" xfId="1" applyNumberFormat="1" applyFont="1" applyFill="1" applyBorder="1" applyAlignment="1">
      <alignment horizontal="right" vertical="center" wrapText="1"/>
    </xf>
    <xf numFmtId="44" fontId="7" fillId="0" borderId="0" xfId="1" applyFont="1" applyFill="1" applyBorder="1" applyAlignment="1">
      <alignment horizontal="center"/>
    </xf>
    <xf numFmtId="164" fontId="24" fillId="0" borderId="0" xfId="0" applyNumberFormat="1" applyFont="1" applyAlignment="1">
      <alignment horizontal="center"/>
    </xf>
    <xf numFmtId="165" fontId="14" fillId="0" borderId="46" xfId="0" applyNumberFormat="1" applyFont="1" applyBorder="1" applyAlignment="1">
      <alignment horizontal="center" vertical="center" wrapText="1"/>
    </xf>
    <xf numFmtId="167" fontId="20" fillId="0" borderId="0" xfId="1" applyNumberFormat="1" applyFont="1" applyFill="1" applyBorder="1" applyAlignment="1">
      <alignment horizontal="center" vertical="center" wrapText="1"/>
    </xf>
    <xf numFmtId="44" fontId="7" fillId="0" borderId="5" xfId="1" applyFont="1" applyBorder="1"/>
    <xf numFmtId="44" fontId="14" fillId="0" borderId="0" xfId="1" applyFont="1" applyAlignment="1">
      <alignment horizontal="center" vertical="center" wrapText="1"/>
    </xf>
    <xf numFmtId="165" fontId="14" fillId="0" borderId="0" xfId="1" applyNumberFormat="1" applyFont="1" applyAlignment="1">
      <alignment horizontal="center" vertical="center" wrapText="1"/>
    </xf>
    <xf numFmtId="44" fontId="2" fillId="0" borderId="0" xfId="0" applyNumberFormat="1" applyFont="1"/>
    <xf numFmtId="167" fontId="2" fillId="0" borderId="0" xfId="1" applyNumberFormat="1" applyFont="1" applyFill="1" applyBorder="1" applyAlignment="1">
      <alignment horizontal="right"/>
    </xf>
    <xf numFmtId="0" fontId="27" fillId="0" borderId="3" xfId="0" applyFont="1" applyBorder="1"/>
    <xf numFmtId="44" fontId="7" fillId="0" borderId="3" xfId="1" applyFont="1" applyBorder="1"/>
    <xf numFmtId="0" fontId="7" fillId="0" borderId="0" xfId="0" applyFont="1" applyAlignment="1">
      <alignment vertical="center"/>
    </xf>
    <xf numFmtId="165" fontId="7" fillId="0" borderId="0" xfId="0" applyNumberFormat="1" applyFont="1" applyAlignment="1">
      <alignment vertical="center"/>
    </xf>
    <xf numFmtId="166" fontId="15" fillId="0" borderId="0" xfId="0" applyNumberFormat="1" applyFont="1"/>
    <xf numFmtId="44" fontId="15" fillId="0" borderId="0" xfId="1" applyFont="1"/>
    <xf numFmtId="0" fontId="2" fillId="0" borderId="16" xfId="0" applyFont="1" applyBorder="1" applyAlignment="1">
      <alignment horizontal="left"/>
    </xf>
    <xf numFmtId="165" fontId="7" fillId="0" borderId="36" xfId="0" applyNumberFormat="1" applyFont="1" applyBorder="1" applyAlignment="1">
      <alignment vertical="center"/>
    </xf>
    <xf numFmtId="164" fontId="28" fillId="0" borderId="0" xfId="1" applyNumberFormat="1" applyFont="1" applyAlignment="1">
      <alignment horizontal="left"/>
    </xf>
    <xf numFmtId="0" fontId="2" fillId="0" borderId="0" xfId="0" applyFont="1" applyAlignment="1">
      <alignment horizontal="right"/>
    </xf>
    <xf numFmtId="44" fontId="7" fillId="0" borderId="5" xfId="1" applyFont="1" applyFill="1" applyBorder="1"/>
    <xf numFmtId="168" fontId="29" fillId="0" borderId="16" xfId="1" applyNumberFormat="1" applyFont="1" applyBorder="1"/>
    <xf numFmtId="44" fontId="30" fillId="0" borderId="2" xfId="1" applyFont="1" applyBorder="1"/>
    <xf numFmtId="166" fontId="2" fillId="0" borderId="0" xfId="1" applyNumberFormat="1" applyFont="1" applyFill="1" applyBorder="1" applyAlignment="1">
      <alignment horizontal="right"/>
    </xf>
    <xf numFmtId="44" fontId="31" fillId="0" borderId="0" xfId="1" applyFont="1"/>
    <xf numFmtId="0" fontId="31" fillId="0" borderId="0" xfId="0" applyFont="1" applyAlignment="1">
      <alignment horizontal="center"/>
    </xf>
    <xf numFmtId="44" fontId="32" fillId="0" borderId="0" xfId="1" applyFont="1"/>
    <xf numFmtId="165" fontId="2" fillId="0" borderId="0" xfId="0" applyNumberFormat="1" applyFont="1" applyAlignment="1">
      <alignment horizontal="center"/>
    </xf>
    <xf numFmtId="44" fontId="6" fillId="0" borderId="0" xfId="1" applyFont="1"/>
    <xf numFmtId="164" fontId="2" fillId="0" borderId="0" xfId="0" applyNumberFormat="1" applyFont="1" applyAlignment="1">
      <alignment horizontal="left"/>
    </xf>
    <xf numFmtId="0" fontId="14" fillId="0" borderId="0" xfId="0" applyFont="1"/>
    <xf numFmtId="0" fontId="5" fillId="0" borderId="0" xfId="0" applyFont="1"/>
    <xf numFmtId="166" fontId="14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44" fontId="1" fillId="0" borderId="0" xfId="1" applyBorder="1"/>
    <xf numFmtId="44" fontId="0" fillId="0" borderId="0" xfId="1" applyFont="1" applyBorder="1"/>
    <xf numFmtId="164" fontId="2" fillId="0" borderId="17" xfId="0" applyNumberFormat="1" applyFont="1" applyFill="1" applyBorder="1" applyAlignment="1">
      <alignment horizontal="center"/>
    </xf>
    <xf numFmtId="166" fontId="18" fillId="0" borderId="10" xfId="0" applyNumberFormat="1" applyFont="1" applyFill="1" applyBorder="1" applyAlignment="1">
      <alignment horizontal="left"/>
    </xf>
    <xf numFmtId="15" fontId="2" fillId="0" borderId="19" xfId="0" applyNumberFormat="1" applyFont="1" applyFill="1" applyBorder="1"/>
    <xf numFmtId="0" fontId="0" fillId="0" borderId="0" xfId="0" applyFill="1"/>
    <xf numFmtId="15" fontId="2" fillId="0" borderId="5" xfId="0" applyNumberFormat="1" applyFont="1" applyFill="1" applyBorder="1"/>
    <xf numFmtId="166" fontId="19" fillId="0" borderId="10" xfId="0" applyNumberFormat="1" applyFont="1" applyFill="1" applyBorder="1"/>
    <xf numFmtId="166" fontId="22" fillId="0" borderId="10" xfId="0" applyNumberFormat="1" applyFont="1" applyFill="1" applyBorder="1"/>
    <xf numFmtId="166" fontId="18" fillId="0" borderId="10" xfId="0" applyNumberFormat="1" applyFont="1" applyFill="1" applyBorder="1"/>
    <xf numFmtId="166" fontId="17" fillId="0" borderId="10" xfId="0" applyNumberFormat="1" applyFont="1" applyFill="1" applyBorder="1"/>
    <xf numFmtId="166" fontId="18" fillId="0" borderId="30" xfId="0" applyNumberFormat="1" applyFont="1" applyFill="1" applyBorder="1"/>
    <xf numFmtId="0" fontId="17" fillId="0" borderId="5" xfId="0" applyFont="1" applyFill="1" applyBorder="1" applyAlignment="1">
      <alignment horizontal="left"/>
    </xf>
    <xf numFmtId="15" fontId="2" fillId="0" borderId="28" xfId="0" applyNumberFormat="1" applyFont="1" applyFill="1" applyBorder="1"/>
    <xf numFmtId="165" fontId="2" fillId="0" borderId="5" xfId="0" applyNumberFormat="1" applyFont="1" applyFill="1" applyBorder="1" applyAlignment="1">
      <alignment horizontal="left"/>
    </xf>
    <xf numFmtId="166" fontId="14" fillId="0" borderId="33" xfId="0" applyNumberFormat="1" applyFont="1" applyFill="1" applyBorder="1"/>
    <xf numFmtId="166" fontId="14" fillId="0" borderId="34" xfId="0" applyNumberFormat="1" applyFont="1" applyFill="1" applyBorder="1"/>
    <xf numFmtId="15" fontId="2" fillId="0" borderId="35" xfId="0" applyNumberFormat="1" applyFont="1" applyFill="1" applyBorder="1"/>
    <xf numFmtId="164" fontId="2" fillId="0" borderId="35" xfId="0" applyNumberFormat="1" applyFont="1" applyFill="1" applyBorder="1" applyAlignment="1">
      <alignment horizontal="left"/>
    </xf>
    <xf numFmtId="0" fontId="7" fillId="0" borderId="5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15" fontId="2" fillId="0" borderId="38" xfId="0" applyNumberFormat="1" applyFont="1" applyFill="1" applyBorder="1"/>
    <xf numFmtId="166" fontId="17" fillId="0" borderId="0" xfId="0" applyNumberFormat="1" applyFont="1" applyFill="1" applyAlignment="1">
      <alignment horizontal="left"/>
    </xf>
    <xf numFmtId="165" fontId="17" fillId="0" borderId="7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5" xfId="0" applyFont="1" applyFill="1" applyBorder="1"/>
    <xf numFmtId="16" fontId="2" fillId="0" borderId="5" xfId="0" applyNumberFormat="1" applyFont="1" applyFill="1" applyBorder="1"/>
    <xf numFmtId="165" fontId="5" fillId="0" borderId="4" xfId="0" applyNumberFormat="1" applyFont="1" applyFill="1" applyBorder="1" applyAlignment="1">
      <alignment horizontal="left"/>
    </xf>
    <xf numFmtId="16" fontId="5" fillId="0" borderId="5" xfId="0" applyNumberFormat="1" applyFont="1" applyFill="1" applyBorder="1"/>
    <xf numFmtId="16" fontId="2" fillId="0" borderId="4" xfId="0" applyNumberFormat="1" applyFont="1" applyFill="1" applyBorder="1"/>
    <xf numFmtId="0" fontId="24" fillId="0" borderId="26" xfId="0" applyFont="1" applyFill="1" applyBorder="1" applyAlignment="1">
      <alignment horizontal="center" wrapText="1"/>
    </xf>
    <xf numFmtId="165" fontId="2" fillId="0" borderId="4" xfId="0" applyNumberFormat="1" applyFont="1" applyFill="1" applyBorder="1" applyAlignment="1">
      <alignment horizontal="left"/>
    </xf>
    <xf numFmtId="0" fontId="2" fillId="0" borderId="0" xfId="0" applyFont="1" applyFill="1"/>
    <xf numFmtId="0" fontId="24" fillId="0" borderId="4" xfId="0" applyFont="1" applyFill="1" applyBorder="1" applyAlignment="1">
      <alignment horizontal="left"/>
    </xf>
    <xf numFmtId="0" fontId="22" fillId="0" borderId="4" xfId="0" applyFont="1" applyFill="1" applyBorder="1" applyAlignment="1">
      <alignment horizontal="left"/>
    </xf>
    <xf numFmtId="0" fontId="22" fillId="0" borderId="5" xfId="0" applyFont="1" applyFill="1" applyBorder="1" applyAlignment="1">
      <alignment horizontal="left"/>
    </xf>
    <xf numFmtId="16" fontId="2" fillId="0" borderId="26" xfId="0" applyNumberFormat="1" applyFont="1" applyFill="1" applyBorder="1" applyAlignment="1">
      <alignment horizontal="left"/>
    </xf>
    <xf numFmtId="0" fontId="5" fillId="0" borderId="5" xfId="0" applyFont="1" applyFill="1" applyBorder="1"/>
    <xf numFmtId="0" fontId="5" fillId="0" borderId="5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/>
    </xf>
    <xf numFmtId="0" fontId="2" fillId="0" borderId="0" xfId="0" applyFont="1" applyFill="1" applyAlignment="1">
      <alignment horizontal="right"/>
    </xf>
    <xf numFmtId="0" fontId="5" fillId="0" borderId="6" xfId="0" applyFont="1" applyFill="1" applyBorder="1"/>
    <xf numFmtId="0" fontId="2" fillId="0" borderId="5" xfId="0" applyFont="1" applyFill="1" applyBorder="1" applyAlignment="1">
      <alignment horizontal="left"/>
    </xf>
    <xf numFmtId="44" fontId="2" fillId="0" borderId="0" xfId="0" applyNumberFormat="1" applyFont="1" applyFill="1"/>
    <xf numFmtId="44" fontId="6" fillId="0" borderId="0" xfId="1" applyFont="1" applyFill="1" applyBorder="1" applyAlignment="1">
      <alignment vertical="center" wrapText="1"/>
    </xf>
    <xf numFmtId="0" fontId="35" fillId="8" borderId="0" xfId="0" applyFont="1" applyFill="1"/>
    <xf numFmtId="44" fontId="1" fillId="8" borderId="0" xfId="1" applyFill="1"/>
    <xf numFmtId="0" fontId="0" fillId="8" borderId="0" xfId="0" applyFill="1"/>
    <xf numFmtId="164" fontId="2" fillId="8" borderId="0" xfId="0" applyNumberFormat="1" applyFont="1" applyFill="1" applyAlignment="1">
      <alignment horizontal="center"/>
    </xf>
    <xf numFmtId="0" fontId="7" fillId="0" borderId="2" xfId="0" applyFont="1" applyBorder="1" applyAlignment="1">
      <alignment horizontal="center"/>
    </xf>
    <xf numFmtId="44" fontId="7" fillId="0" borderId="2" xfId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44" fontId="38" fillId="0" borderId="50" xfId="1" applyFont="1" applyBorder="1"/>
    <xf numFmtId="44" fontId="39" fillId="0" borderId="50" xfId="1" applyFont="1" applyFill="1" applyBorder="1"/>
    <xf numFmtId="0" fontId="15" fillId="0" borderId="0" xfId="0" applyFont="1"/>
    <xf numFmtId="44" fontId="40" fillId="0" borderId="50" xfId="1" applyFont="1" applyFill="1" applyBorder="1"/>
    <xf numFmtId="164" fontId="36" fillId="0" borderId="51" xfId="0" applyNumberFormat="1" applyFont="1" applyBorder="1" applyAlignment="1">
      <alignment horizontal="center"/>
    </xf>
    <xf numFmtId="1" fontId="37" fillId="0" borderId="51" xfId="0" applyNumberFormat="1" applyFont="1" applyBorder="1" applyAlignment="1">
      <alignment horizontal="center"/>
    </xf>
    <xf numFmtId="164" fontId="36" fillId="0" borderId="52" xfId="0" applyNumberFormat="1" applyFont="1" applyBorder="1" applyAlignment="1">
      <alignment horizontal="center"/>
    </xf>
    <xf numFmtId="1" fontId="37" fillId="0" borderId="5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44" fontId="38" fillId="4" borderId="50" xfId="1" applyFont="1" applyFill="1" applyBorder="1"/>
    <xf numFmtId="164" fontId="36" fillId="0" borderId="5" xfId="0" applyNumberFormat="1" applyFont="1" applyFill="1" applyBorder="1" applyAlignment="1">
      <alignment horizontal="center"/>
    </xf>
    <xf numFmtId="1" fontId="37" fillId="0" borderId="5" xfId="0" applyNumberFormat="1" applyFont="1" applyFill="1" applyBorder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2" fillId="0" borderId="5" xfId="0" applyNumberFormat="1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44" fontId="2" fillId="0" borderId="6" xfId="1" applyFont="1" applyBorder="1"/>
    <xf numFmtId="44" fontId="17" fillId="0" borderId="6" xfId="1" applyFont="1" applyBorder="1"/>
    <xf numFmtId="0" fontId="17" fillId="0" borderId="6" xfId="0" applyFont="1" applyBorder="1"/>
    <xf numFmtId="44" fontId="17" fillId="0" borderId="5" xfId="1" applyFont="1" applyBorder="1"/>
    <xf numFmtId="44" fontId="2" fillId="6" borderId="0" xfId="1" applyFont="1" applyFill="1"/>
    <xf numFmtId="44" fontId="2" fillId="4" borderId="0" xfId="1" applyFont="1" applyFill="1"/>
    <xf numFmtId="44" fontId="21" fillId="6" borderId="0" xfId="1" applyFont="1" applyFill="1" applyBorder="1" applyAlignment="1">
      <alignment horizontal="right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44" fontId="6" fillId="0" borderId="0" xfId="1" applyFont="1" applyAlignment="1">
      <alignment horizontal="center"/>
    </xf>
    <xf numFmtId="44" fontId="0" fillId="0" borderId="53" xfId="1" applyFont="1" applyBorder="1"/>
    <xf numFmtId="44" fontId="0" fillId="0" borderId="56" xfId="1" applyFont="1" applyBorder="1"/>
    <xf numFmtId="0" fontId="7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54" xfId="0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7" fillId="0" borderId="44" xfId="0" applyFont="1" applyBorder="1" applyAlignment="1">
      <alignment horizontal="center"/>
    </xf>
    <xf numFmtId="0" fontId="7" fillId="0" borderId="58" xfId="0" applyFont="1" applyBorder="1" applyAlignment="1">
      <alignment horizontal="center"/>
    </xf>
    <xf numFmtId="44" fontId="7" fillId="0" borderId="45" xfId="1" applyFont="1" applyBorder="1" applyAlignment="1">
      <alignment horizontal="center"/>
    </xf>
    <xf numFmtId="44" fontId="17" fillId="0" borderId="57" xfId="1" applyFont="1" applyBorder="1"/>
    <xf numFmtId="44" fontId="17" fillId="0" borderId="53" xfId="1" applyFont="1" applyBorder="1"/>
    <xf numFmtId="165" fontId="17" fillId="0" borderId="6" xfId="0" applyNumberFormat="1" applyFont="1" applyBorder="1" applyAlignment="1">
      <alignment horizontal="center"/>
    </xf>
    <xf numFmtId="165" fontId="17" fillId="0" borderId="5" xfId="0" applyNumberFormat="1" applyFon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5" xfId="0" applyBorder="1" applyAlignment="1">
      <alignment horizontal="center"/>
    </xf>
    <xf numFmtId="44" fontId="21" fillId="9" borderId="0" xfId="1" applyFont="1" applyFill="1" applyBorder="1" applyAlignment="1">
      <alignment horizontal="left"/>
    </xf>
    <xf numFmtId="44" fontId="2" fillId="10" borderId="23" xfId="1" applyFont="1" applyFill="1" applyBorder="1"/>
    <xf numFmtId="44" fontId="2" fillId="4" borderId="5" xfId="1" applyFont="1" applyFill="1" applyBorder="1"/>
    <xf numFmtId="165" fontId="2" fillId="4" borderId="5" xfId="0" applyNumberFormat="1" applyFont="1" applyFill="1" applyBorder="1" applyAlignment="1">
      <alignment horizontal="left"/>
    </xf>
    <xf numFmtId="0" fontId="3" fillId="0" borderId="0" xfId="0" applyFont="1"/>
    <xf numFmtId="44" fontId="8" fillId="0" borderId="0" xfId="1" applyFont="1" applyBorder="1" applyAlignment="1">
      <alignment horizontal="center"/>
    </xf>
    <xf numFmtId="44" fontId="8" fillId="0" borderId="1" xfId="1" applyFont="1" applyBorder="1" applyAlignment="1">
      <alignment horizontal="center"/>
    </xf>
    <xf numFmtId="0" fontId="11" fillId="2" borderId="3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166" fontId="14" fillId="0" borderId="16" xfId="0" applyNumberFormat="1" applyFont="1" applyBorder="1" applyAlignment="1">
      <alignment horizontal="center" vertical="center" wrapText="1"/>
    </xf>
    <xf numFmtId="166" fontId="14" fillId="0" borderId="46" xfId="0" applyNumberFormat="1" applyFont="1" applyBorder="1" applyAlignment="1">
      <alignment horizontal="center" vertical="center" wrapText="1"/>
    </xf>
    <xf numFmtId="166" fontId="14" fillId="0" borderId="46" xfId="0" applyNumberFormat="1" applyFont="1" applyBorder="1" applyAlignment="1">
      <alignment horizontal="center"/>
    </xf>
    <xf numFmtId="0" fontId="14" fillId="0" borderId="36" xfId="0" applyFont="1" applyBorder="1" applyAlignment="1">
      <alignment horizontal="center"/>
    </xf>
    <xf numFmtId="167" fontId="6" fillId="4" borderId="7" xfId="1" applyNumberFormat="1" applyFont="1" applyFill="1" applyBorder="1" applyAlignment="1">
      <alignment horizontal="center" vertical="center" wrapText="1"/>
    </xf>
    <xf numFmtId="167" fontId="6" fillId="4" borderId="47" xfId="1" applyNumberFormat="1" applyFont="1" applyFill="1" applyBorder="1" applyAlignment="1">
      <alignment horizontal="center" vertical="center" wrapText="1"/>
    </xf>
    <xf numFmtId="0" fontId="30" fillId="0" borderId="46" xfId="0" applyFont="1" applyBorder="1" applyAlignment="1">
      <alignment horizontal="center"/>
    </xf>
    <xf numFmtId="0" fontId="30" fillId="0" borderId="36" xfId="0" applyFont="1" applyBorder="1" applyAlignment="1">
      <alignment horizontal="center"/>
    </xf>
    <xf numFmtId="44" fontId="6" fillId="4" borderId="48" xfId="1" applyFont="1" applyFill="1" applyBorder="1" applyAlignment="1">
      <alignment horizontal="center"/>
    </xf>
    <xf numFmtId="44" fontId="6" fillId="4" borderId="49" xfId="1" applyFont="1" applyFill="1" applyBorder="1" applyAlignment="1">
      <alignment horizontal="center"/>
    </xf>
    <xf numFmtId="166" fontId="6" fillId="4" borderId="49" xfId="1" applyNumberFormat="1" applyFont="1" applyFill="1" applyBorder="1" applyAlignment="1">
      <alignment horizontal="center"/>
    </xf>
    <xf numFmtId="166" fontId="6" fillId="4" borderId="14" xfId="1" applyNumberFormat="1" applyFont="1" applyFill="1" applyBorder="1" applyAlignment="1">
      <alignment horizontal="center"/>
    </xf>
    <xf numFmtId="166" fontId="14" fillId="0" borderId="0" xfId="0" applyNumberFormat="1" applyFont="1" applyAlignment="1">
      <alignment horizontal="center" vertical="center" wrapText="1"/>
    </xf>
    <xf numFmtId="44" fontId="6" fillId="0" borderId="7" xfId="1" applyFont="1" applyFill="1" applyBorder="1" applyAlignment="1">
      <alignment vertical="center" wrapText="1"/>
    </xf>
    <xf numFmtId="44" fontId="6" fillId="0" borderId="47" xfId="1" applyFont="1" applyFill="1" applyBorder="1" applyAlignment="1">
      <alignment vertical="center" wrapText="1"/>
    </xf>
    <xf numFmtId="166" fontId="17" fillId="0" borderId="0" xfId="0" applyNumberFormat="1" applyFont="1" applyAlignment="1">
      <alignment horizontal="center" vertical="center" wrapText="1"/>
    </xf>
    <xf numFmtId="44" fontId="14" fillId="0" borderId="16" xfId="1" applyFont="1" applyBorder="1" applyAlignment="1">
      <alignment horizontal="center" vertical="center" wrapText="1"/>
    </xf>
    <xf numFmtId="44" fontId="14" fillId="0" borderId="46" xfId="1" applyFont="1" applyBorder="1" applyAlignment="1">
      <alignment horizontal="center" vertical="center" wrapText="1"/>
    </xf>
    <xf numFmtId="44" fontId="6" fillId="0" borderId="46" xfId="1" applyFont="1" applyBorder="1" applyAlignment="1">
      <alignment horizontal="center"/>
    </xf>
    <xf numFmtId="44" fontId="6" fillId="0" borderId="36" xfId="1" applyFont="1" applyBorder="1" applyAlignment="1">
      <alignment horizontal="center"/>
    </xf>
    <xf numFmtId="44" fontId="15" fillId="0" borderId="16" xfId="1" applyFont="1" applyBorder="1" applyAlignment="1">
      <alignment horizontal="center"/>
    </xf>
    <xf numFmtId="44" fontId="15" fillId="0" borderId="36" xfId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47" xfId="0" applyFont="1" applyBorder="1" applyAlignment="1">
      <alignment horizontal="center"/>
    </xf>
    <xf numFmtId="0" fontId="17" fillId="7" borderId="5" xfId="0" applyFont="1" applyFill="1" applyBorder="1" applyAlignment="1">
      <alignment horizontal="left"/>
    </xf>
    <xf numFmtId="0" fontId="18" fillId="0" borderId="5" xfId="0" applyFont="1" applyFill="1" applyBorder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99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933449</xdr:colOff>
      <xdr:row>62</xdr:row>
      <xdr:rowOff>66676</xdr:rowOff>
    </xdr:from>
    <xdr:to>
      <xdr:col>13</xdr:col>
      <xdr:colOff>228599</xdr:colOff>
      <xdr:row>62</xdr:row>
      <xdr:rowOff>190503</xdr:rowOff>
    </xdr:to>
    <xdr:sp macro="" textlink="">
      <xdr:nvSpPr>
        <xdr:cNvPr id="2" name="Cerrar llave 1">
          <a:extLst>
            <a:ext uri="{FF2B5EF4-FFF2-40B4-BE49-F238E27FC236}">
              <a16:creationId xmlns:a16="http://schemas.microsoft.com/office/drawing/2014/main" id="{2F820B86-6883-48C3-999A-0BF6481B85C5}"/>
            </a:ext>
          </a:extLst>
        </xdr:cNvPr>
        <xdr:cNvSpPr/>
      </xdr:nvSpPr>
      <xdr:spPr>
        <a:xfrm rot="5400000">
          <a:off x="10991848" y="12668252"/>
          <a:ext cx="123827" cy="50482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11</xdr:col>
      <xdr:colOff>790429</xdr:colOff>
      <xdr:row>68</xdr:row>
      <xdr:rowOff>144757</xdr:rowOff>
    </xdr:from>
    <xdr:ext cx="2599476" cy="370071"/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8E0D234E-9959-46DE-98B7-D6A247EC2807}"/>
            </a:ext>
          </a:extLst>
        </xdr:cNvPr>
        <xdr:cNvSpPr/>
      </xdr:nvSpPr>
      <xdr:spPr>
        <a:xfrm rot="18916712">
          <a:off x="9686779" y="14346532"/>
          <a:ext cx="2599476" cy="37007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s-ES" sz="1400" b="1" cap="none" spc="0" baseline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  <a:p>
          <a:pPr algn="ctr"/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6</xdr:col>
      <xdr:colOff>38100</xdr:colOff>
      <xdr:row>63</xdr:row>
      <xdr:rowOff>200024</xdr:rowOff>
    </xdr:from>
    <xdr:to>
      <xdr:col>6</xdr:col>
      <xdr:colOff>285750</xdr:colOff>
      <xdr:row>64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A67454F2-0E62-47EE-9DB1-B37305E41D05}"/>
            </a:ext>
          </a:extLst>
        </xdr:cNvPr>
        <xdr:cNvCxnSpPr/>
      </xdr:nvCxnSpPr>
      <xdr:spPr>
        <a:xfrm rot="10800000" flipV="1">
          <a:off x="5105400" y="13249274"/>
          <a:ext cx="1524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61</xdr:row>
      <xdr:rowOff>123825</xdr:rowOff>
    </xdr:from>
    <xdr:to>
      <xdr:col>7</xdr:col>
      <xdr:colOff>295275</xdr:colOff>
      <xdr:row>63</xdr:row>
      <xdr:rowOff>19050</xdr:rowOff>
    </xdr:to>
    <xdr:cxnSp macro="">
      <xdr:nvCxnSpPr>
        <xdr:cNvPr id="5" name="1 Conector recto de flecha">
          <a:extLst>
            <a:ext uri="{FF2B5EF4-FFF2-40B4-BE49-F238E27FC236}">
              <a16:creationId xmlns:a16="http://schemas.microsoft.com/office/drawing/2014/main" id="{FC3940AB-C0AD-429B-88BE-F12D9106A0B0}"/>
            </a:ext>
          </a:extLst>
        </xdr:cNvPr>
        <xdr:cNvCxnSpPr/>
      </xdr:nvCxnSpPr>
      <xdr:spPr>
        <a:xfrm>
          <a:off x="5019675" y="12706350"/>
          <a:ext cx="533400" cy="3619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63</xdr:row>
      <xdr:rowOff>200024</xdr:rowOff>
    </xdr:from>
    <xdr:to>
      <xdr:col>6</xdr:col>
      <xdr:colOff>285750</xdr:colOff>
      <xdr:row>64</xdr:row>
      <xdr:rowOff>85724</xdr:rowOff>
    </xdr:to>
    <xdr:cxnSp macro="">
      <xdr:nvCxnSpPr>
        <xdr:cNvPr id="6" name="2 Conector recto de flecha">
          <a:extLst>
            <a:ext uri="{FF2B5EF4-FFF2-40B4-BE49-F238E27FC236}">
              <a16:creationId xmlns:a16="http://schemas.microsoft.com/office/drawing/2014/main" id="{EADD8D3C-0F74-443C-B868-A5C5EE82B49E}"/>
            </a:ext>
          </a:extLst>
        </xdr:cNvPr>
        <xdr:cNvCxnSpPr/>
      </xdr:nvCxnSpPr>
      <xdr:spPr>
        <a:xfrm rot="10800000" flipV="1">
          <a:off x="5105400" y="13249274"/>
          <a:ext cx="1524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61</xdr:row>
      <xdr:rowOff>104775</xdr:rowOff>
    </xdr:from>
    <xdr:to>
      <xdr:col>5</xdr:col>
      <xdr:colOff>85725</xdr:colOff>
      <xdr:row>63</xdr:row>
      <xdr:rowOff>133350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152BB019-26DF-4DFE-8E87-72781FE600F2}"/>
            </a:ext>
          </a:extLst>
        </xdr:cNvPr>
        <xdr:cNvCxnSpPr/>
      </xdr:nvCxnSpPr>
      <xdr:spPr>
        <a:xfrm>
          <a:off x="2181225" y="12687300"/>
          <a:ext cx="1781175" cy="495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61</xdr:row>
      <xdr:rowOff>200023</xdr:rowOff>
    </xdr:from>
    <xdr:to>
      <xdr:col>11</xdr:col>
      <xdr:colOff>133352</xdr:colOff>
      <xdr:row>62</xdr:row>
      <xdr:rowOff>190499</xdr:rowOff>
    </xdr:to>
    <xdr:sp macro="" textlink="">
      <xdr:nvSpPr>
        <xdr:cNvPr id="8" name="Abrir llave 7">
          <a:extLst>
            <a:ext uri="{FF2B5EF4-FFF2-40B4-BE49-F238E27FC236}">
              <a16:creationId xmlns:a16="http://schemas.microsoft.com/office/drawing/2014/main" id="{DCE79C3E-EA60-40A2-91B0-71393C6FFD6F}"/>
            </a:ext>
          </a:extLst>
        </xdr:cNvPr>
        <xdr:cNvSpPr/>
      </xdr:nvSpPr>
      <xdr:spPr>
        <a:xfrm rot="16200000">
          <a:off x="7772401" y="11725272"/>
          <a:ext cx="200026" cy="23145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11</xdr:col>
      <xdr:colOff>790429</xdr:colOff>
      <xdr:row>67</xdr:row>
      <xdr:rowOff>144757</xdr:rowOff>
    </xdr:from>
    <xdr:ext cx="2599476" cy="370071"/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8A678943-2CCE-486B-83F5-37446C92BCA1}"/>
            </a:ext>
          </a:extLst>
        </xdr:cNvPr>
        <xdr:cNvSpPr/>
      </xdr:nvSpPr>
      <xdr:spPr>
        <a:xfrm rot="18916712">
          <a:off x="9686779" y="14108407"/>
          <a:ext cx="2599476" cy="37007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FF66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FF66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65</xdr:row>
      <xdr:rowOff>85725</xdr:rowOff>
    </xdr:from>
    <xdr:to>
      <xdr:col>7</xdr:col>
      <xdr:colOff>695325</xdr:colOff>
      <xdr:row>69</xdr:row>
      <xdr:rowOff>180975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3342E4F5-B597-4AE0-BB56-3131F126E50A}"/>
            </a:ext>
          </a:extLst>
        </xdr:cNvPr>
        <xdr:cNvCxnSpPr/>
      </xdr:nvCxnSpPr>
      <xdr:spPr>
        <a:xfrm flipV="1">
          <a:off x="5029200" y="13601700"/>
          <a:ext cx="923925" cy="1028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3A9F-ECFF-49C7-B566-6C146EF7C9F4}">
  <sheetPr>
    <tabColor rgb="FF00B0F0"/>
  </sheetPr>
  <dimension ref="A1:W88"/>
  <sheetViews>
    <sheetView tabSelected="1" topLeftCell="E31" workbookViewId="0">
      <selection activeCell="M54" sqref="M54"/>
    </sheetView>
  </sheetViews>
  <sheetFormatPr baseColWidth="10" defaultRowHeight="14.4" x14ac:dyDescent="0.3"/>
  <cols>
    <col min="1" max="1" width="2.5546875" customWidth="1"/>
    <col min="2" max="2" width="12.44140625" style="1" customWidth="1"/>
    <col min="3" max="3" width="16.44140625" style="9" customWidth="1"/>
    <col min="4" max="4" width="15.33203125" customWidth="1"/>
    <col min="6" max="6" width="17.88671875" style="9" customWidth="1"/>
    <col min="7" max="7" width="2.88671875" customWidth="1"/>
    <col min="9" max="9" width="14.109375" style="9" customWidth="1"/>
    <col min="10" max="10" width="11.6640625" style="16" customWidth="1"/>
    <col min="11" max="11" width="17.33203125" customWidth="1"/>
    <col min="12" max="12" width="14.5546875" style="8" customWidth="1"/>
    <col min="13" max="13" width="18.109375" style="9" customWidth="1"/>
    <col min="14" max="14" width="14.109375" style="4" customWidth="1"/>
    <col min="15" max="15" width="7.5546875" style="5" customWidth="1"/>
    <col min="16" max="16" width="15.5546875" style="6" bestFit="1" customWidth="1"/>
    <col min="17" max="17" width="14.44140625" style="6" customWidth="1"/>
    <col min="18" max="18" width="7.88671875" style="6" bestFit="1" customWidth="1"/>
    <col min="19" max="19" width="15.5546875" style="7" bestFit="1" customWidth="1"/>
    <col min="21" max="22" width="11.5546875" style="207"/>
    <col min="23" max="23" width="11.5546875" style="8"/>
  </cols>
  <sheetData>
    <row r="1" spans="1:23" ht="20.25" customHeight="1" thickBot="1" x14ac:dyDescent="0.5">
      <c r="C1" s="231" t="s">
        <v>26</v>
      </c>
      <c r="D1" s="231"/>
      <c r="E1" s="231"/>
      <c r="F1" s="231"/>
      <c r="G1" s="231"/>
      <c r="H1" s="231"/>
      <c r="I1" s="231"/>
      <c r="J1" s="231"/>
      <c r="K1" s="231"/>
      <c r="L1" s="2"/>
      <c r="M1" s="3"/>
      <c r="U1" s="212"/>
      <c r="V1" s="208" t="s">
        <v>54</v>
      </c>
      <c r="W1" s="209"/>
    </row>
    <row r="2" spans="1:23" ht="15" customHeight="1" thickBot="1" x14ac:dyDescent="0.35">
      <c r="C2" s="8"/>
      <c r="H2" s="10" t="s">
        <v>0</v>
      </c>
      <c r="I2" s="3"/>
      <c r="J2" s="11"/>
      <c r="L2" s="12"/>
      <c r="M2" s="3"/>
      <c r="N2" s="6"/>
      <c r="O2" s="13"/>
      <c r="U2" s="217" t="s">
        <v>55</v>
      </c>
      <c r="V2" s="218" t="s">
        <v>5</v>
      </c>
      <c r="W2" s="219" t="s">
        <v>28</v>
      </c>
    </row>
    <row r="3" spans="1:23" ht="18" customHeight="1" thickBot="1" x14ac:dyDescent="0.4">
      <c r="B3" s="232" t="s">
        <v>1</v>
      </c>
      <c r="C3" s="233"/>
      <c r="D3" s="14"/>
      <c r="E3" s="15"/>
      <c r="F3" s="15"/>
      <c r="H3" s="234" t="s">
        <v>2</v>
      </c>
      <c r="I3" s="234"/>
      <c r="K3" s="17" t="s">
        <v>3</v>
      </c>
      <c r="L3" s="17" t="s">
        <v>4</v>
      </c>
      <c r="M3" s="18"/>
      <c r="U3" s="216" t="s">
        <v>56</v>
      </c>
      <c r="V3" s="222">
        <v>44201</v>
      </c>
      <c r="W3" s="201">
        <v>2000</v>
      </c>
    </row>
    <row r="4" spans="1:23" ht="19.2" thickTop="1" thickBot="1" x14ac:dyDescent="0.4">
      <c r="A4" s="20" t="s">
        <v>6</v>
      </c>
      <c r="B4" s="21"/>
      <c r="C4" s="22">
        <v>250864.68</v>
      </c>
      <c r="D4" s="23">
        <v>44201</v>
      </c>
      <c r="E4" s="235" t="s">
        <v>7</v>
      </c>
      <c r="F4" s="236"/>
      <c r="H4" s="237" t="s">
        <v>8</v>
      </c>
      <c r="I4" s="238"/>
      <c r="J4" s="24"/>
      <c r="K4" s="25"/>
      <c r="L4" s="26"/>
      <c r="M4" s="27" t="s">
        <v>9</v>
      </c>
      <c r="N4" s="28" t="s">
        <v>10</v>
      </c>
      <c r="O4" s="29"/>
      <c r="P4" s="30"/>
      <c r="Q4" s="31"/>
      <c r="R4" s="30"/>
      <c r="S4" s="30"/>
      <c r="U4" s="216" t="s">
        <v>57</v>
      </c>
      <c r="V4" s="222">
        <v>44209</v>
      </c>
      <c r="W4" s="220">
        <v>2000</v>
      </c>
    </row>
    <row r="5" spans="1:23" ht="15" thickBot="1" x14ac:dyDescent="0.35">
      <c r="A5" s="34" t="s">
        <v>11</v>
      </c>
      <c r="B5" s="134">
        <v>44202</v>
      </c>
      <c r="C5" s="36">
        <v>9137</v>
      </c>
      <c r="D5" s="135" t="s">
        <v>44</v>
      </c>
      <c r="E5" s="136">
        <v>44202</v>
      </c>
      <c r="F5" s="37">
        <v>83075</v>
      </c>
      <c r="G5" s="137"/>
      <c r="H5" s="138">
        <v>44202</v>
      </c>
      <c r="I5" s="38">
        <v>495</v>
      </c>
      <c r="J5" s="39"/>
      <c r="K5" s="157"/>
      <c r="L5" s="6"/>
      <c r="M5" s="41">
        <f>3391+73300</f>
        <v>76691</v>
      </c>
      <c r="N5" s="42">
        <v>3221</v>
      </c>
      <c r="O5" s="29"/>
      <c r="P5" s="7">
        <f>C5+I5+M5+N5</f>
        <v>89544</v>
      </c>
      <c r="Q5" s="204">
        <f>P5-F5</f>
        <v>6469</v>
      </c>
      <c r="R5" s="7"/>
      <c r="U5" s="216" t="s">
        <v>58</v>
      </c>
      <c r="V5" s="223">
        <v>44216</v>
      </c>
      <c r="W5" s="221">
        <v>2000</v>
      </c>
    </row>
    <row r="6" spans="1:23" ht="16.2" thickBot="1" x14ac:dyDescent="0.35">
      <c r="A6" s="34"/>
      <c r="B6" s="134">
        <v>44203</v>
      </c>
      <c r="C6" s="36">
        <v>1644</v>
      </c>
      <c r="D6" s="139" t="s">
        <v>45</v>
      </c>
      <c r="E6" s="136">
        <v>44203</v>
      </c>
      <c r="F6" s="37">
        <v>91892</v>
      </c>
      <c r="G6" s="137"/>
      <c r="H6" s="138">
        <v>44203</v>
      </c>
      <c r="I6" s="43">
        <v>605</v>
      </c>
      <c r="J6" s="44"/>
      <c r="K6" s="45"/>
      <c r="L6" s="46"/>
      <c r="M6" s="41">
        <v>87035</v>
      </c>
      <c r="N6" s="42">
        <v>2608</v>
      </c>
      <c r="O6" s="47"/>
      <c r="P6" s="7">
        <f t="shared" ref="P6:P11" si="0">C6+I6+M6+N6+L6</f>
        <v>91892</v>
      </c>
      <c r="Q6" s="6" t="s">
        <v>11</v>
      </c>
      <c r="R6" s="48"/>
      <c r="U6" s="216" t="s">
        <v>59</v>
      </c>
      <c r="V6" s="223">
        <v>44222</v>
      </c>
      <c r="W6" s="221">
        <v>2000</v>
      </c>
    </row>
    <row r="7" spans="1:23" ht="15" thickBot="1" x14ac:dyDescent="0.35">
      <c r="A7" s="34"/>
      <c r="B7" s="134">
        <v>44204</v>
      </c>
      <c r="C7" s="36">
        <v>1756</v>
      </c>
      <c r="D7" s="140" t="s">
        <v>46</v>
      </c>
      <c r="E7" s="136">
        <v>44204</v>
      </c>
      <c r="F7" s="37">
        <v>146656</v>
      </c>
      <c r="G7" s="137"/>
      <c r="H7" s="138">
        <v>44204</v>
      </c>
      <c r="I7" s="49">
        <v>10625</v>
      </c>
      <c r="J7" s="44"/>
      <c r="K7" s="33"/>
      <c r="L7" s="46"/>
      <c r="M7" s="41">
        <v>114124</v>
      </c>
      <c r="N7" s="42">
        <v>20151</v>
      </c>
      <c r="O7" s="29"/>
      <c r="P7" s="7">
        <f t="shared" si="0"/>
        <v>146656</v>
      </c>
      <c r="Q7" s="6">
        <f>P7-F7</f>
        <v>0</v>
      </c>
      <c r="R7" s="50"/>
      <c r="U7" s="216" t="s">
        <v>60</v>
      </c>
      <c r="V7" s="223">
        <v>44230</v>
      </c>
      <c r="W7" s="221">
        <v>2000</v>
      </c>
    </row>
    <row r="8" spans="1:23" ht="15" thickBot="1" x14ac:dyDescent="0.35">
      <c r="A8" s="34"/>
      <c r="B8" s="134">
        <v>44205</v>
      </c>
      <c r="C8" s="36">
        <v>16420</v>
      </c>
      <c r="D8" s="141" t="s">
        <v>47</v>
      </c>
      <c r="E8" s="136">
        <v>44205</v>
      </c>
      <c r="F8" s="37">
        <v>175464</v>
      </c>
      <c r="G8" s="137"/>
      <c r="H8" s="138">
        <v>44205</v>
      </c>
      <c r="I8" s="49">
        <v>660</v>
      </c>
      <c r="J8" s="51">
        <v>44205</v>
      </c>
      <c r="K8" s="158" t="s">
        <v>48</v>
      </c>
      <c r="L8" s="46">
        <f>16697.61+400+4000</f>
        <v>21097.61</v>
      </c>
      <c r="M8" s="41">
        <f>124260+11231</f>
        <v>135491</v>
      </c>
      <c r="N8" s="42">
        <v>21871</v>
      </c>
      <c r="O8" s="47"/>
      <c r="P8" s="7">
        <f t="shared" si="0"/>
        <v>195539.61</v>
      </c>
      <c r="Q8" s="205">
        <f>P8-F8</f>
        <v>20075.609999999986</v>
      </c>
      <c r="R8" s="206"/>
      <c r="U8" s="216" t="s">
        <v>61</v>
      </c>
      <c r="V8" s="223"/>
      <c r="W8" s="221"/>
    </row>
    <row r="9" spans="1:23" ht="15" thickBot="1" x14ac:dyDescent="0.35">
      <c r="A9" s="34"/>
      <c r="B9" s="134">
        <v>44206</v>
      </c>
      <c r="C9" s="36">
        <v>19283.400000000001</v>
      </c>
      <c r="D9" s="142" t="s">
        <v>49</v>
      </c>
      <c r="E9" s="136">
        <v>44206</v>
      </c>
      <c r="F9" s="37">
        <v>95508</v>
      </c>
      <c r="G9" s="137"/>
      <c r="H9" s="138">
        <v>44206</v>
      </c>
      <c r="I9" s="49">
        <v>660</v>
      </c>
      <c r="J9" s="52">
        <v>44206</v>
      </c>
      <c r="K9" s="159" t="s">
        <v>50</v>
      </c>
      <c r="L9" s="46">
        <v>2100</v>
      </c>
      <c r="M9" s="41">
        <v>68140</v>
      </c>
      <c r="N9" s="42">
        <v>5350</v>
      </c>
      <c r="O9" s="47"/>
      <c r="P9" s="7">
        <f t="shared" si="0"/>
        <v>95533.4</v>
      </c>
      <c r="Q9" s="6">
        <f t="shared" ref="Q9:Q12" si="1">P9-F9</f>
        <v>25.399999999994179</v>
      </c>
      <c r="R9" s="48"/>
      <c r="U9" s="216" t="s">
        <v>62</v>
      </c>
      <c r="V9" s="223"/>
      <c r="W9" s="221"/>
    </row>
    <row r="10" spans="1:23" ht="15" thickBot="1" x14ac:dyDescent="0.35">
      <c r="A10" s="34"/>
      <c r="B10" s="134">
        <v>44207</v>
      </c>
      <c r="C10" s="36">
        <v>1279</v>
      </c>
      <c r="D10" s="140" t="s">
        <v>46</v>
      </c>
      <c r="E10" s="136">
        <v>44207</v>
      </c>
      <c r="F10" s="37">
        <v>110789</v>
      </c>
      <c r="G10" s="137"/>
      <c r="H10" s="138">
        <v>44207</v>
      </c>
      <c r="I10" s="49">
        <v>495</v>
      </c>
      <c r="J10" s="52"/>
      <c r="K10" s="160"/>
      <c r="L10" s="53"/>
      <c r="M10" s="41">
        <v>93478</v>
      </c>
      <c r="N10" s="42">
        <v>15537</v>
      </c>
      <c r="O10" s="47"/>
      <c r="P10" s="7">
        <f t="shared" si="0"/>
        <v>110789</v>
      </c>
      <c r="Q10" s="6">
        <f t="shared" si="1"/>
        <v>0</v>
      </c>
      <c r="R10" s="54"/>
      <c r="U10" s="216" t="s">
        <v>63</v>
      </c>
      <c r="V10" s="223"/>
      <c r="W10" s="221"/>
    </row>
    <row r="11" spans="1:23" ht="15" thickBot="1" x14ac:dyDescent="0.35">
      <c r="A11" s="34"/>
      <c r="B11" s="134">
        <v>44208</v>
      </c>
      <c r="C11" s="36">
        <v>5427</v>
      </c>
      <c r="D11" s="139" t="s">
        <v>52</v>
      </c>
      <c r="E11" s="136">
        <v>44208</v>
      </c>
      <c r="F11" s="37">
        <v>69224</v>
      </c>
      <c r="G11" s="137"/>
      <c r="H11" s="138">
        <v>44208</v>
      </c>
      <c r="I11" s="49">
        <v>534</v>
      </c>
      <c r="J11" s="55"/>
      <c r="K11" s="161"/>
      <c r="L11" s="46"/>
      <c r="M11" s="41">
        <v>59286</v>
      </c>
      <c r="N11" s="42">
        <v>3977</v>
      </c>
      <c r="O11" s="47"/>
      <c r="P11" s="7">
        <f t="shared" si="0"/>
        <v>69224</v>
      </c>
      <c r="Q11" s="6">
        <f t="shared" si="1"/>
        <v>0</v>
      </c>
      <c r="R11" s="48"/>
      <c r="U11" s="216" t="s">
        <v>64</v>
      </c>
      <c r="V11" s="223"/>
      <c r="W11" s="221"/>
    </row>
    <row r="12" spans="1:23" ht="15" thickBot="1" x14ac:dyDescent="0.35">
      <c r="A12" s="34"/>
      <c r="B12" s="134">
        <v>44209</v>
      </c>
      <c r="C12" s="36">
        <v>9305</v>
      </c>
      <c r="D12" s="139" t="s">
        <v>53</v>
      </c>
      <c r="E12" s="136">
        <v>44209</v>
      </c>
      <c r="F12" s="37">
        <v>118226</v>
      </c>
      <c r="G12" s="137"/>
      <c r="H12" s="138">
        <v>44209</v>
      </c>
      <c r="I12" s="49">
        <v>2783</v>
      </c>
      <c r="J12" s="44"/>
      <c r="K12" s="158"/>
      <c r="L12" s="46"/>
      <c r="M12" s="41">
        <f>23682+68458</f>
        <v>92140</v>
      </c>
      <c r="N12" s="42">
        <v>16228</v>
      </c>
      <c r="O12" s="47"/>
      <c r="P12" s="7">
        <f>C12+I12+M12+N12</f>
        <v>120456</v>
      </c>
      <c r="Q12" s="204">
        <f t="shared" si="1"/>
        <v>2230</v>
      </c>
      <c r="R12" s="56"/>
      <c r="U12" s="216" t="s">
        <v>65</v>
      </c>
      <c r="V12" s="223"/>
      <c r="W12" s="221"/>
    </row>
    <row r="13" spans="1:23" ht="15" thickBot="1" x14ac:dyDescent="0.35">
      <c r="A13" s="34"/>
      <c r="B13" s="134">
        <v>44210</v>
      </c>
      <c r="C13" s="36">
        <v>2670</v>
      </c>
      <c r="D13" s="141" t="s">
        <v>108</v>
      </c>
      <c r="E13" s="136">
        <v>44210</v>
      </c>
      <c r="F13" s="37">
        <v>88455</v>
      </c>
      <c r="G13" s="137"/>
      <c r="H13" s="138">
        <v>44210</v>
      </c>
      <c r="I13" s="49">
        <v>495</v>
      </c>
      <c r="J13" s="44"/>
      <c r="K13" s="158"/>
      <c r="L13" s="46"/>
      <c r="M13" s="41">
        <v>81627</v>
      </c>
      <c r="N13" s="42">
        <v>3663</v>
      </c>
      <c r="O13" s="47"/>
      <c r="P13" s="7">
        <f>N13+M13+I13+C13</f>
        <v>88455</v>
      </c>
      <c r="Q13" s="6">
        <f>P13-F13</f>
        <v>0</v>
      </c>
      <c r="R13" s="48"/>
      <c r="U13" s="216" t="s">
        <v>66</v>
      </c>
      <c r="V13" s="223"/>
      <c r="W13" s="221"/>
    </row>
    <row r="14" spans="1:23" ht="15" thickBot="1" x14ac:dyDescent="0.35">
      <c r="A14" s="34"/>
      <c r="B14" s="134">
        <v>44211</v>
      </c>
      <c r="C14" s="36">
        <v>5755</v>
      </c>
      <c r="D14" s="140" t="s">
        <v>109</v>
      </c>
      <c r="E14" s="136">
        <v>44211</v>
      </c>
      <c r="F14" s="37">
        <v>121702</v>
      </c>
      <c r="G14" s="137"/>
      <c r="H14" s="138">
        <v>44211</v>
      </c>
      <c r="I14" s="49">
        <v>11898</v>
      </c>
      <c r="J14" s="44"/>
      <c r="K14" s="158"/>
      <c r="L14" s="46"/>
      <c r="M14" s="41">
        <v>99139</v>
      </c>
      <c r="N14" s="42">
        <v>4910</v>
      </c>
      <c r="O14" s="47"/>
      <c r="P14" s="7">
        <f t="shared" ref="P14" si="2">C14+I14+M14+N14</f>
        <v>121702</v>
      </c>
      <c r="Q14" s="6">
        <f>P14-F14</f>
        <v>0</v>
      </c>
      <c r="R14" s="54"/>
      <c r="U14" s="216" t="s">
        <v>67</v>
      </c>
      <c r="V14" s="223"/>
      <c r="W14" s="221"/>
    </row>
    <row r="15" spans="1:23" ht="15" thickBot="1" x14ac:dyDescent="0.35">
      <c r="A15" s="34"/>
      <c r="B15" s="134">
        <v>44212</v>
      </c>
      <c r="C15" s="36">
        <v>5418.8</v>
      </c>
      <c r="D15" s="139" t="s">
        <v>110</v>
      </c>
      <c r="E15" s="136">
        <v>44212</v>
      </c>
      <c r="F15" s="37">
        <v>148562</v>
      </c>
      <c r="G15" s="137"/>
      <c r="H15" s="138">
        <v>44212</v>
      </c>
      <c r="I15" s="49">
        <v>605</v>
      </c>
      <c r="J15" s="44">
        <v>44212</v>
      </c>
      <c r="K15" s="158" t="s">
        <v>111</v>
      </c>
      <c r="L15" s="46">
        <f>17245.98+400+4000</f>
        <v>21645.98</v>
      </c>
      <c r="M15" s="41">
        <v>111019</v>
      </c>
      <c r="N15" s="42">
        <v>18575</v>
      </c>
      <c r="O15" s="47"/>
      <c r="P15" s="7">
        <f>C15+I15+M15+N15+L15</f>
        <v>157263.78</v>
      </c>
      <c r="Q15" s="205">
        <f t="shared" ref="Q15:Q21" si="3">P15-F15</f>
        <v>8701.7799999999988</v>
      </c>
      <c r="R15" s="58"/>
      <c r="U15" s="216" t="s">
        <v>68</v>
      </c>
      <c r="V15" s="223"/>
      <c r="W15" s="221"/>
    </row>
    <row r="16" spans="1:23" ht="15" thickBot="1" x14ac:dyDescent="0.35">
      <c r="A16" s="34"/>
      <c r="B16" s="134">
        <v>44213</v>
      </c>
      <c r="C16" s="36">
        <v>3062</v>
      </c>
      <c r="D16" s="139" t="s">
        <v>112</v>
      </c>
      <c r="E16" s="136">
        <v>44213</v>
      </c>
      <c r="F16" s="37">
        <v>114181</v>
      </c>
      <c r="G16" s="137"/>
      <c r="H16" s="138">
        <v>44213</v>
      </c>
      <c r="I16" s="49">
        <v>605</v>
      </c>
      <c r="J16" s="44"/>
      <c r="K16" s="158"/>
      <c r="L16" s="6"/>
      <c r="M16" s="41">
        <v>102018</v>
      </c>
      <c r="N16" s="42">
        <v>8496</v>
      </c>
      <c r="O16" s="47"/>
      <c r="P16" s="7">
        <f t="shared" ref="P16:P17" si="4">C16+I16+M16+N16</f>
        <v>114181</v>
      </c>
      <c r="Q16" s="6">
        <f t="shared" si="3"/>
        <v>0</v>
      </c>
      <c r="R16" s="58"/>
      <c r="U16" s="216" t="s">
        <v>69</v>
      </c>
      <c r="V16" s="223"/>
      <c r="W16" s="221"/>
    </row>
    <row r="17" spans="1:23" ht="15" thickBot="1" x14ac:dyDescent="0.35">
      <c r="A17" s="34"/>
      <c r="B17" s="134">
        <v>44214</v>
      </c>
      <c r="C17" s="36">
        <v>15837</v>
      </c>
      <c r="D17" s="141" t="s">
        <v>113</v>
      </c>
      <c r="E17" s="136">
        <v>44214</v>
      </c>
      <c r="F17" s="37">
        <v>145257</v>
      </c>
      <c r="G17" s="137"/>
      <c r="H17" s="138">
        <v>44214</v>
      </c>
      <c r="I17" s="49">
        <v>495</v>
      </c>
      <c r="J17" s="44"/>
      <c r="K17" s="158"/>
      <c r="L17" s="53"/>
      <c r="M17" s="41">
        <f>75727.7+35998</f>
        <v>111725.7</v>
      </c>
      <c r="N17" s="42">
        <v>17199</v>
      </c>
      <c r="O17" s="47"/>
      <c r="P17" s="7">
        <f t="shared" si="4"/>
        <v>145256.70000000001</v>
      </c>
      <c r="Q17" s="6">
        <f t="shared" si="3"/>
        <v>-0.29999999998835847</v>
      </c>
      <c r="R17" s="48"/>
      <c r="U17" s="216" t="s">
        <v>70</v>
      </c>
      <c r="V17" s="223"/>
      <c r="W17" s="221"/>
    </row>
    <row r="18" spans="1:23" ht="15" thickBot="1" x14ac:dyDescent="0.35">
      <c r="A18" s="34"/>
      <c r="B18" s="134">
        <v>44215</v>
      </c>
      <c r="C18" s="36">
        <v>1941</v>
      </c>
      <c r="D18" s="139" t="s">
        <v>46</v>
      </c>
      <c r="E18" s="136">
        <v>44215</v>
      </c>
      <c r="F18" s="37">
        <v>84914</v>
      </c>
      <c r="G18" s="137"/>
      <c r="H18" s="138">
        <v>44215</v>
      </c>
      <c r="I18" s="49">
        <v>624</v>
      </c>
      <c r="J18" s="44"/>
      <c r="K18" s="162"/>
      <c r="L18" s="46"/>
      <c r="M18" s="41">
        <v>78716</v>
      </c>
      <c r="N18" s="42">
        <v>3633</v>
      </c>
      <c r="O18" s="47"/>
      <c r="P18" s="7">
        <f>C18+I18+M18+N18+L18</f>
        <v>84914</v>
      </c>
      <c r="Q18" s="6">
        <f t="shared" si="3"/>
        <v>0</v>
      </c>
      <c r="R18" s="48"/>
      <c r="U18" s="216" t="s">
        <v>71</v>
      </c>
      <c r="V18" s="223"/>
      <c r="W18" s="221"/>
    </row>
    <row r="19" spans="1:23" ht="15" thickBot="1" x14ac:dyDescent="0.35">
      <c r="A19" s="34"/>
      <c r="B19" s="134">
        <v>44216</v>
      </c>
      <c r="C19" s="36">
        <v>5412</v>
      </c>
      <c r="D19" s="139" t="s">
        <v>120</v>
      </c>
      <c r="E19" s="136">
        <v>44216</v>
      </c>
      <c r="F19" s="37">
        <v>93079</v>
      </c>
      <c r="G19" s="137"/>
      <c r="H19" s="138">
        <v>44216</v>
      </c>
      <c r="I19" s="49">
        <v>2636</v>
      </c>
      <c r="J19" s="44"/>
      <c r="K19" s="163"/>
      <c r="L19" s="59"/>
      <c r="M19" s="41">
        <v>71562</v>
      </c>
      <c r="N19" s="42">
        <v>13469</v>
      </c>
      <c r="O19" s="47"/>
      <c r="P19" s="7">
        <f>C19+I19+M19+N19+L19</f>
        <v>93079</v>
      </c>
      <c r="Q19" s="6">
        <f t="shared" si="3"/>
        <v>0</v>
      </c>
      <c r="R19" s="58"/>
      <c r="U19" s="216" t="s">
        <v>72</v>
      </c>
      <c r="V19" s="223"/>
      <c r="W19" s="221"/>
    </row>
    <row r="20" spans="1:23" ht="15" thickBot="1" x14ac:dyDescent="0.35">
      <c r="A20" s="34"/>
      <c r="B20" s="134">
        <v>44217</v>
      </c>
      <c r="C20" s="36">
        <v>5180</v>
      </c>
      <c r="D20" s="139" t="s">
        <v>121</v>
      </c>
      <c r="E20" s="136">
        <v>44217</v>
      </c>
      <c r="F20" s="37">
        <v>100458</v>
      </c>
      <c r="G20" s="137"/>
      <c r="H20" s="138">
        <v>44217</v>
      </c>
      <c r="I20" s="49">
        <v>585</v>
      </c>
      <c r="J20" s="44"/>
      <c r="K20" s="164"/>
      <c r="L20" s="53"/>
      <c r="M20" s="41">
        <v>91752</v>
      </c>
      <c r="N20" s="42">
        <v>2941</v>
      </c>
      <c r="O20" s="47"/>
      <c r="P20" s="7">
        <f>C20+I20+M20+N20</f>
        <v>100458</v>
      </c>
      <c r="Q20" s="6">
        <f t="shared" si="3"/>
        <v>0</v>
      </c>
      <c r="R20" s="58"/>
      <c r="U20" s="216" t="s">
        <v>73</v>
      </c>
      <c r="V20" s="223"/>
      <c r="W20" s="221"/>
    </row>
    <row r="21" spans="1:23" ht="15" thickBot="1" x14ac:dyDescent="0.35">
      <c r="A21" s="34"/>
      <c r="B21" s="134">
        <v>44218</v>
      </c>
      <c r="C21" s="36">
        <v>7914</v>
      </c>
      <c r="D21" s="139" t="s">
        <v>122</v>
      </c>
      <c r="E21" s="136">
        <v>44218</v>
      </c>
      <c r="F21" s="37">
        <v>127995</v>
      </c>
      <c r="G21" s="137"/>
      <c r="H21" s="138">
        <v>44218</v>
      </c>
      <c r="I21" s="49">
        <v>10887</v>
      </c>
      <c r="J21" s="44"/>
      <c r="K21" s="162"/>
      <c r="L21" s="53"/>
      <c r="M21" s="41">
        <f>94325+261+1772</f>
        <v>96358</v>
      </c>
      <c r="N21" s="42">
        <v>15452</v>
      </c>
      <c r="O21" s="47"/>
      <c r="P21" s="7">
        <f>C21+I21+M21+N21+L21</f>
        <v>130611</v>
      </c>
      <c r="Q21" s="205">
        <f t="shared" si="3"/>
        <v>2616</v>
      </c>
      <c r="R21" s="227">
        <v>93</v>
      </c>
      <c r="U21" s="216" t="s">
        <v>74</v>
      </c>
      <c r="V21" s="223"/>
      <c r="W21" s="221"/>
    </row>
    <row r="22" spans="1:23" ht="15" thickBot="1" x14ac:dyDescent="0.35">
      <c r="A22" s="34"/>
      <c r="B22" s="134">
        <v>44219</v>
      </c>
      <c r="C22" s="36">
        <v>2749</v>
      </c>
      <c r="D22" s="139" t="s">
        <v>123</v>
      </c>
      <c r="E22" s="136">
        <v>44219</v>
      </c>
      <c r="F22" s="37">
        <v>142397</v>
      </c>
      <c r="G22" s="137"/>
      <c r="H22" s="138">
        <v>44219</v>
      </c>
      <c r="I22" s="49">
        <v>2270</v>
      </c>
      <c r="J22" s="52">
        <v>44219</v>
      </c>
      <c r="K22" s="165" t="s">
        <v>124</v>
      </c>
      <c r="L22" s="61">
        <f>16898.35+400+4000</f>
        <v>21298.35</v>
      </c>
      <c r="M22" s="41">
        <f>103162+15177+280</f>
        <v>118619</v>
      </c>
      <c r="N22" s="42">
        <v>5563</v>
      </c>
      <c r="O22" s="47"/>
      <c r="P22" s="7">
        <f>C22+I22+M22+N22+L22</f>
        <v>150499.35</v>
      </c>
      <c r="Q22" s="205">
        <f>P22-F22</f>
        <v>8102.3500000000058</v>
      </c>
      <c r="R22" s="58"/>
      <c r="U22" s="216" t="s">
        <v>75</v>
      </c>
      <c r="V22" s="223"/>
      <c r="W22" s="221"/>
    </row>
    <row r="23" spans="1:23" ht="15" thickBot="1" x14ac:dyDescent="0.35">
      <c r="A23" s="34"/>
      <c r="B23" s="134">
        <v>44220</v>
      </c>
      <c r="C23" s="36">
        <v>20668</v>
      </c>
      <c r="D23" s="139" t="s">
        <v>125</v>
      </c>
      <c r="E23" s="136">
        <v>44220</v>
      </c>
      <c r="F23" s="37">
        <v>114361</v>
      </c>
      <c r="G23" s="137"/>
      <c r="H23" s="138">
        <v>44220</v>
      </c>
      <c r="I23" s="49">
        <v>722</v>
      </c>
      <c r="J23" s="62"/>
      <c r="K23" s="166"/>
      <c r="L23" s="63"/>
      <c r="M23" s="41">
        <v>74166</v>
      </c>
      <c r="N23" s="42">
        <v>18805</v>
      </c>
      <c r="O23" s="47"/>
      <c r="P23" s="7">
        <f>C23+I23+M23+N23+L23</f>
        <v>114361</v>
      </c>
      <c r="Q23" s="6">
        <f>P23-F23</f>
        <v>0</v>
      </c>
      <c r="R23" s="54"/>
      <c r="U23" s="216" t="s">
        <v>76</v>
      </c>
      <c r="V23" s="223"/>
      <c r="W23" s="221"/>
    </row>
    <row r="24" spans="1:23" ht="15" thickBot="1" x14ac:dyDescent="0.35">
      <c r="A24" s="34"/>
      <c r="B24" s="134">
        <v>44221</v>
      </c>
      <c r="C24" s="36">
        <v>1369</v>
      </c>
      <c r="D24" s="139" t="s">
        <v>46</v>
      </c>
      <c r="E24" s="136">
        <v>44221</v>
      </c>
      <c r="F24" s="37">
        <v>76677</v>
      </c>
      <c r="G24" s="137"/>
      <c r="H24" s="138">
        <v>44221</v>
      </c>
      <c r="I24" s="49">
        <v>597</v>
      </c>
      <c r="J24" s="156"/>
      <c r="K24" s="167"/>
      <c r="L24" s="64"/>
      <c r="M24" s="41">
        <v>67388</v>
      </c>
      <c r="N24" s="42">
        <v>7323</v>
      </c>
      <c r="O24" s="47"/>
      <c r="P24" s="7">
        <f>C24+I24+M24+N24+L24</f>
        <v>76677</v>
      </c>
      <c r="Q24" s="6">
        <f t="shared" ref="Q24:Q42" si="5">P24-F24</f>
        <v>0</v>
      </c>
      <c r="R24" s="48"/>
      <c r="U24" s="216" t="s">
        <v>77</v>
      </c>
      <c r="V24" s="223"/>
      <c r="W24" s="221"/>
    </row>
    <row r="25" spans="1:23" ht="15" thickBot="1" x14ac:dyDescent="0.35">
      <c r="A25" s="34"/>
      <c r="B25" s="134">
        <v>44222</v>
      </c>
      <c r="C25" s="36">
        <v>3969</v>
      </c>
      <c r="D25" s="139" t="s">
        <v>127</v>
      </c>
      <c r="E25" s="136">
        <v>44222</v>
      </c>
      <c r="F25" s="37">
        <v>84243</v>
      </c>
      <c r="G25" s="137"/>
      <c r="H25" s="138">
        <v>44222</v>
      </c>
      <c r="I25" s="49">
        <v>4073</v>
      </c>
      <c r="J25" s="65"/>
      <c r="K25" s="144"/>
      <c r="L25" s="66"/>
      <c r="M25" s="41">
        <v>72066</v>
      </c>
      <c r="N25" s="42">
        <v>4135</v>
      </c>
      <c r="O25" s="47"/>
      <c r="P25" s="7">
        <f t="shared" ref="P25:P26" si="6">C25+I25+M25+N25+L25</f>
        <v>84243</v>
      </c>
      <c r="Q25" s="6">
        <f t="shared" si="5"/>
        <v>0</v>
      </c>
      <c r="R25" s="48"/>
      <c r="U25" s="216" t="s">
        <v>78</v>
      </c>
      <c r="V25" s="223"/>
      <c r="W25" s="221"/>
    </row>
    <row r="26" spans="1:23" ht="15" thickBot="1" x14ac:dyDescent="0.35">
      <c r="A26" s="34"/>
      <c r="B26" s="134">
        <v>44223</v>
      </c>
      <c r="C26" s="36">
        <v>13400</v>
      </c>
      <c r="D26" s="139" t="s">
        <v>128</v>
      </c>
      <c r="E26" s="136">
        <v>44223</v>
      </c>
      <c r="F26" s="37">
        <v>94079</v>
      </c>
      <c r="G26" s="137"/>
      <c r="H26" s="138">
        <v>44223</v>
      </c>
      <c r="I26" s="49">
        <v>602</v>
      </c>
      <c r="J26" s="44"/>
      <c r="K26" s="167"/>
      <c r="L26" s="63"/>
      <c r="M26" s="41">
        <f>76661+3067</f>
        <v>79728</v>
      </c>
      <c r="N26" s="228">
        <v>349</v>
      </c>
      <c r="O26" s="47"/>
      <c r="P26" s="7">
        <f t="shared" si="6"/>
        <v>94079</v>
      </c>
      <c r="Q26" s="6">
        <f t="shared" si="5"/>
        <v>0</v>
      </c>
      <c r="R26" s="48"/>
      <c r="U26" s="216" t="s">
        <v>79</v>
      </c>
      <c r="V26" s="223"/>
      <c r="W26" s="221"/>
    </row>
    <row r="27" spans="1:23" ht="15" customHeight="1" thickBot="1" x14ac:dyDescent="0.35">
      <c r="A27" s="34"/>
      <c r="B27" s="134">
        <v>44224</v>
      </c>
      <c r="C27" s="36">
        <v>1667</v>
      </c>
      <c r="D27" s="141" t="s">
        <v>46</v>
      </c>
      <c r="E27" s="136">
        <v>44224</v>
      </c>
      <c r="F27" s="37">
        <v>78818</v>
      </c>
      <c r="G27" s="137"/>
      <c r="H27" s="138">
        <v>44224</v>
      </c>
      <c r="I27" s="49">
        <v>659</v>
      </c>
      <c r="J27" s="67"/>
      <c r="K27" s="168"/>
      <c r="L27" s="66"/>
      <c r="M27" s="41">
        <v>75770</v>
      </c>
      <c r="N27" s="42">
        <v>721</v>
      </c>
      <c r="O27" s="47"/>
      <c r="P27" s="7">
        <f>C27+I27+M27+N27</f>
        <v>78817</v>
      </c>
      <c r="Q27" s="6">
        <f t="shared" si="5"/>
        <v>-1</v>
      </c>
      <c r="R27" s="48"/>
      <c r="U27" s="216" t="s">
        <v>80</v>
      </c>
      <c r="V27" s="223"/>
      <c r="W27" s="221"/>
    </row>
    <row r="28" spans="1:23" ht="15" thickBot="1" x14ac:dyDescent="0.35">
      <c r="A28" s="34"/>
      <c r="B28" s="134">
        <v>44225</v>
      </c>
      <c r="C28" s="36">
        <v>1201</v>
      </c>
      <c r="D28" s="141" t="s">
        <v>46</v>
      </c>
      <c r="E28" s="136">
        <v>44225</v>
      </c>
      <c r="F28" s="37">
        <v>123158</v>
      </c>
      <c r="G28" s="137"/>
      <c r="H28" s="138">
        <v>44225</v>
      </c>
      <c r="I28" s="49">
        <v>10625</v>
      </c>
      <c r="J28" s="67"/>
      <c r="K28" s="68"/>
      <c r="L28" s="66"/>
      <c r="M28" s="41">
        <v>106378</v>
      </c>
      <c r="N28" s="42">
        <v>4954</v>
      </c>
      <c r="O28" s="47"/>
      <c r="P28" s="7">
        <f>C28+I28+M28+N28+L28</f>
        <v>123158</v>
      </c>
      <c r="Q28" s="6">
        <f>P28-F28</f>
        <v>0</v>
      </c>
      <c r="R28" s="48"/>
      <c r="U28" s="216" t="s">
        <v>81</v>
      </c>
      <c r="V28" s="223"/>
      <c r="W28" s="221"/>
    </row>
    <row r="29" spans="1:23" ht="15" thickBot="1" x14ac:dyDescent="0.35">
      <c r="A29" s="34"/>
      <c r="B29" s="134">
        <v>44226</v>
      </c>
      <c r="C29" s="36">
        <v>5337</v>
      </c>
      <c r="D29" s="143" t="s">
        <v>129</v>
      </c>
      <c r="E29" s="136">
        <v>44226</v>
      </c>
      <c r="F29" s="37">
        <v>137579</v>
      </c>
      <c r="G29" s="137"/>
      <c r="H29" s="138">
        <v>44226</v>
      </c>
      <c r="I29" s="49">
        <v>2297</v>
      </c>
      <c r="J29" s="67">
        <v>44226</v>
      </c>
      <c r="K29" s="169" t="s">
        <v>130</v>
      </c>
      <c r="L29" s="66">
        <f>16963.3+400+4000</f>
        <v>21363.3</v>
      </c>
      <c r="M29" s="41">
        <v>112677</v>
      </c>
      <c r="N29" s="42">
        <v>4310</v>
      </c>
      <c r="O29" s="47"/>
      <c r="P29" s="7">
        <f>C29+I29+M29+N29+L29</f>
        <v>145984.29999999999</v>
      </c>
      <c r="Q29" s="205">
        <f>P29-F29</f>
        <v>8405.2999999999884</v>
      </c>
      <c r="R29" s="48"/>
      <c r="U29" s="216" t="s">
        <v>82</v>
      </c>
      <c r="V29" s="223"/>
      <c r="W29" s="221"/>
    </row>
    <row r="30" spans="1:23" ht="15" thickBot="1" x14ac:dyDescent="0.35">
      <c r="A30" s="34"/>
      <c r="B30" s="134">
        <v>44227</v>
      </c>
      <c r="C30" s="36">
        <v>10206</v>
      </c>
      <c r="D30" s="143" t="s">
        <v>131</v>
      </c>
      <c r="E30" s="136">
        <v>44227</v>
      </c>
      <c r="F30" s="37">
        <v>113946</v>
      </c>
      <c r="G30" s="137"/>
      <c r="H30" s="138">
        <v>44227</v>
      </c>
      <c r="I30" s="69">
        <v>550</v>
      </c>
      <c r="J30" s="67"/>
      <c r="K30" s="158"/>
      <c r="L30" s="46"/>
      <c r="M30" s="41">
        <v>103190</v>
      </c>
      <c r="N30" s="42">
        <v>0</v>
      </c>
      <c r="O30" s="47"/>
      <c r="P30" s="7">
        <f>C30+I30+M30+N30+L30</f>
        <v>113946</v>
      </c>
      <c r="Q30" s="6">
        <f t="shared" si="5"/>
        <v>0</v>
      </c>
      <c r="R30" s="48"/>
      <c r="U30" s="216" t="s">
        <v>83</v>
      </c>
      <c r="V30" s="224"/>
      <c r="W30" s="210"/>
    </row>
    <row r="31" spans="1:23" ht="15" thickBot="1" x14ac:dyDescent="0.35">
      <c r="A31" s="34"/>
      <c r="B31" s="134">
        <v>44228</v>
      </c>
      <c r="C31" s="36">
        <v>8788</v>
      </c>
      <c r="D31" s="143" t="s">
        <v>132</v>
      </c>
      <c r="E31" s="136">
        <v>44228</v>
      </c>
      <c r="F31" s="37">
        <v>104547</v>
      </c>
      <c r="G31" s="137"/>
      <c r="H31" s="138">
        <v>44228</v>
      </c>
      <c r="I31" s="69">
        <v>385</v>
      </c>
      <c r="J31" s="67">
        <v>44228</v>
      </c>
      <c r="K31" s="264" t="s">
        <v>12</v>
      </c>
      <c r="L31" s="66">
        <v>20000</v>
      </c>
      <c r="M31" s="41">
        <v>75374</v>
      </c>
      <c r="N31" s="42">
        <v>0</v>
      </c>
      <c r="O31" s="47"/>
      <c r="P31" s="7">
        <f>C31+I31+M31+N31+L31</f>
        <v>104547</v>
      </c>
      <c r="Q31" s="6">
        <f t="shared" si="5"/>
        <v>0</v>
      </c>
      <c r="R31" s="48"/>
      <c r="U31" s="216" t="s">
        <v>84</v>
      </c>
      <c r="V31" s="224"/>
      <c r="W31" s="210"/>
    </row>
    <row r="32" spans="1:23" ht="15" thickBot="1" x14ac:dyDescent="0.35">
      <c r="A32" s="34"/>
      <c r="B32" s="134">
        <v>44229</v>
      </c>
      <c r="C32" s="36">
        <v>8244</v>
      </c>
      <c r="D32" s="143" t="s">
        <v>52</v>
      </c>
      <c r="E32" s="136">
        <v>44229</v>
      </c>
      <c r="F32" s="70">
        <v>134992</v>
      </c>
      <c r="G32" s="137"/>
      <c r="H32" s="138">
        <v>44229</v>
      </c>
      <c r="I32" s="69">
        <v>479</v>
      </c>
      <c r="J32" s="67"/>
      <c r="K32" s="158"/>
      <c r="L32" s="46"/>
      <c r="M32" s="41">
        <v>120716</v>
      </c>
      <c r="N32" s="42">
        <v>5553</v>
      </c>
      <c r="O32" s="47"/>
      <c r="P32" s="7">
        <f>C32+I32+M32+N32+L32</f>
        <v>134992</v>
      </c>
      <c r="Q32" s="6">
        <f t="shared" si="5"/>
        <v>0</v>
      </c>
      <c r="R32" s="48"/>
      <c r="U32" s="216" t="s">
        <v>85</v>
      </c>
      <c r="V32" s="224"/>
      <c r="W32" s="210"/>
    </row>
    <row r="33" spans="1:23" ht="15" thickBot="1" x14ac:dyDescent="0.35">
      <c r="A33" s="34"/>
      <c r="B33" s="134">
        <v>44230</v>
      </c>
      <c r="C33" s="36">
        <v>4397</v>
      </c>
      <c r="D33" s="265" t="s">
        <v>135</v>
      </c>
      <c r="E33" s="136">
        <v>44230</v>
      </c>
      <c r="F33" s="71">
        <v>88039</v>
      </c>
      <c r="G33" s="137"/>
      <c r="H33" s="138">
        <v>44230</v>
      </c>
      <c r="I33" s="69">
        <v>2495</v>
      </c>
      <c r="J33" s="67"/>
      <c r="K33" s="158"/>
      <c r="L33" s="71"/>
      <c r="M33" s="41">
        <f>74838+3056</f>
        <v>77894</v>
      </c>
      <c r="N33" s="42">
        <v>3253</v>
      </c>
      <c r="O33" s="47"/>
      <c r="P33" s="7">
        <f t="shared" ref="P33" si="7">C33+I33+M33+N33+L33</f>
        <v>88039</v>
      </c>
      <c r="Q33" s="6">
        <f t="shared" si="5"/>
        <v>0</v>
      </c>
      <c r="R33" s="48"/>
      <c r="U33" s="216" t="s">
        <v>86</v>
      </c>
      <c r="V33" s="224"/>
      <c r="W33" s="210"/>
    </row>
    <row r="34" spans="1:23" ht="15" thickBot="1" x14ac:dyDescent="0.35">
      <c r="A34" s="34"/>
      <c r="B34" s="134"/>
      <c r="C34" s="36"/>
      <c r="D34" s="144"/>
      <c r="E34" s="136"/>
      <c r="F34" s="71"/>
      <c r="G34" s="137"/>
      <c r="H34" s="138"/>
      <c r="I34" s="69"/>
      <c r="J34" s="67"/>
      <c r="K34" s="157"/>
      <c r="L34" s="6"/>
      <c r="M34" s="41">
        <v>0</v>
      </c>
      <c r="N34" s="42">
        <v>0</v>
      </c>
      <c r="O34" s="47"/>
      <c r="P34" s="7">
        <f>C34+I34+M34+N34+L34</f>
        <v>0</v>
      </c>
      <c r="Q34" s="6">
        <f t="shared" si="5"/>
        <v>0</v>
      </c>
      <c r="R34" s="48"/>
      <c r="U34" s="216" t="s">
        <v>87</v>
      </c>
      <c r="V34" s="224"/>
      <c r="W34" s="210"/>
    </row>
    <row r="35" spans="1:23" ht="15" thickBot="1" x14ac:dyDescent="0.35">
      <c r="A35" s="34"/>
      <c r="B35" s="230">
        <v>44203</v>
      </c>
      <c r="C35" s="229">
        <v>30394.12</v>
      </c>
      <c r="D35" s="144"/>
      <c r="E35" s="136"/>
      <c r="F35" s="71"/>
      <c r="G35" s="137"/>
      <c r="H35" s="138"/>
      <c r="I35" s="69"/>
      <c r="J35" s="67">
        <v>44203</v>
      </c>
      <c r="K35" s="170" t="s">
        <v>136</v>
      </c>
      <c r="L35" s="71">
        <v>4880</v>
      </c>
      <c r="M35" s="41">
        <v>0</v>
      </c>
      <c r="N35" s="42">
        <v>0</v>
      </c>
      <c r="O35" s="47"/>
      <c r="P35" s="7"/>
      <c r="Q35" s="6">
        <f t="shared" si="5"/>
        <v>0</v>
      </c>
      <c r="R35" s="48"/>
      <c r="U35" s="216" t="s">
        <v>88</v>
      </c>
      <c r="V35" s="224"/>
      <c r="W35" s="210"/>
    </row>
    <row r="36" spans="1:23" ht="15" customHeight="1" thickBot="1" x14ac:dyDescent="0.35">
      <c r="A36" s="34"/>
      <c r="B36" s="230">
        <v>44204</v>
      </c>
      <c r="C36" s="229">
        <v>14246.86</v>
      </c>
      <c r="D36" s="144"/>
      <c r="E36" s="136"/>
      <c r="F36" s="71"/>
      <c r="G36" s="137"/>
      <c r="H36" s="138"/>
      <c r="I36" s="69"/>
      <c r="J36" s="67">
        <v>44204</v>
      </c>
      <c r="K36" s="165" t="s">
        <v>137</v>
      </c>
      <c r="L36" s="6">
        <v>6055</v>
      </c>
      <c r="M36" s="41">
        <v>0</v>
      </c>
      <c r="N36" s="42">
        <v>0</v>
      </c>
      <c r="O36" s="47"/>
      <c r="P36" s="7"/>
      <c r="Q36" s="6">
        <f t="shared" si="5"/>
        <v>0</v>
      </c>
      <c r="R36" s="48"/>
      <c r="U36" s="216" t="s">
        <v>89</v>
      </c>
      <c r="V36" s="224"/>
      <c r="W36" s="210"/>
    </row>
    <row r="37" spans="1:23" ht="19.5" customHeight="1" thickBot="1" x14ac:dyDescent="0.35">
      <c r="A37" s="34"/>
      <c r="B37" s="230">
        <v>44205</v>
      </c>
      <c r="C37" s="229">
        <v>12466.83</v>
      </c>
      <c r="D37" s="144"/>
      <c r="E37" s="136"/>
      <c r="F37" s="71"/>
      <c r="G37" s="137"/>
      <c r="H37" s="138"/>
      <c r="I37" s="69"/>
      <c r="J37" s="67">
        <v>44207</v>
      </c>
      <c r="K37" s="171" t="s">
        <v>138</v>
      </c>
      <c r="L37" s="71">
        <v>3000</v>
      </c>
      <c r="M37" s="41">
        <v>0</v>
      </c>
      <c r="N37" s="42">
        <v>0</v>
      </c>
      <c r="O37" s="47"/>
      <c r="P37" s="7"/>
      <c r="Q37" s="6">
        <f t="shared" si="5"/>
        <v>0</v>
      </c>
      <c r="R37" s="48"/>
      <c r="U37" s="216" t="s">
        <v>90</v>
      </c>
      <c r="V37" s="224"/>
      <c r="W37" s="210"/>
    </row>
    <row r="38" spans="1:23" ht="15" customHeight="1" thickBot="1" x14ac:dyDescent="0.35">
      <c r="A38" s="34"/>
      <c r="B38" s="230">
        <v>44207</v>
      </c>
      <c r="C38" s="229">
        <v>9901.66</v>
      </c>
      <c r="D38" s="144"/>
      <c r="E38" s="136"/>
      <c r="F38" s="71"/>
      <c r="G38" s="137"/>
      <c r="H38" s="138"/>
      <c r="I38" s="69"/>
      <c r="J38" s="67">
        <v>44208</v>
      </c>
      <c r="K38" s="172" t="s">
        <v>139</v>
      </c>
      <c r="L38" s="71">
        <v>4563.3900000000003</v>
      </c>
      <c r="M38" s="41">
        <v>0</v>
      </c>
      <c r="N38" s="42">
        <v>0</v>
      </c>
      <c r="O38" s="47"/>
      <c r="P38" s="7"/>
      <c r="Q38" s="6">
        <f t="shared" si="5"/>
        <v>0</v>
      </c>
      <c r="R38" s="48"/>
      <c r="U38" s="216" t="s">
        <v>91</v>
      </c>
      <c r="V38" s="224"/>
      <c r="W38" s="210"/>
    </row>
    <row r="39" spans="1:23" ht="15" customHeight="1" thickBot="1" x14ac:dyDescent="0.35">
      <c r="A39" s="34"/>
      <c r="B39" s="230">
        <v>44208</v>
      </c>
      <c r="C39" s="229">
        <v>16408.63</v>
      </c>
      <c r="D39" s="144"/>
      <c r="E39" s="136"/>
      <c r="F39" s="71"/>
      <c r="G39" s="137"/>
      <c r="H39" s="138"/>
      <c r="I39" s="69"/>
      <c r="J39" s="67">
        <v>44209</v>
      </c>
      <c r="K39" s="157" t="s">
        <v>140</v>
      </c>
      <c r="L39" s="71">
        <v>5610.99</v>
      </c>
      <c r="M39" s="41">
        <v>0</v>
      </c>
      <c r="N39" s="42">
        <v>0</v>
      </c>
      <c r="O39" s="47"/>
      <c r="P39" s="7"/>
      <c r="Q39" s="6">
        <f t="shared" si="5"/>
        <v>0</v>
      </c>
      <c r="R39" s="48"/>
      <c r="U39" s="216" t="s">
        <v>92</v>
      </c>
      <c r="V39" s="224"/>
      <c r="W39" s="210"/>
    </row>
    <row r="40" spans="1:23" ht="15" customHeight="1" thickBot="1" x14ac:dyDescent="0.35">
      <c r="A40" s="34"/>
      <c r="B40" s="230">
        <v>44209</v>
      </c>
      <c r="C40" s="229">
        <v>19720</v>
      </c>
      <c r="D40" s="144"/>
      <c r="E40" s="136"/>
      <c r="F40" s="71"/>
      <c r="G40" s="137"/>
      <c r="H40" s="138"/>
      <c r="I40" s="69"/>
      <c r="J40" s="67">
        <v>44211</v>
      </c>
      <c r="K40" s="172" t="s">
        <v>141</v>
      </c>
      <c r="L40" s="71">
        <v>5800</v>
      </c>
      <c r="M40" s="41">
        <v>0</v>
      </c>
      <c r="N40" s="42">
        <v>0</v>
      </c>
      <c r="O40" s="47"/>
      <c r="P40" s="7"/>
      <c r="Q40" s="6">
        <f t="shared" si="5"/>
        <v>0</v>
      </c>
      <c r="R40" s="48"/>
      <c r="U40" s="216" t="s">
        <v>93</v>
      </c>
      <c r="V40" s="224"/>
      <c r="W40" s="210"/>
    </row>
    <row r="41" spans="1:23" ht="15" customHeight="1" thickBot="1" x14ac:dyDescent="0.35">
      <c r="A41" s="34"/>
      <c r="B41" s="230">
        <v>44210</v>
      </c>
      <c r="C41" s="229">
        <v>15779.04</v>
      </c>
      <c r="D41" s="144"/>
      <c r="E41" s="136"/>
      <c r="F41" s="71"/>
      <c r="G41" s="137"/>
      <c r="H41" s="138"/>
      <c r="I41" s="69"/>
      <c r="J41" s="67">
        <v>44214</v>
      </c>
      <c r="K41" s="158" t="s">
        <v>140</v>
      </c>
      <c r="L41" s="71">
        <v>24526.41</v>
      </c>
      <c r="M41" s="41">
        <v>0</v>
      </c>
      <c r="N41" s="42">
        <v>0</v>
      </c>
      <c r="O41" s="47"/>
      <c r="P41" s="7"/>
      <c r="Q41" s="6">
        <f t="shared" si="5"/>
        <v>0</v>
      </c>
      <c r="R41" s="48"/>
      <c r="U41" s="216" t="s">
        <v>94</v>
      </c>
      <c r="V41" s="224"/>
      <c r="W41" s="210"/>
    </row>
    <row r="42" spans="1:23" ht="15" customHeight="1" thickBot="1" x14ac:dyDescent="0.35">
      <c r="A42" s="34"/>
      <c r="B42" s="230">
        <v>44212</v>
      </c>
      <c r="C42" s="229">
        <v>21877.27</v>
      </c>
      <c r="D42" s="144"/>
      <c r="E42" s="136"/>
      <c r="F42" s="71"/>
      <c r="G42" s="137"/>
      <c r="H42" s="138"/>
      <c r="I42" s="69"/>
      <c r="J42" s="67">
        <v>44214</v>
      </c>
      <c r="K42" s="158" t="s">
        <v>142</v>
      </c>
      <c r="L42" s="71">
        <f>9720+9345+705</f>
        <v>19770</v>
      </c>
      <c r="M42" s="41">
        <v>0</v>
      </c>
      <c r="N42" s="42">
        <v>0</v>
      </c>
      <c r="O42" s="47"/>
      <c r="P42" s="7"/>
      <c r="Q42" s="6">
        <f t="shared" si="5"/>
        <v>0</v>
      </c>
      <c r="R42" s="48"/>
      <c r="U42" s="216" t="s">
        <v>95</v>
      </c>
      <c r="V42" s="224"/>
      <c r="W42" s="210"/>
    </row>
    <row r="43" spans="1:23" ht="16.2" customHeight="1" thickBot="1" x14ac:dyDescent="0.35">
      <c r="A43" s="34"/>
      <c r="B43" s="230">
        <v>44214</v>
      </c>
      <c r="C43" s="229">
        <v>8529.94</v>
      </c>
      <c r="D43" s="147"/>
      <c r="E43" s="136"/>
      <c r="F43" s="71"/>
      <c r="G43" s="137"/>
      <c r="H43" s="138"/>
      <c r="I43" s="69"/>
      <c r="J43" s="67">
        <v>44214</v>
      </c>
      <c r="K43" s="158" t="s">
        <v>143</v>
      </c>
      <c r="L43" s="71">
        <v>986</v>
      </c>
      <c r="M43" s="41">
        <v>0</v>
      </c>
      <c r="N43" s="42">
        <v>0</v>
      </c>
      <c r="O43" s="47"/>
      <c r="P43" s="7"/>
      <c r="R43" s="48"/>
      <c r="U43" s="216" t="s">
        <v>96</v>
      </c>
      <c r="V43" s="224"/>
      <c r="W43" s="210"/>
    </row>
    <row r="44" spans="1:23" ht="16.2" customHeight="1" thickBot="1" x14ac:dyDescent="0.35">
      <c r="A44" s="34"/>
      <c r="B44" s="230">
        <v>44215</v>
      </c>
      <c r="C44" s="229">
        <v>13042.72</v>
      </c>
      <c r="D44" s="148"/>
      <c r="E44" s="149"/>
      <c r="F44" s="74"/>
      <c r="G44" s="137"/>
      <c r="H44" s="138"/>
      <c r="I44" s="69"/>
      <c r="J44" s="67">
        <v>44214</v>
      </c>
      <c r="K44" s="158" t="s">
        <v>144</v>
      </c>
      <c r="L44" s="71">
        <v>14246.86</v>
      </c>
      <c r="M44" s="41">
        <v>0</v>
      </c>
      <c r="N44" s="42">
        <v>0</v>
      </c>
      <c r="O44" s="47"/>
      <c r="P44" s="7"/>
      <c r="R44" s="48"/>
      <c r="U44" s="216" t="s">
        <v>97</v>
      </c>
      <c r="V44" s="224"/>
      <c r="W44" s="210"/>
    </row>
    <row r="45" spans="1:23" ht="16.2" customHeight="1" thickBot="1" x14ac:dyDescent="0.35">
      <c r="A45" s="34"/>
      <c r="B45" s="230">
        <v>44216</v>
      </c>
      <c r="C45" s="229">
        <v>18810.37</v>
      </c>
      <c r="D45" s="148"/>
      <c r="E45" s="149"/>
      <c r="F45" s="74"/>
      <c r="G45" s="137"/>
      <c r="H45" s="138"/>
      <c r="I45" s="69"/>
      <c r="J45" s="67">
        <v>44215</v>
      </c>
      <c r="K45" s="173" t="s">
        <v>145</v>
      </c>
      <c r="L45" s="71">
        <f>25960.8+4315.2+23367.04</f>
        <v>53643.040000000001</v>
      </c>
      <c r="M45" s="41">
        <v>0</v>
      </c>
      <c r="N45" s="42">
        <v>0</v>
      </c>
      <c r="O45" s="47"/>
      <c r="P45" s="7"/>
      <c r="R45" s="48"/>
      <c r="U45" s="216" t="s">
        <v>98</v>
      </c>
      <c r="V45" s="224"/>
      <c r="W45" s="210"/>
    </row>
    <row r="46" spans="1:23" ht="16.2" customHeight="1" thickBot="1" x14ac:dyDescent="0.35">
      <c r="A46" s="34"/>
      <c r="B46" s="230">
        <v>44217</v>
      </c>
      <c r="C46" s="229">
        <v>13715.81</v>
      </c>
      <c r="D46" s="148"/>
      <c r="E46" s="150"/>
      <c r="F46" s="74"/>
      <c r="G46" s="137"/>
      <c r="H46" s="138"/>
      <c r="I46" s="69"/>
      <c r="J46" s="67">
        <v>44218</v>
      </c>
      <c r="K46" s="174" t="s">
        <v>146</v>
      </c>
      <c r="L46" s="75">
        <v>10022.4</v>
      </c>
      <c r="M46" s="41">
        <v>0</v>
      </c>
      <c r="N46" s="42">
        <v>0</v>
      </c>
      <c r="O46" s="47"/>
      <c r="P46" s="7"/>
      <c r="R46" s="48"/>
      <c r="U46" s="216" t="s">
        <v>99</v>
      </c>
      <c r="V46" s="224"/>
      <c r="W46" s="210"/>
    </row>
    <row r="47" spans="1:23" ht="16.2" customHeight="1" thickBot="1" x14ac:dyDescent="0.35">
      <c r="A47" s="34"/>
      <c r="B47" s="230">
        <v>44219</v>
      </c>
      <c r="C47" s="229">
        <v>25365.19</v>
      </c>
      <c r="D47" s="151"/>
      <c r="E47" s="150"/>
      <c r="F47" s="74"/>
      <c r="G47" s="137"/>
      <c r="H47" s="138"/>
      <c r="I47" s="69"/>
      <c r="J47" s="67">
        <v>44221</v>
      </c>
      <c r="K47" s="175" t="s">
        <v>147</v>
      </c>
      <c r="L47" s="75">
        <f>3700+500</f>
        <v>4200</v>
      </c>
      <c r="M47" s="41">
        <v>0</v>
      </c>
      <c r="N47" s="42">
        <v>0</v>
      </c>
      <c r="O47" s="47"/>
      <c r="P47" s="7"/>
      <c r="R47" s="48"/>
      <c r="U47" s="216" t="s">
        <v>100</v>
      </c>
      <c r="V47" s="224"/>
      <c r="W47" s="210"/>
    </row>
    <row r="48" spans="1:23" ht="16.2" customHeight="1" thickBot="1" x14ac:dyDescent="0.35">
      <c r="A48" s="34"/>
      <c r="B48" s="230">
        <v>44221</v>
      </c>
      <c r="C48" s="229">
        <v>25421.5</v>
      </c>
      <c r="D48" s="151"/>
      <c r="E48" s="150"/>
      <c r="F48" s="74"/>
      <c r="G48" s="137"/>
      <c r="H48" s="145"/>
      <c r="I48" s="69"/>
      <c r="J48" s="67">
        <v>44222</v>
      </c>
      <c r="K48" s="157" t="s">
        <v>148</v>
      </c>
      <c r="L48" s="50">
        <v>348</v>
      </c>
      <c r="M48" s="77"/>
      <c r="N48" s="42"/>
      <c r="O48" s="47"/>
      <c r="P48" s="7"/>
      <c r="Q48" s="7"/>
      <c r="R48" s="48"/>
      <c r="U48" s="216" t="s">
        <v>101</v>
      </c>
      <c r="V48" s="224"/>
      <c r="W48" s="210"/>
    </row>
    <row r="49" spans="1:23" ht="16.2" thickBot="1" x14ac:dyDescent="0.35">
      <c r="A49" s="34"/>
      <c r="B49" s="230">
        <v>44225</v>
      </c>
      <c r="C49" s="229">
        <v>20030.84</v>
      </c>
      <c r="D49" s="151"/>
      <c r="E49" s="150"/>
      <c r="F49" s="74"/>
      <c r="G49" s="137"/>
      <c r="H49" s="145"/>
      <c r="I49" s="69"/>
      <c r="J49" s="67">
        <v>44222</v>
      </c>
      <c r="K49" s="40" t="s">
        <v>149</v>
      </c>
      <c r="L49" s="50">
        <v>23331</v>
      </c>
      <c r="M49" s="77"/>
      <c r="N49" s="42"/>
      <c r="O49" s="47"/>
      <c r="P49" s="7"/>
      <c r="Q49" s="7"/>
      <c r="R49" s="48"/>
      <c r="U49" s="216" t="s">
        <v>102</v>
      </c>
      <c r="V49" s="224"/>
      <c r="W49" s="210"/>
    </row>
    <row r="50" spans="1:23" ht="16.2" thickBot="1" x14ac:dyDescent="0.35">
      <c r="A50" s="34"/>
      <c r="B50" s="230">
        <v>44229</v>
      </c>
      <c r="C50" s="229">
        <v>16491.599999999999</v>
      </c>
      <c r="D50" s="152"/>
      <c r="E50" s="149"/>
      <c r="F50" s="74"/>
      <c r="G50" s="137"/>
      <c r="H50" s="145"/>
      <c r="I50" s="69"/>
      <c r="J50" s="67">
        <v>44224</v>
      </c>
      <c r="K50" s="175" t="s">
        <v>150</v>
      </c>
      <c r="L50" s="75">
        <v>1884.94</v>
      </c>
      <c r="M50" s="77"/>
      <c r="N50" s="42"/>
      <c r="O50" s="47"/>
      <c r="P50" s="7"/>
      <c r="Q50" s="7"/>
      <c r="R50" s="48"/>
      <c r="U50" s="216" t="s">
        <v>103</v>
      </c>
      <c r="V50" s="224"/>
      <c r="W50" s="210"/>
    </row>
    <row r="51" spans="1:23" ht="16.2" thickBot="1" x14ac:dyDescent="0.35">
      <c r="A51" s="34"/>
      <c r="B51" s="146"/>
      <c r="C51" s="71"/>
      <c r="D51" s="151"/>
      <c r="E51" s="149"/>
      <c r="F51" s="74"/>
      <c r="G51" s="137"/>
      <c r="H51" s="145"/>
      <c r="I51" s="69"/>
      <c r="J51" s="67">
        <v>44225</v>
      </c>
      <c r="K51" s="175" t="s">
        <v>151</v>
      </c>
      <c r="L51" s="75">
        <v>1697.17</v>
      </c>
      <c r="M51" s="77"/>
      <c r="N51" s="42"/>
      <c r="O51" s="47"/>
      <c r="P51" s="7"/>
      <c r="Q51" s="7"/>
      <c r="R51" s="48"/>
      <c r="U51" s="216" t="s">
        <v>104</v>
      </c>
      <c r="V51" s="224"/>
      <c r="W51" s="210"/>
    </row>
    <row r="52" spans="1:23" ht="16.5" customHeight="1" thickBot="1" x14ac:dyDescent="0.4">
      <c r="A52" s="34"/>
      <c r="B52" s="146"/>
      <c r="C52" s="71"/>
      <c r="D52" s="153"/>
      <c r="E52" s="136"/>
      <c r="F52" s="71"/>
      <c r="G52" s="137"/>
      <c r="H52" s="145"/>
      <c r="I52" s="69"/>
      <c r="J52" s="67">
        <v>44225</v>
      </c>
      <c r="K52" s="175" t="s">
        <v>152</v>
      </c>
      <c r="L52" s="75">
        <v>522</v>
      </c>
      <c r="M52" s="77"/>
      <c r="N52" s="42"/>
      <c r="O52" s="47"/>
      <c r="P52" s="7"/>
      <c r="Q52" s="7"/>
      <c r="R52" s="48"/>
      <c r="U52" s="216" t="s">
        <v>105</v>
      </c>
      <c r="V52" s="224"/>
      <c r="W52" s="210"/>
    </row>
    <row r="53" spans="1:23" ht="15.75" customHeight="1" thickBot="1" x14ac:dyDescent="0.4">
      <c r="A53" s="34"/>
      <c r="B53" s="146"/>
      <c r="C53" s="71"/>
      <c r="D53" s="153"/>
      <c r="E53" s="136"/>
      <c r="F53" s="71"/>
      <c r="G53" s="137"/>
      <c r="H53" s="145"/>
      <c r="I53" s="69"/>
      <c r="J53" s="67">
        <v>44225</v>
      </c>
      <c r="K53" s="175" t="s">
        <v>153</v>
      </c>
      <c r="L53" s="75">
        <v>5962</v>
      </c>
      <c r="M53" s="77"/>
      <c r="N53" s="42"/>
      <c r="O53" s="47"/>
      <c r="P53" s="7"/>
      <c r="Q53" s="7"/>
      <c r="R53" s="48"/>
      <c r="U53" s="216" t="s">
        <v>106</v>
      </c>
      <c r="V53" s="224"/>
      <c r="W53" s="210"/>
    </row>
    <row r="54" spans="1:23" ht="15.75" customHeight="1" thickBot="1" x14ac:dyDescent="0.4">
      <c r="A54" s="34"/>
      <c r="B54" s="146"/>
      <c r="C54" s="71"/>
      <c r="D54" s="153"/>
      <c r="E54" s="136"/>
      <c r="F54" s="71"/>
      <c r="G54" s="137"/>
      <c r="H54" s="145"/>
      <c r="I54" s="69"/>
      <c r="J54" s="67">
        <v>44225</v>
      </c>
      <c r="K54" s="157" t="s">
        <v>154</v>
      </c>
      <c r="L54" s="75">
        <v>5005.2700000000004</v>
      </c>
      <c r="M54" s="41"/>
      <c r="N54" s="42"/>
      <c r="O54" s="47"/>
      <c r="P54" s="7"/>
      <c r="Q54" s="7"/>
      <c r="R54" s="48"/>
      <c r="U54" s="216" t="s">
        <v>107</v>
      </c>
      <c r="V54" s="224"/>
      <c r="W54" s="210"/>
    </row>
    <row r="55" spans="1:23" ht="15.75" customHeight="1" thickBot="1" x14ac:dyDescent="0.4">
      <c r="A55" s="34"/>
      <c r="B55" s="146"/>
      <c r="C55" s="71"/>
      <c r="D55" s="153"/>
      <c r="E55" s="136"/>
      <c r="F55" s="71"/>
      <c r="G55" s="137"/>
      <c r="H55" s="145"/>
      <c r="I55" s="69"/>
      <c r="J55" s="67"/>
      <c r="K55" s="76"/>
      <c r="L55" s="75"/>
      <c r="M55" s="41">
        <v>0</v>
      </c>
      <c r="N55" s="42">
        <v>0</v>
      </c>
      <c r="O55" s="47"/>
      <c r="P55" s="7"/>
      <c r="Q55" s="7"/>
      <c r="R55" s="48"/>
      <c r="U55" s="215"/>
      <c r="V55" s="225"/>
      <c r="W55" s="210"/>
    </row>
    <row r="56" spans="1:23" ht="15.75" customHeight="1" thickBot="1" x14ac:dyDescent="0.4">
      <c r="A56" s="34"/>
      <c r="B56" s="146"/>
      <c r="C56" s="71"/>
      <c r="D56" s="153"/>
      <c r="E56" s="154"/>
      <c r="F56" s="79"/>
      <c r="G56" s="137"/>
      <c r="H56" s="145"/>
      <c r="I56" s="80"/>
      <c r="J56" s="67"/>
      <c r="K56" s="81"/>
      <c r="L56" s="50"/>
      <c r="M56" s="41"/>
      <c r="N56" s="42"/>
      <c r="O56" s="47"/>
      <c r="P56" s="7"/>
      <c r="Q56" s="7"/>
      <c r="R56" s="48"/>
      <c r="U56" s="215"/>
      <c r="V56" s="225"/>
      <c r="W56" s="210"/>
    </row>
    <row r="57" spans="1:23" ht="15.75" customHeight="1" thickBot="1" x14ac:dyDescent="0.35">
      <c r="A57" s="34"/>
      <c r="B57" s="146"/>
      <c r="C57" s="71"/>
      <c r="D57" s="155"/>
      <c r="E57" s="154"/>
      <c r="F57" s="79"/>
      <c r="G57" s="137"/>
      <c r="H57" s="145"/>
      <c r="I57" s="80"/>
      <c r="J57" s="67"/>
      <c r="K57" s="157"/>
      <c r="L57" s="50"/>
      <c r="M57" s="41"/>
      <c r="N57" s="42"/>
      <c r="O57" s="47"/>
      <c r="P57" s="7"/>
      <c r="Q57" s="7"/>
      <c r="R57" s="48"/>
      <c r="U57" s="215"/>
      <c r="V57" s="225"/>
      <c r="W57" s="210"/>
    </row>
    <row r="58" spans="1:23" ht="15.75" customHeight="1" thickBot="1" x14ac:dyDescent="0.35">
      <c r="A58" s="34"/>
      <c r="B58" s="146"/>
      <c r="C58" s="71"/>
      <c r="D58" s="155"/>
      <c r="E58" s="154"/>
      <c r="F58" s="79"/>
      <c r="G58" s="137"/>
      <c r="H58" s="145"/>
      <c r="I58" s="80"/>
      <c r="J58" s="67"/>
      <c r="K58" s="157"/>
      <c r="L58" s="50"/>
      <c r="M58" s="41"/>
      <c r="N58" s="42"/>
      <c r="O58" s="47"/>
      <c r="P58" s="7"/>
      <c r="Q58" s="7"/>
      <c r="R58" s="48"/>
      <c r="U58" s="215"/>
      <c r="V58" s="225"/>
      <c r="W58" s="210"/>
    </row>
    <row r="59" spans="1:23" ht="15.75" customHeight="1" thickBot="1" x14ac:dyDescent="0.35">
      <c r="A59" s="34"/>
      <c r="B59" s="146"/>
      <c r="C59" s="71"/>
      <c r="D59" s="155"/>
      <c r="E59" s="154"/>
      <c r="F59" s="79"/>
      <c r="G59" s="137"/>
      <c r="H59" s="145"/>
      <c r="I59" s="80"/>
      <c r="J59" s="67"/>
      <c r="K59" s="81"/>
      <c r="L59" s="50"/>
      <c r="M59" s="41"/>
      <c r="N59" s="42"/>
      <c r="O59" s="47"/>
      <c r="P59" s="7"/>
      <c r="Q59" s="7"/>
      <c r="R59" s="48"/>
      <c r="U59" s="215"/>
      <c r="V59" s="225"/>
      <c r="W59" s="210"/>
    </row>
    <row r="60" spans="1:23" ht="15.75" customHeight="1" thickBot="1" x14ac:dyDescent="0.35">
      <c r="A60" s="34"/>
      <c r="B60" s="35"/>
      <c r="C60" s="71"/>
      <c r="D60" s="82"/>
      <c r="E60" s="78"/>
      <c r="F60" s="79"/>
      <c r="H60" s="73"/>
      <c r="I60" s="80"/>
      <c r="J60" s="67"/>
      <c r="K60" s="81"/>
      <c r="L60" s="50"/>
      <c r="M60" s="41"/>
      <c r="N60" s="42"/>
      <c r="O60" s="47"/>
      <c r="P60" s="7"/>
      <c r="Q60" s="7"/>
      <c r="R60" s="48"/>
      <c r="U60" s="215"/>
      <c r="V60" s="225"/>
      <c r="W60" s="210"/>
    </row>
    <row r="61" spans="1:23" ht="15" thickBot="1" x14ac:dyDescent="0.35">
      <c r="A61" s="34"/>
      <c r="B61" s="35"/>
      <c r="C61" s="36">
        <v>0</v>
      </c>
      <c r="D61" s="82"/>
      <c r="E61" s="78"/>
      <c r="F61" s="79"/>
      <c r="H61" s="73"/>
      <c r="I61" s="80"/>
      <c r="J61" s="67"/>
      <c r="K61" s="83"/>
      <c r="L61" s="6"/>
      <c r="M61" s="41">
        <v>0</v>
      </c>
      <c r="N61" s="42">
        <v>0</v>
      </c>
      <c r="O61" s="47"/>
      <c r="P61" s="84"/>
      <c r="Q61" s="84"/>
      <c r="R61" s="48"/>
      <c r="U61" s="213"/>
      <c r="V61" s="225"/>
      <c r="W61" s="210"/>
    </row>
    <row r="62" spans="1:23" ht="16.2" thickBot="1" x14ac:dyDescent="0.35">
      <c r="B62" s="85" t="s">
        <v>13</v>
      </c>
      <c r="C62" s="86">
        <f>SUM(C5:C61)</f>
        <v>481638.57999999996</v>
      </c>
      <c r="D62" s="87"/>
      <c r="E62" s="88" t="s">
        <v>13</v>
      </c>
      <c r="F62" s="89">
        <f>SUM(F5:F61)</f>
        <v>3208273</v>
      </c>
      <c r="G62" s="87"/>
      <c r="H62" s="90" t="s">
        <v>14</v>
      </c>
      <c r="I62" s="91">
        <f>SUM(I5:I61)</f>
        <v>71441</v>
      </c>
      <c r="J62" s="92"/>
      <c r="K62" s="93" t="s">
        <v>15</v>
      </c>
      <c r="L62" s="94">
        <f>SUM(L5:L61)</f>
        <v>303559.71000000002</v>
      </c>
      <c r="M62" s="95">
        <f>SUM(M5:M61)</f>
        <v>2654267.7000000002</v>
      </c>
      <c r="N62" s="95">
        <f>SUM(N5:N61)</f>
        <v>232247</v>
      </c>
      <c r="O62" s="96"/>
      <c r="P62" s="7">
        <f>SUM(P5:P61)</f>
        <v>3264897.1399999997</v>
      </c>
      <c r="Q62" s="7">
        <f>SUM(Q5:Q61)</f>
        <v>56624.139999999985</v>
      </c>
      <c r="R62" s="97"/>
      <c r="U62" s="213"/>
      <c r="V62" s="225"/>
      <c r="W62" s="210"/>
    </row>
    <row r="63" spans="1:23" ht="19.2" thickTop="1" thickBot="1" x14ac:dyDescent="0.35">
      <c r="C63" s="8" t="s">
        <v>11</v>
      </c>
      <c r="O63" s="96"/>
      <c r="P63" s="7"/>
      <c r="Q63" s="7"/>
      <c r="R63" s="98"/>
      <c r="S63" s="99"/>
      <c r="U63" s="214"/>
      <c r="V63" s="226"/>
      <c r="W63" s="211"/>
    </row>
    <row r="64" spans="1:23" ht="17.25" customHeight="1" thickBot="1" x14ac:dyDescent="0.35">
      <c r="A64" s="60"/>
      <c r="B64" s="100"/>
      <c r="C64" s="4"/>
      <c r="H64" s="239" t="s">
        <v>16</v>
      </c>
      <c r="I64" s="240"/>
      <c r="J64" s="101"/>
      <c r="K64" s="241">
        <f>I62+L62</f>
        <v>375000.71</v>
      </c>
      <c r="L64" s="242"/>
      <c r="M64" s="243">
        <f>M62+N62</f>
        <v>2886514.7</v>
      </c>
      <c r="N64" s="244"/>
      <c r="O64" s="102"/>
      <c r="P64" s="99"/>
      <c r="Q64" s="99"/>
      <c r="S64" s="177"/>
    </row>
    <row r="65" spans="2:19" ht="19.5" customHeight="1" thickBot="1" x14ac:dyDescent="0.35">
      <c r="D65" s="251" t="s">
        <v>17</v>
      </c>
      <c r="E65" s="251"/>
      <c r="F65" s="103">
        <f>F62-K64-C62</f>
        <v>2351633.71</v>
      </c>
      <c r="I65" s="104"/>
      <c r="J65" s="105"/>
      <c r="P65" s="252">
        <f>P62+Q62</f>
        <v>3321521.28</v>
      </c>
      <c r="Q65" s="253"/>
      <c r="S65" s="50"/>
    </row>
    <row r="66" spans="2:19" ht="15.75" customHeight="1" x14ac:dyDescent="0.35">
      <c r="D66" s="254" t="s">
        <v>18</v>
      </c>
      <c r="E66" s="254"/>
      <c r="F66" s="95">
        <v>0</v>
      </c>
      <c r="I66" s="255" t="s">
        <v>19</v>
      </c>
      <c r="J66" s="256"/>
      <c r="K66" s="257">
        <f>F68+F69+F70</f>
        <v>2351633.71</v>
      </c>
      <c r="L66" s="258"/>
      <c r="P66" s="50"/>
      <c r="S66" s="107"/>
    </row>
    <row r="67" spans="2:19" ht="18.600000000000001" thickBot="1" x14ac:dyDescent="0.4">
      <c r="D67" s="108"/>
      <c r="E67" s="60"/>
      <c r="F67" s="109">
        <v>0</v>
      </c>
      <c r="I67" s="110"/>
      <c r="J67" s="111"/>
      <c r="K67" s="112"/>
      <c r="L67" s="113"/>
      <c r="P67" s="107"/>
      <c r="Q67" s="7"/>
      <c r="S67" s="50"/>
    </row>
    <row r="68" spans="2:19" ht="18.75" customHeight="1" thickTop="1" x14ac:dyDescent="0.35">
      <c r="C68" s="9" t="s">
        <v>11</v>
      </c>
      <c r="E68" s="60" t="s">
        <v>20</v>
      </c>
      <c r="F68" s="95">
        <f>SUM(F65:F67)</f>
        <v>2351633.71</v>
      </c>
      <c r="H68" s="34"/>
      <c r="I68" s="114" t="s">
        <v>21</v>
      </c>
      <c r="J68" s="115"/>
      <c r="K68" s="259">
        <f>-C4</f>
        <v>-250864.68</v>
      </c>
      <c r="L68" s="260"/>
      <c r="M68" s="116"/>
      <c r="P68" s="50"/>
      <c r="Q68" s="7"/>
      <c r="S68" s="50"/>
    </row>
    <row r="69" spans="2:19" ht="16.2" thickBot="1" x14ac:dyDescent="0.35">
      <c r="D69" s="117" t="s">
        <v>22</v>
      </c>
      <c r="E69" s="60" t="s">
        <v>23</v>
      </c>
      <c r="F69" s="118">
        <v>0</v>
      </c>
      <c r="P69" s="50"/>
      <c r="Q69" s="7"/>
      <c r="S69" s="50"/>
    </row>
    <row r="70" spans="2:19" ht="19.2" thickTop="1" thickBot="1" x14ac:dyDescent="0.4">
      <c r="C70" s="119"/>
      <c r="D70" s="245" t="s">
        <v>24</v>
      </c>
      <c r="E70" s="246"/>
      <c r="F70" s="120">
        <v>0</v>
      </c>
      <c r="I70" s="247" t="s">
        <v>25</v>
      </c>
      <c r="J70" s="248"/>
      <c r="K70" s="249">
        <f>K66+K68</f>
        <v>2100769.0299999998</v>
      </c>
      <c r="L70" s="250"/>
      <c r="P70" s="50"/>
      <c r="Q70" s="7"/>
      <c r="S70" s="121"/>
    </row>
    <row r="71" spans="2:19" ht="18" x14ac:dyDescent="0.35">
      <c r="C71" s="122"/>
      <c r="D71" s="123"/>
      <c r="E71" s="57"/>
      <c r="F71" s="124"/>
      <c r="J71" s="125"/>
      <c r="M71" s="126"/>
      <c r="P71" s="121"/>
      <c r="Q71" s="7"/>
    </row>
    <row r="72" spans="2:19" x14ac:dyDescent="0.3">
      <c r="P72" s="7"/>
      <c r="Q72" s="7"/>
    </row>
    <row r="73" spans="2:19" ht="15.6" x14ac:dyDescent="0.3">
      <c r="B73" s="127"/>
      <c r="C73" s="128"/>
      <c r="D73" s="129"/>
      <c r="E73" s="7"/>
      <c r="M73" s="2"/>
      <c r="N73" s="60"/>
      <c r="P73" s="7"/>
      <c r="Q73" s="7"/>
      <c r="R73" s="165"/>
      <c r="S73" s="106"/>
    </row>
    <row r="74" spans="2:19" ht="15.6" x14ac:dyDescent="0.3">
      <c r="B74" s="127"/>
      <c r="C74" s="130"/>
      <c r="E74" s="7"/>
      <c r="M74" s="2"/>
      <c r="N74" s="60"/>
      <c r="O74" s="131"/>
      <c r="P74" s="176"/>
      <c r="Q74" s="165"/>
      <c r="R74" s="165"/>
      <c r="S74" s="60"/>
    </row>
    <row r="75" spans="2:19" ht="15.6" x14ac:dyDescent="0.3">
      <c r="B75" s="127"/>
      <c r="C75" s="130"/>
      <c r="E75" s="7"/>
      <c r="F75" s="132"/>
      <c r="L75" s="133"/>
      <c r="M75" s="4"/>
      <c r="O75" s="131"/>
      <c r="P75" s="165"/>
      <c r="Q75" s="165"/>
    </row>
    <row r="76" spans="2:19" ht="15.6" x14ac:dyDescent="0.3">
      <c r="B76" s="127"/>
      <c r="C76" s="130"/>
      <c r="E76" s="7"/>
      <c r="M76" s="4"/>
    </row>
    <row r="77" spans="2:19" ht="15.6" x14ac:dyDescent="0.3">
      <c r="B77" s="127"/>
      <c r="C77" s="130"/>
      <c r="E77" s="7"/>
      <c r="M77" s="4"/>
    </row>
    <row r="78" spans="2:19" x14ac:dyDescent="0.3">
      <c r="M78" s="4"/>
    </row>
    <row r="79" spans="2:19" x14ac:dyDescent="0.3">
      <c r="M79" s="4"/>
    </row>
    <row r="80" spans="2:19" x14ac:dyDescent="0.3">
      <c r="M80" s="4"/>
    </row>
    <row r="81" spans="13:13" x14ac:dyDescent="0.3">
      <c r="M81" s="4"/>
    </row>
    <row r="82" spans="13:13" x14ac:dyDescent="0.3">
      <c r="M82" s="4"/>
    </row>
    <row r="83" spans="13:13" x14ac:dyDescent="0.3">
      <c r="M83" s="4"/>
    </row>
    <row r="84" spans="13:13" x14ac:dyDescent="0.3">
      <c r="M84" s="4"/>
    </row>
    <row r="85" spans="13:13" x14ac:dyDescent="0.3">
      <c r="M85" s="4"/>
    </row>
    <row r="86" spans="13:13" x14ac:dyDescent="0.3">
      <c r="M86" s="4"/>
    </row>
    <row r="87" spans="13:13" x14ac:dyDescent="0.3">
      <c r="M87" s="4"/>
    </row>
    <row r="88" spans="13:13" x14ac:dyDescent="0.3">
      <c r="M88" s="4"/>
    </row>
  </sheetData>
  <mergeCells count="17">
    <mergeCell ref="P65:Q65"/>
    <mergeCell ref="D66:E66"/>
    <mergeCell ref="I66:J66"/>
    <mergeCell ref="K66:L66"/>
    <mergeCell ref="K68:L68"/>
    <mergeCell ref="H64:I64"/>
    <mergeCell ref="K64:L64"/>
    <mergeCell ref="M64:N64"/>
    <mergeCell ref="D70:E70"/>
    <mergeCell ref="I70:J70"/>
    <mergeCell ref="K70:L70"/>
    <mergeCell ref="D65:E65"/>
    <mergeCell ref="C1:K1"/>
    <mergeCell ref="B3:C3"/>
    <mergeCell ref="H3:I3"/>
    <mergeCell ref="E4:F4"/>
    <mergeCell ref="H4:I4"/>
  </mergeCells>
  <phoneticPr fontId="41" type="noConversion"/>
  <pageMargins left="0.2" right="0.16" top="0.34" bottom="0.32" header="0.31496062992125984" footer="0.31496062992125984"/>
  <pageSetup scale="75" orientation="landscape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661A3-8AE1-4643-9696-6E760799E6F2}">
  <sheetPr>
    <tabColor rgb="FF00B0F0"/>
  </sheetPr>
  <dimension ref="A1:G103"/>
  <sheetViews>
    <sheetView workbookViewId="0">
      <selection activeCell="A18" sqref="A18"/>
    </sheetView>
  </sheetViews>
  <sheetFormatPr baseColWidth="10" defaultRowHeight="14.4" x14ac:dyDescent="0.3"/>
  <cols>
    <col min="1" max="1" width="13.44140625" style="60" bestFit="1" customWidth="1"/>
    <col min="2" max="2" width="12.88671875" bestFit="1" customWidth="1"/>
    <col min="3" max="3" width="15.88671875" style="9" bestFit="1" customWidth="1"/>
    <col min="4" max="4" width="12.44140625" bestFit="1" customWidth="1"/>
    <col min="5" max="5" width="15.109375" style="9" bestFit="1" customWidth="1"/>
    <col min="6" max="6" width="19.5546875" style="8" bestFit="1" customWidth="1"/>
  </cols>
  <sheetData>
    <row r="1" spans="1:7" ht="36.75" customHeight="1" x14ac:dyDescent="0.4">
      <c r="B1" s="178" t="s">
        <v>32</v>
      </c>
      <c r="C1" s="179"/>
      <c r="D1" s="180"/>
      <c r="E1" s="179"/>
      <c r="F1" s="181"/>
    </row>
    <row r="2" spans="1:7" ht="16.2" thickBot="1" x14ac:dyDescent="0.35">
      <c r="A2" s="182" t="s">
        <v>5</v>
      </c>
      <c r="B2" s="182" t="s">
        <v>27</v>
      </c>
      <c r="C2" s="183" t="s">
        <v>28</v>
      </c>
      <c r="D2" s="182" t="s">
        <v>29</v>
      </c>
      <c r="E2" s="183" t="s">
        <v>30</v>
      </c>
      <c r="F2" s="183" t="s">
        <v>28</v>
      </c>
    </row>
    <row r="3" spans="1:7" ht="18" x14ac:dyDescent="0.35">
      <c r="A3" s="195">
        <v>44202</v>
      </c>
      <c r="B3" s="196" t="s">
        <v>35</v>
      </c>
      <c r="C3" s="71">
        <v>88648.82</v>
      </c>
      <c r="D3" s="197"/>
      <c r="E3" s="6"/>
      <c r="F3" s="185">
        <f>C3-E3</f>
        <v>88648.82</v>
      </c>
    </row>
    <row r="4" spans="1:7" ht="18" x14ac:dyDescent="0.35">
      <c r="A4" s="195">
        <v>44203</v>
      </c>
      <c r="B4" s="196" t="s">
        <v>36</v>
      </c>
      <c r="C4" s="71">
        <v>77380.66</v>
      </c>
      <c r="D4" s="198"/>
      <c r="E4" s="71"/>
      <c r="F4" s="186">
        <f>F3+C4-E4</f>
        <v>166029.48000000001</v>
      </c>
      <c r="G4" s="187"/>
    </row>
    <row r="5" spans="1:7" x14ac:dyDescent="0.3">
      <c r="A5" s="198">
        <v>44203</v>
      </c>
      <c r="B5" s="196" t="s">
        <v>37</v>
      </c>
      <c r="C5" s="71">
        <v>6257.6</v>
      </c>
      <c r="D5" s="198"/>
      <c r="E5" s="71"/>
      <c r="F5" s="188">
        <f t="shared" ref="F5:F66" si="0">F4+C5-E5</f>
        <v>172287.08000000002</v>
      </c>
    </row>
    <row r="6" spans="1:7" x14ac:dyDescent="0.3">
      <c r="A6" s="198">
        <v>44204</v>
      </c>
      <c r="B6" s="196" t="s">
        <v>38</v>
      </c>
      <c r="C6" s="71">
        <v>29824.799999999999</v>
      </c>
      <c r="D6" s="198"/>
      <c r="E6" s="71"/>
      <c r="F6" s="188">
        <f t="shared" si="0"/>
        <v>202111.88</v>
      </c>
    </row>
    <row r="7" spans="1:7" x14ac:dyDescent="0.3">
      <c r="A7" s="198">
        <v>44204</v>
      </c>
      <c r="B7" s="196" t="s">
        <v>39</v>
      </c>
      <c r="C7" s="71">
        <v>29719.4</v>
      </c>
      <c r="D7" s="198">
        <v>44204</v>
      </c>
      <c r="E7" s="71">
        <v>229882.62</v>
      </c>
      <c r="F7" s="188">
        <f t="shared" si="0"/>
        <v>1948.6600000000035</v>
      </c>
    </row>
    <row r="8" spans="1:7" x14ac:dyDescent="0.3">
      <c r="A8" s="198">
        <v>44204</v>
      </c>
      <c r="B8" s="196" t="s">
        <v>40</v>
      </c>
      <c r="C8" s="71">
        <v>17441.2</v>
      </c>
      <c r="D8" s="198"/>
      <c r="E8" s="71"/>
      <c r="F8" s="188">
        <f t="shared" si="0"/>
        <v>19389.860000000004</v>
      </c>
    </row>
    <row r="9" spans="1:7" x14ac:dyDescent="0.3">
      <c r="A9" s="198">
        <v>44205</v>
      </c>
      <c r="B9" s="196" t="s">
        <v>41</v>
      </c>
      <c r="C9" s="71">
        <v>31258.5</v>
      </c>
      <c r="D9" s="198"/>
      <c r="E9" s="71"/>
      <c r="F9" s="188">
        <f t="shared" si="0"/>
        <v>50648.36</v>
      </c>
    </row>
    <row r="10" spans="1:7" ht="18" x14ac:dyDescent="0.35">
      <c r="A10" s="198">
        <v>44205</v>
      </c>
      <c r="B10" s="196" t="s">
        <v>42</v>
      </c>
      <c r="C10" s="71">
        <v>174025</v>
      </c>
      <c r="D10" s="198"/>
      <c r="E10" s="71"/>
      <c r="F10" s="188">
        <f t="shared" si="0"/>
        <v>224673.36</v>
      </c>
      <c r="G10" s="187"/>
    </row>
    <row r="11" spans="1:7" x14ac:dyDescent="0.3">
      <c r="A11" s="195">
        <v>44206</v>
      </c>
      <c r="B11" s="196" t="s">
        <v>43</v>
      </c>
      <c r="C11" s="71">
        <v>4122</v>
      </c>
      <c r="D11" s="198"/>
      <c r="E11" s="71"/>
      <c r="F11" s="188">
        <f t="shared" si="0"/>
        <v>228795.36</v>
      </c>
    </row>
    <row r="12" spans="1:7" x14ac:dyDescent="0.3">
      <c r="A12" s="198">
        <v>44207</v>
      </c>
      <c r="B12" s="196" t="s">
        <v>114</v>
      </c>
      <c r="C12" s="71">
        <v>82463.100000000006</v>
      </c>
      <c r="D12" s="198"/>
      <c r="E12" s="71"/>
      <c r="F12" s="188">
        <f t="shared" si="0"/>
        <v>311258.45999999996</v>
      </c>
    </row>
    <row r="13" spans="1:7" x14ac:dyDescent="0.3">
      <c r="A13" s="198">
        <v>44208</v>
      </c>
      <c r="B13" s="196" t="s">
        <v>115</v>
      </c>
      <c r="C13" s="71">
        <v>13282.5</v>
      </c>
      <c r="D13" s="198"/>
      <c r="E13" s="71"/>
      <c r="F13" s="188">
        <f t="shared" si="0"/>
        <v>324540.95999999996</v>
      </c>
    </row>
    <row r="14" spans="1:7" x14ac:dyDescent="0.3">
      <c r="A14" s="198">
        <v>44208</v>
      </c>
      <c r="B14" s="196" t="s">
        <v>116</v>
      </c>
      <c r="C14" s="71">
        <v>64206</v>
      </c>
      <c r="D14" s="198"/>
      <c r="E14" s="71"/>
      <c r="F14" s="188">
        <f t="shared" si="0"/>
        <v>388746.95999999996</v>
      </c>
    </row>
    <row r="15" spans="1:7" x14ac:dyDescent="0.3">
      <c r="A15" s="198">
        <v>44209</v>
      </c>
      <c r="B15" s="196" t="s">
        <v>117</v>
      </c>
      <c r="C15" s="71">
        <v>104493.72</v>
      </c>
      <c r="D15" s="198">
        <v>44209</v>
      </c>
      <c r="E15" s="71">
        <v>493240.68</v>
      </c>
      <c r="F15" s="188">
        <f t="shared" si="0"/>
        <v>0</v>
      </c>
    </row>
    <row r="16" spans="1:7" x14ac:dyDescent="0.3">
      <c r="A16" s="198">
        <v>44210</v>
      </c>
      <c r="B16" s="196" t="s">
        <v>118</v>
      </c>
      <c r="C16" s="71">
        <v>105726.88</v>
      </c>
      <c r="D16" s="198"/>
      <c r="E16" s="71"/>
      <c r="F16" s="188">
        <f t="shared" si="0"/>
        <v>105726.88</v>
      </c>
    </row>
    <row r="17" spans="1:7" x14ac:dyDescent="0.3">
      <c r="A17" s="198">
        <v>44211</v>
      </c>
      <c r="B17" s="196" t="s">
        <v>119</v>
      </c>
      <c r="C17" s="71">
        <v>872</v>
      </c>
      <c r="D17" s="198">
        <v>44218</v>
      </c>
      <c r="E17" s="71">
        <v>106598.88</v>
      </c>
      <c r="F17" s="188">
        <f t="shared" si="0"/>
        <v>0</v>
      </c>
    </row>
    <row r="18" spans="1:7" x14ac:dyDescent="0.3">
      <c r="A18" s="198"/>
      <c r="B18" s="196"/>
      <c r="C18" s="71"/>
      <c r="D18" s="198"/>
      <c r="E18" s="71"/>
      <c r="F18" s="188">
        <f t="shared" si="0"/>
        <v>0</v>
      </c>
    </row>
    <row r="19" spans="1:7" x14ac:dyDescent="0.3">
      <c r="A19" s="198"/>
      <c r="B19" s="196"/>
      <c r="C19" s="71"/>
      <c r="D19" s="198"/>
      <c r="E19" s="71"/>
      <c r="F19" s="188">
        <f t="shared" si="0"/>
        <v>0</v>
      </c>
    </row>
    <row r="20" spans="1:7" x14ac:dyDescent="0.3">
      <c r="A20" s="198"/>
      <c r="B20" s="196"/>
      <c r="C20" s="71"/>
      <c r="D20" s="198"/>
      <c r="E20" s="71"/>
      <c r="F20" s="188">
        <f t="shared" si="0"/>
        <v>0</v>
      </c>
    </row>
    <row r="21" spans="1:7" x14ac:dyDescent="0.3">
      <c r="A21" s="198"/>
      <c r="B21" s="196"/>
      <c r="C21" s="71"/>
      <c r="D21" s="198"/>
      <c r="E21" s="71"/>
      <c r="F21" s="188">
        <f t="shared" si="0"/>
        <v>0</v>
      </c>
    </row>
    <row r="22" spans="1:7" ht="18" x14ac:dyDescent="0.35">
      <c r="A22" s="198"/>
      <c r="B22" s="196"/>
      <c r="C22" s="71"/>
      <c r="D22" s="198"/>
      <c r="E22" s="71"/>
      <c r="F22" s="188">
        <f t="shared" si="0"/>
        <v>0</v>
      </c>
      <c r="G22" s="187"/>
    </row>
    <row r="23" spans="1:7" x14ac:dyDescent="0.3">
      <c r="A23" s="198"/>
      <c r="B23" s="196"/>
      <c r="C23" s="71"/>
      <c r="D23" s="198"/>
      <c r="E23" s="71"/>
      <c r="F23" s="188">
        <f t="shared" si="0"/>
        <v>0</v>
      </c>
    </row>
    <row r="24" spans="1:7" x14ac:dyDescent="0.3">
      <c r="A24" s="198"/>
      <c r="B24" s="196"/>
      <c r="C24" s="71"/>
      <c r="D24" s="198"/>
      <c r="E24" s="71"/>
      <c r="F24" s="188">
        <f t="shared" si="0"/>
        <v>0</v>
      </c>
    </row>
    <row r="25" spans="1:7" x14ac:dyDescent="0.3">
      <c r="A25" s="198"/>
      <c r="B25" s="196"/>
      <c r="C25" s="71"/>
      <c r="D25" s="198"/>
      <c r="E25" s="71"/>
      <c r="F25" s="188">
        <f t="shared" si="0"/>
        <v>0</v>
      </c>
    </row>
    <row r="26" spans="1:7" x14ac:dyDescent="0.3">
      <c r="A26" s="198"/>
      <c r="B26" s="196"/>
      <c r="C26" s="71"/>
      <c r="D26" s="198"/>
      <c r="E26" s="71"/>
      <c r="F26" s="188">
        <f t="shared" si="0"/>
        <v>0</v>
      </c>
    </row>
    <row r="27" spans="1:7" x14ac:dyDescent="0.3">
      <c r="A27" s="198"/>
      <c r="B27" s="196"/>
      <c r="C27" s="71"/>
      <c r="D27" s="198"/>
      <c r="E27" s="71"/>
      <c r="F27" s="188">
        <f t="shared" si="0"/>
        <v>0</v>
      </c>
    </row>
    <row r="28" spans="1:7" x14ac:dyDescent="0.3">
      <c r="A28" s="198"/>
      <c r="B28" s="196"/>
      <c r="C28" s="71"/>
      <c r="D28" s="198"/>
      <c r="E28" s="71"/>
      <c r="F28" s="188">
        <f t="shared" si="0"/>
        <v>0</v>
      </c>
    </row>
    <row r="29" spans="1:7" x14ac:dyDescent="0.3">
      <c r="A29" s="198"/>
      <c r="B29" s="196"/>
      <c r="C29" s="71"/>
      <c r="D29" s="198"/>
      <c r="E29" s="71"/>
      <c r="F29" s="188">
        <f t="shared" si="0"/>
        <v>0</v>
      </c>
    </row>
    <row r="30" spans="1:7" ht="18" x14ac:dyDescent="0.35">
      <c r="A30" s="198"/>
      <c r="B30" s="196"/>
      <c r="C30" s="71"/>
      <c r="D30" s="198"/>
      <c r="E30" s="71"/>
      <c r="F30" s="186">
        <f t="shared" si="0"/>
        <v>0</v>
      </c>
      <c r="G30" s="187"/>
    </row>
    <row r="31" spans="1:7" x14ac:dyDescent="0.3">
      <c r="A31" s="198"/>
      <c r="B31" s="196"/>
      <c r="C31" s="71"/>
      <c r="D31" s="198"/>
      <c r="E31" s="71"/>
      <c r="F31" s="188">
        <f t="shared" si="0"/>
        <v>0</v>
      </c>
    </row>
    <row r="32" spans="1:7" x14ac:dyDescent="0.3">
      <c r="A32" s="195"/>
      <c r="B32" s="196"/>
      <c r="C32" s="71"/>
      <c r="D32" s="198"/>
      <c r="E32" s="71"/>
      <c r="F32" s="188">
        <f t="shared" si="0"/>
        <v>0</v>
      </c>
    </row>
    <row r="33" spans="1:6" x14ac:dyDescent="0.3">
      <c r="A33" s="195"/>
      <c r="B33" s="196"/>
      <c r="C33" s="71"/>
      <c r="D33" s="198"/>
      <c r="E33" s="71"/>
      <c r="F33" s="188">
        <f t="shared" si="0"/>
        <v>0</v>
      </c>
    </row>
    <row r="34" spans="1:6" x14ac:dyDescent="0.3">
      <c r="A34" s="195"/>
      <c r="B34" s="196"/>
      <c r="C34" s="71"/>
      <c r="D34" s="198"/>
      <c r="E34" s="71"/>
      <c r="F34" s="188">
        <f t="shared" si="0"/>
        <v>0</v>
      </c>
    </row>
    <row r="35" spans="1:6" x14ac:dyDescent="0.3">
      <c r="A35" s="195"/>
      <c r="B35" s="196"/>
      <c r="C35" s="71"/>
      <c r="D35" s="198"/>
      <c r="E35" s="71"/>
      <c r="F35" s="188">
        <f t="shared" si="0"/>
        <v>0</v>
      </c>
    </row>
    <row r="36" spans="1:6" x14ac:dyDescent="0.3">
      <c r="A36" s="195"/>
      <c r="B36" s="196"/>
      <c r="C36" s="71"/>
      <c r="D36" s="198"/>
      <c r="E36" s="71"/>
      <c r="F36" s="188">
        <f t="shared" si="0"/>
        <v>0</v>
      </c>
    </row>
    <row r="37" spans="1:6" x14ac:dyDescent="0.3">
      <c r="A37" s="198"/>
      <c r="B37" s="196"/>
      <c r="C37" s="71"/>
      <c r="D37" s="198"/>
      <c r="E37" s="71"/>
      <c r="F37" s="188">
        <f t="shared" si="0"/>
        <v>0</v>
      </c>
    </row>
    <row r="38" spans="1:6" x14ac:dyDescent="0.3">
      <c r="A38" s="198"/>
      <c r="B38" s="196"/>
      <c r="C38" s="71"/>
      <c r="D38" s="198"/>
      <c r="E38" s="71"/>
      <c r="F38" s="188">
        <f t="shared" si="0"/>
        <v>0</v>
      </c>
    </row>
    <row r="39" spans="1:6" x14ac:dyDescent="0.3">
      <c r="A39" s="198"/>
      <c r="B39" s="196"/>
      <c r="C39" s="71"/>
      <c r="D39" s="198"/>
      <c r="E39" s="71"/>
      <c r="F39" s="188">
        <f t="shared" si="0"/>
        <v>0</v>
      </c>
    </row>
    <row r="40" spans="1:6" x14ac:dyDescent="0.3">
      <c r="A40" s="195"/>
      <c r="B40" s="196"/>
      <c r="C40" s="71"/>
      <c r="D40" s="198"/>
      <c r="E40" s="71"/>
      <c r="F40" s="188">
        <f t="shared" si="0"/>
        <v>0</v>
      </c>
    </row>
    <row r="41" spans="1:6" x14ac:dyDescent="0.3">
      <c r="A41" s="195"/>
      <c r="B41" s="196"/>
      <c r="C41" s="71"/>
      <c r="D41" s="198"/>
      <c r="E41" s="71"/>
      <c r="F41" s="188">
        <f t="shared" si="0"/>
        <v>0</v>
      </c>
    </row>
    <row r="42" spans="1:6" x14ac:dyDescent="0.3">
      <c r="A42" s="195"/>
      <c r="B42" s="196"/>
      <c r="C42" s="71"/>
      <c r="D42" s="198"/>
      <c r="E42" s="71"/>
      <c r="F42" s="188">
        <f t="shared" si="0"/>
        <v>0</v>
      </c>
    </row>
    <row r="43" spans="1:6" x14ac:dyDescent="0.3">
      <c r="A43" s="195"/>
      <c r="B43" s="196"/>
      <c r="C43" s="71"/>
      <c r="D43" s="198"/>
      <c r="E43" s="71"/>
      <c r="F43" s="188">
        <f t="shared" si="0"/>
        <v>0</v>
      </c>
    </row>
    <row r="44" spans="1:6" x14ac:dyDescent="0.3">
      <c r="A44" s="195"/>
      <c r="B44" s="196"/>
      <c r="C44" s="71"/>
      <c r="D44" s="198"/>
      <c r="E44" s="71"/>
      <c r="F44" s="188">
        <f t="shared" si="0"/>
        <v>0</v>
      </c>
    </row>
    <row r="45" spans="1:6" x14ac:dyDescent="0.3">
      <c r="A45" s="195"/>
      <c r="B45" s="196"/>
      <c r="C45" s="71"/>
      <c r="D45" s="198"/>
      <c r="E45" s="71"/>
      <c r="F45" s="188">
        <f t="shared" si="0"/>
        <v>0</v>
      </c>
    </row>
    <row r="46" spans="1:6" x14ac:dyDescent="0.3">
      <c r="A46" s="195"/>
      <c r="B46" s="196"/>
      <c r="C46" s="71"/>
      <c r="D46" s="198"/>
      <c r="E46" s="71"/>
      <c r="F46" s="188">
        <f t="shared" si="0"/>
        <v>0</v>
      </c>
    </row>
    <row r="47" spans="1:6" x14ac:dyDescent="0.3">
      <c r="A47" s="195"/>
      <c r="B47" s="196"/>
      <c r="C47" s="71"/>
      <c r="D47" s="198"/>
      <c r="E47" s="71"/>
      <c r="F47" s="188">
        <f t="shared" si="0"/>
        <v>0</v>
      </c>
    </row>
    <row r="48" spans="1:6" x14ac:dyDescent="0.3">
      <c r="A48" s="195"/>
      <c r="B48" s="196"/>
      <c r="C48" s="71"/>
      <c r="D48" s="198"/>
      <c r="E48" s="71"/>
      <c r="F48" s="188">
        <f t="shared" si="0"/>
        <v>0</v>
      </c>
    </row>
    <row r="49" spans="1:6" x14ac:dyDescent="0.3">
      <c r="A49" s="195"/>
      <c r="B49" s="196"/>
      <c r="C49" s="71"/>
      <c r="D49" s="198"/>
      <c r="E49" s="71"/>
      <c r="F49" s="188">
        <f t="shared" si="0"/>
        <v>0</v>
      </c>
    </row>
    <row r="50" spans="1:6" x14ac:dyDescent="0.3">
      <c r="A50" s="195"/>
      <c r="B50" s="196"/>
      <c r="C50" s="71"/>
      <c r="D50" s="198"/>
      <c r="E50" s="71"/>
      <c r="F50" s="188">
        <f t="shared" si="0"/>
        <v>0</v>
      </c>
    </row>
    <row r="51" spans="1:6" x14ac:dyDescent="0.3">
      <c r="A51" s="195"/>
      <c r="B51" s="196"/>
      <c r="C51" s="71"/>
      <c r="D51" s="198"/>
      <c r="E51" s="71"/>
      <c r="F51" s="188">
        <f t="shared" si="0"/>
        <v>0</v>
      </c>
    </row>
    <row r="52" spans="1:6" x14ac:dyDescent="0.3">
      <c r="A52" s="195"/>
      <c r="B52" s="196"/>
      <c r="C52" s="71"/>
      <c r="D52" s="198"/>
      <c r="E52" s="71"/>
      <c r="F52" s="188">
        <f t="shared" si="0"/>
        <v>0</v>
      </c>
    </row>
    <row r="53" spans="1:6" x14ac:dyDescent="0.3">
      <c r="A53" s="195"/>
      <c r="B53" s="196"/>
      <c r="C53" s="71"/>
      <c r="D53" s="198"/>
      <c r="E53" s="71"/>
      <c r="F53" s="188">
        <f t="shared" si="0"/>
        <v>0</v>
      </c>
    </row>
    <row r="54" spans="1:6" x14ac:dyDescent="0.3">
      <c r="A54" s="195"/>
      <c r="B54" s="196"/>
      <c r="C54" s="71"/>
      <c r="D54" s="198"/>
      <c r="E54" s="71"/>
      <c r="F54" s="188">
        <f t="shared" si="0"/>
        <v>0</v>
      </c>
    </row>
    <row r="55" spans="1:6" x14ac:dyDescent="0.3">
      <c r="A55" s="195"/>
      <c r="B55" s="196"/>
      <c r="C55" s="71"/>
      <c r="D55" s="198"/>
      <c r="E55" s="71"/>
      <c r="F55" s="188">
        <f t="shared" si="0"/>
        <v>0</v>
      </c>
    </row>
    <row r="56" spans="1:6" x14ac:dyDescent="0.3">
      <c r="A56" s="195"/>
      <c r="B56" s="196"/>
      <c r="C56" s="71"/>
      <c r="D56" s="198"/>
      <c r="E56" s="71"/>
      <c r="F56" s="188">
        <f t="shared" si="0"/>
        <v>0</v>
      </c>
    </row>
    <row r="57" spans="1:6" x14ac:dyDescent="0.3">
      <c r="A57" s="195"/>
      <c r="B57" s="196"/>
      <c r="C57" s="71"/>
      <c r="D57" s="198"/>
      <c r="E57" s="71"/>
      <c r="F57" s="188">
        <f t="shared" si="0"/>
        <v>0</v>
      </c>
    </row>
    <row r="58" spans="1:6" x14ac:dyDescent="0.3">
      <c r="A58" s="195"/>
      <c r="B58" s="196"/>
      <c r="C58" s="71"/>
      <c r="D58" s="198"/>
      <c r="E58" s="71"/>
      <c r="F58" s="188">
        <f t="shared" si="0"/>
        <v>0</v>
      </c>
    </row>
    <row r="59" spans="1:6" x14ac:dyDescent="0.3">
      <c r="A59" s="195"/>
      <c r="B59" s="196"/>
      <c r="C59" s="71"/>
      <c r="D59" s="198"/>
      <c r="E59" s="71"/>
      <c r="F59" s="188">
        <f t="shared" si="0"/>
        <v>0</v>
      </c>
    </row>
    <row r="60" spans="1:6" x14ac:dyDescent="0.3">
      <c r="A60" s="195"/>
      <c r="B60" s="196"/>
      <c r="C60" s="71"/>
      <c r="D60" s="198"/>
      <c r="E60" s="71"/>
      <c r="F60" s="188">
        <f t="shared" si="0"/>
        <v>0</v>
      </c>
    </row>
    <row r="61" spans="1:6" x14ac:dyDescent="0.3">
      <c r="A61" s="189">
        <v>44201</v>
      </c>
      <c r="B61" s="190" t="s">
        <v>31</v>
      </c>
      <c r="C61" s="7">
        <v>59545.2</v>
      </c>
      <c r="D61" s="184"/>
      <c r="E61" s="7"/>
      <c r="F61" s="188">
        <f t="shared" si="0"/>
        <v>59545.2</v>
      </c>
    </row>
    <row r="62" spans="1:6" x14ac:dyDescent="0.3">
      <c r="A62" s="189"/>
      <c r="B62" s="190"/>
      <c r="C62" s="7"/>
      <c r="D62" s="184"/>
      <c r="E62" s="7"/>
      <c r="F62" s="188">
        <f t="shared" si="0"/>
        <v>59545.2</v>
      </c>
    </row>
    <row r="63" spans="1:6" x14ac:dyDescent="0.3">
      <c r="A63" s="189"/>
      <c r="B63" s="190"/>
      <c r="C63" s="7"/>
      <c r="D63" s="184"/>
      <c r="E63" s="7"/>
      <c r="F63" s="188">
        <f t="shared" si="0"/>
        <v>59545.2</v>
      </c>
    </row>
    <row r="64" spans="1:6" x14ac:dyDescent="0.3">
      <c r="A64" s="189"/>
      <c r="B64" s="190"/>
      <c r="C64" s="7"/>
      <c r="D64" s="184"/>
      <c r="E64" s="7"/>
      <c r="F64" s="188">
        <f t="shared" si="0"/>
        <v>59545.2</v>
      </c>
    </row>
    <row r="65" spans="1:6" x14ac:dyDescent="0.3">
      <c r="A65" s="189"/>
      <c r="B65" s="190"/>
      <c r="C65" s="7"/>
      <c r="D65" s="184"/>
      <c r="E65" s="7"/>
      <c r="F65" s="188">
        <f t="shared" si="0"/>
        <v>59545.2</v>
      </c>
    </row>
    <row r="66" spans="1:6" ht="15" thickBot="1" x14ac:dyDescent="0.35">
      <c r="A66" s="191"/>
      <c r="B66" s="192"/>
      <c r="C66" s="84">
        <v>0</v>
      </c>
      <c r="D66" s="193"/>
      <c r="E66" s="84"/>
      <c r="F66" s="188">
        <f t="shared" si="0"/>
        <v>59545.2</v>
      </c>
    </row>
    <row r="67" spans="1:6" ht="18.600000000000001" thickTop="1" x14ac:dyDescent="0.35">
      <c r="B67" s="60"/>
      <c r="C67" s="4">
        <f>SUM(C3:C66)</f>
        <v>889267.37999999989</v>
      </c>
      <c r="D67" s="1"/>
      <c r="E67" s="4">
        <f>SUM(E3:E66)</f>
        <v>829722.18</v>
      </c>
      <c r="F67" s="194">
        <f>F66</f>
        <v>59545.2</v>
      </c>
    </row>
    <row r="68" spans="1:6" x14ac:dyDescent="0.3">
      <c r="B68" s="60"/>
      <c r="C68" s="4"/>
      <c r="D68" s="1"/>
      <c r="E68" s="8"/>
      <c r="F68" s="4"/>
    </row>
    <row r="69" spans="1:6" x14ac:dyDescent="0.3">
      <c r="B69" s="60"/>
      <c r="C69" s="4"/>
      <c r="D69" s="1"/>
      <c r="E69" s="8"/>
      <c r="F69" s="4"/>
    </row>
    <row r="70" spans="1:6" x14ac:dyDescent="0.3">
      <c r="A70"/>
      <c r="B70" s="34"/>
      <c r="D70" s="34"/>
    </row>
    <row r="71" spans="1:6" x14ac:dyDescent="0.3">
      <c r="A71"/>
      <c r="B71" s="34"/>
      <c r="D71" s="34"/>
    </row>
    <row r="72" spans="1:6" x14ac:dyDescent="0.3">
      <c r="A72"/>
      <c r="B72" s="34"/>
      <c r="D72" s="34"/>
    </row>
    <row r="73" spans="1:6" x14ac:dyDescent="0.3">
      <c r="A73"/>
      <c r="B73" s="34"/>
      <c r="D73" s="34"/>
      <c r="F73"/>
    </row>
    <row r="74" spans="1:6" x14ac:dyDescent="0.3">
      <c r="A74"/>
      <c r="B74" s="34"/>
      <c r="D74" s="34"/>
      <c r="F74"/>
    </row>
    <row r="75" spans="1:6" x14ac:dyDescent="0.3">
      <c r="A75"/>
      <c r="B75" s="34"/>
      <c r="D75" s="34"/>
      <c r="F75"/>
    </row>
    <row r="76" spans="1:6" x14ac:dyDescent="0.3">
      <c r="A76"/>
      <c r="B76" s="34"/>
      <c r="D76" s="34"/>
      <c r="F76"/>
    </row>
    <row r="77" spans="1:6" x14ac:dyDescent="0.3">
      <c r="A77"/>
      <c r="B77" s="34"/>
      <c r="D77" s="34"/>
      <c r="F77"/>
    </row>
    <row r="78" spans="1:6" x14ac:dyDescent="0.3">
      <c r="A78"/>
      <c r="B78" s="34"/>
      <c r="D78" s="34"/>
      <c r="F78"/>
    </row>
    <row r="79" spans="1:6" x14ac:dyDescent="0.3">
      <c r="A79"/>
      <c r="B79" s="34"/>
      <c r="D79" s="34"/>
      <c r="F79"/>
    </row>
    <row r="80" spans="1:6" x14ac:dyDescent="0.3">
      <c r="A80"/>
      <c r="B80" s="34"/>
      <c r="D80" s="34"/>
      <c r="F80"/>
    </row>
    <row r="81" spans="1:6" x14ac:dyDescent="0.3">
      <c r="A81"/>
      <c r="B81" s="34"/>
      <c r="D81" s="34"/>
      <c r="F81"/>
    </row>
    <row r="82" spans="1:6" x14ac:dyDescent="0.3">
      <c r="A82"/>
      <c r="B82" s="34"/>
      <c r="D82" s="34"/>
      <c r="E82"/>
      <c r="F82"/>
    </row>
    <row r="83" spans="1:6" x14ac:dyDescent="0.3">
      <c r="A83"/>
      <c r="B83" s="34"/>
      <c r="D83" s="34"/>
      <c r="E83"/>
      <c r="F83"/>
    </row>
    <row r="84" spans="1:6" x14ac:dyDescent="0.3">
      <c r="A84"/>
      <c r="B84" s="34"/>
      <c r="D84" s="34"/>
      <c r="E84"/>
      <c r="F84"/>
    </row>
    <row r="85" spans="1:6" x14ac:dyDescent="0.3">
      <c r="A85"/>
      <c r="B85" s="34"/>
      <c r="D85" s="34"/>
      <c r="E85"/>
      <c r="F85"/>
    </row>
    <row r="86" spans="1:6" x14ac:dyDescent="0.3">
      <c r="A86"/>
      <c r="B86" s="34"/>
      <c r="D86" s="34"/>
      <c r="E86"/>
      <c r="F86"/>
    </row>
    <row r="87" spans="1:6" x14ac:dyDescent="0.3">
      <c r="A87"/>
      <c r="B87" s="34"/>
      <c r="D87" s="34"/>
      <c r="E87"/>
      <c r="F87"/>
    </row>
    <row r="88" spans="1:6" x14ac:dyDescent="0.3">
      <c r="B88" s="34"/>
      <c r="D88" s="34"/>
      <c r="E88"/>
    </row>
    <row r="89" spans="1:6" x14ac:dyDescent="0.3">
      <c r="B89" s="34"/>
      <c r="D89" s="34"/>
      <c r="E89"/>
    </row>
    <row r="90" spans="1:6" x14ac:dyDescent="0.3">
      <c r="B90" s="34"/>
      <c r="D90" s="34"/>
      <c r="E90"/>
    </row>
    <row r="91" spans="1:6" x14ac:dyDescent="0.3">
      <c r="B91" s="34"/>
      <c r="D91" s="34"/>
      <c r="E91"/>
    </row>
    <row r="92" spans="1:6" x14ac:dyDescent="0.3">
      <c r="B92" s="34"/>
      <c r="D92" s="34"/>
      <c r="E92"/>
    </row>
    <row r="93" spans="1:6" x14ac:dyDescent="0.3">
      <c r="B93" s="34"/>
      <c r="D93" s="34"/>
      <c r="E93"/>
    </row>
    <row r="94" spans="1:6" x14ac:dyDescent="0.3">
      <c r="B94" s="34"/>
      <c r="D94" s="34"/>
      <c r="E94"/>
    </row>
    <row r="95" spans="1:6" x14ac:dyDescent="0.3">
      <c r="B95" s="34"/>
      <c r="D95" s="34"/>
      <c r="E95"/>
    </row>
    <row r="96" spans="1:6" x14ac:dyDescent="0.3">
      <c r="B96" s="34"/>
      <c r="D96" s="34"/>
      <c r="E96"/>
    </row>
    <row r="97" spans="2:4" x14ac:dyDescent="0.3">
      <c r="B97" s="34"/>
    </row>
    <row r="98" spans="2:4" x14ac:dyDescent="0.3">
      <c r="B98" s="34"/>
    </row>
    <row r="99" spans="2:4" x14ac:dyDescent="0.3">
      <c r="B99" s="34"/>
      <c r="D99" s="34"/>
    </row>
    <row r="100" spans="2:4" x14ac:dyDescent="0.3">
      <c r="B100" s="34"/>
    </row>
    <row r="101" spans="2:4" x14ac:dyDescent="0.3">
      <c r="B101" s="34"/>
    </row>
    <row r="102" spans="2:4" x14ac:dyDescent="0.3">
      <c r="B102" s="34"/>
    </row>
    <row r="103" spans="2:4" ht="18" x14ac:dyDescent="0.35">
      <c r="C103" s="126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3BB65-FAE4-42A7-A08A-332655BC430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05A45-DB3B-4B97-B464-D821ECF3F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B2C5-C31D-40C2-891C-ECF9B3F67FFA}">
  <sheetPr>
    <tabColor rgb="FFC00000"/>
  </sheetPr>
  <dimension ref="A45:F62"/>
  <sheetViews>
    <sheetView topLeftCell="A31" workbookViewId="0">
      <selection activeCell="I47" sqref="I47"/>
    </sheetView>
  </sheetViews>
  <sheetFormatPr baseColWidth="10" defaultRowHeight="14.4" x14ac:dyDescent="0.3"/>
  <cols>
    <col min="3" max="3" width="12.5546875" bestFit="1" customWidth="1"/>
  </cols>
  <sheetData>
    <row r="45" spans="1:6" ht="15" thickBot="1" x14ac:dyDescent="0.35"/>
    <row r="46" spans="1:6" ht="15" customHeight="1" thickBot="1" x14ac:dyDescent="0.35">
      <c r="A46" s="32"/>
      <c r="B46" s="261" t="s">
        <v>33</v>
      </c>
      <c r="C46" s="262"/>
      <c r="D46" s="262"/>
      <c r="E46" s="263"/>
      <c r="F46" s="4"/>
    </row>
    <row r="47" spans="1:6" ht="16.5" customHeight="1" x14ac:dyDescent="0.3">
      <c r="A47" s="19">
        <v>44230</v>
      </c>
      <c r="B47" s="199" t="s">
        <v>133</v>
      </c>
      <c r="C47" s="200">
        <v>139</v>
      </c>
      <c r="D47" s="201" t="s">
        <v>34</v>
      </c>
      <c r="E47" s="202" t="s">
        <v>134</v>
      </c>
      <c r="F47" s="72">
        <v>220</v>
      </c>
    </row>
    <row r="48" spans="1:6" ht="13.8" customHeight="1" x14ac:dyDescent="0.3">
      <c r="A48" s="19"/>
      <c r="B48" s="199" t="s">
        <v>126</v>
      </c>
      <c r="C48" s="200">
        <v>0</v>
      </c>
      <c r="D48" s="203" t="s">
        <v>34</v>
      </c>
      <c r="E48" s="202" t="s">
        <v>51</v>
      </c>
      <c r="F48" s="72">
        <v>0</v>
      </c>
    </row>
    <row r="49" spans="1:6" hidden="1" x14ac:dyDescent="0.3">
      <c r="A49" s="19"/>
      <c r="B49" s="199" t="s">
        <v>126</v>
      </c>
      <c r="C49" s="200">
        <v>0</v>
      </c>
      <c r="D49" s="203" t="s">
        <v>34</v>
      </c>
      <c r="E49" s="202" t="s">
        <v>51</v>
      </c>
      <c r="F49" s="72">
        <v>0</v>
      </c>
    </row>
    <row r="50" spans="1:6" ht="13.5" hidden="1" customHeight="1" x14ac:dyDescent="0.3">
      <c r="A50" s="19"/>
      <c r="B50" s="199" t="s">
        <v>126</v>
      </c>
      <c r="C50" s="200">
        <v>0</v>
      </c>
      <c r="D50" s="203" t="s">
        <v>34</v>
      </c>
      <c r="E50" s="202" t="s">
        <v>51</v>
      </c>
      <c r="F50" s="72">
        <v>0</v>
      </c>
    </row>
    <row r="51" spans="1:6" hidden="1" x14ac:dyDescent="0.3">
      <c r="A51" s="19"/>
      <c r="B51" s="199" t="s">
        <v>126</v>
      </c>
      <c r="C51" s="200">
        <v>0</v>
      </c>
      <c r="D51" s="203" t="s">
        <v>34</v>
      </c>
      <c r="E51" s="202" t="s">
        <v>51</v>
      </c>
      <c r="F51" s="72">
        <v>0</v>
      </c>
    </row>
    <row r="52" spans="1:6" ht="14.25" hidden="1" customHeight="1" x14ac:dyDescent="0.3">
      <c r="A52" s="19"/>
      <c r="B52" s="199" t="s">
        <v>126</v>
      </c>
      <c r="C52" s="200">
        <v>0</v>
      </c>
      <c r="D52" s="203" t="s">
        <v>34</v>
      </c>
      <c r="E52" s="202" t="s">
        <v>51</v>
      </c>
      <c r="F52" s="72">
        <v>0</v>
      </c>
    </row>
    <row r="53" spans="1:6" hidden="1" x14ac:dyDescent="0.3">
      <c r="A53" s="19"/>
      <c r="B53" s="199" t="s">
        <v>126</v>
      </c>
      <c r="C53" s="200">
        <v>0</v>
      </c>
      <c r="D53" s="203" t="s">
        <v>34</v>
      </c>
      <c r="E53" s="202" t="s">
        <v>51</v>
      </c>
      <c r="F53" s="72">
        <v>0</v>
      </c>
    </row>
    <row r="54" spans="1:6" hidden="1" x14ac:dyDescent="0.3">
      <c r="A54" s="19"/>
      <c r="B54" s="199" t="s">
        <v>126</v>
      </c>
      <c r="C54" s="200">
        <v>0</v>
      </c>
      <c r="D54" s="203" t="s">
        <v>34</v>
      </c>
      <c r="E54" s="202" t="s">
        <v>51</v>
      </c>
      <c r="F54" s="72">
        <v>0</v>
      </c>
    </row>
    <row r="55" spans="1:6" hidden="1" x14ac:dyDescent="0.3">
      <c r="A55" s="19"/>
      <c r="B55" s="199" t="s">
        <v>126</v>
      </c>
      <c r="C55" s="200">
        <v>0</v>
      </c>
      <c r="D55" s="203" t="s">
        <v>34</v>
      </c>
      <c r="E55" s="202" t="s">
        <v>51</v>
      </c>
      <c r="F55" s="72">
        <v>0</v>
      </c>
    </row>
    <row r="56" spans="1:6" hidden="1" x14ac:dyDescent="0.3">
      <c r="A56" s="19"/>
      <c r="B56" s="199" t="s">
        <v>126</v>
      </c>
      <c r="C56" s="200">
        <v>0</v>
      </c>
      <c r="D56" s="203" t="s">
        <v>34</v>
      </c>
      <c r="E56" s="202" t="s">
        <v>51</v>
      </c>
      <c r="F56" s="72">
        <v>0</v>
      </c>
    </row>
    <row r="57" spans="1:6" hidden="1" x14ac:dyDescent="0.3">
      <c r="A57" s="19"/>
      <c r="B57" s="199" t="s">
        <v>126</v>
      </c>
      <c r="C57" s="200">
        <v>0</v>
      </c>
      <c r="D57" s="203" t="s">
        <v>34</v>
      </c>
      <c r="E57" s="202" t="s">
        <v>51</v>
      </c>
      <c r="F57" s="72">
        <v>0</v>
      </c>
    </row>
    <row r="58" spans="1:6" hidden="1" x14ac:dyDescent="0.3">
      <c r="A58" s="19"/>
      <c r="B58" s="199" t="s">
        <v>126</v>
      </c>
      <c r="C58" s="200">
        <v>0</v>
      </c>
      <c r="D58" s="203" t="s">
        <v>34</v>
      </c>
      <c r="E58" s="202" t="s">
        <v>51</v>
      </c>
      <c r="F58" s="72">
        <v>0</v>
      </c>
    </row>
    <row r="59" spans="1:6" hidden="1" x14ac:dyDescent="0.3">
      <c r="A59" s="19"/>
      <c r="B59" s="199" t="s">
        <v>126</v>
      </c>
      <c r="C59" s="200">
        <v>0</v>
      </c>
      <c r="D59" s="203" t="s">
        <v>34</v>
      </c>
      <c r="E59" s="202" t="s">
        <v>51</v>
      </c>
      <c r="F59" s="72">
        <v>0</v>
      </c>
    </row>
    <row r="60" spans="1:6" hidden="1" x14ac:dyDescent="0.3">
      <c r="A60" s="19"/>
      <c r="B60" s="199" t="s">
        <v>126</v>
      </c>
      <c r="C60" s="200">
        <v>0</v>
      </c>
      <c r="D60" s="203" t="s">
        <v>34</v>
      </c>
      <c r="E60" s="202" t="s">
        <v>51</v>
      </c>
      <c r="F60" s="72">
        <v>0</v>
      </c>
    </row>
    <row r="61" spans="1:6" hidden="1" x14ac:dyDescent="0.3">
      <c r="A61" s="19"/>
      <c r="B61" s="199" t="s">
        <v>126</v>
      </c>
      <c r="C61" s="200">
        <v>0</v>
      </c>
      <c r="D61" s="203" t="s">
        <v>34</v>
      </c>
      <c r="E61" s="202" t="s">
        <v>51</v>
      </c>
      <c r="F61" s="72">
        <v>0</v>
      </c>
    </row>
    <row r="62" spans="1:6" ht="15.75" hidden="1" customHeight="1" x14ac:dyDescent="0.3">
      <c r="C62" s="200">
        <v>0</v>
      </c>
    </row>
  </sheetData>
  <sortState xmlns:xlrd2="http://schemas.microsoft.com/office/spreadsheetml/2017/richdata2" ref="E48:F49">
    <sortCondition ref="E48:E49"/>
  </sortState>
  <mergeCells count="1">
    <mergeCell ref="B46:E46"/>
  </mergeCells>
  <pageMargins left="0.7" right="0.7" top="0.75" bottom="0.31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684C6-C1F5-4E67-9328-60D36504705F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 N E R O     2 0 2 1    </vt:lpstr>
      <vt:lpstr>REMISIONES   ENERO  2021  </vt:lpstr>
      <vt:lpstr>Hoja3</vt:lpstr>
      <vt:lpstr>Hoja4</vt:lpstr>
      <vt:lpstr>C A N C E L A C I O N E S   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2021-02-11T18:37:22Z</cp:lastPrinted>
  <dcterms:created xsi:type="dcterms:W3CDTF">2021-01-11T14:43:39Z</dcterms:created>
  <dcterms:modified xsi:type="dcterms:W3CDTF">2021-02-11T20:28:32Z</dcterms:modified>
</cp:coreProperties>
</file>