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3  MARZO    2021\"/>
    </mc:Choice>
  </mc:AlternateContent>
  <xr:revisionPtr revIDLastSave="0" documentId="13_ncr:1_{929AD6C3-998B-493C-93AE-3684DB228AD1}" xr6:coauthVersionLast="46" xr6:coauthVersionMax="46" xr10:uidLastSave="{00000000-0000-0000-0000-000000000000}"/>
  <bookViews>
    <workbookView xWindow="510" yWindow="1140" windowWidth="17985" windowHeight="13680" firstSheet="3" activeTab="4" xr2:uid="{5E58DBF9-D3ED-4DEB-9460-35DDCC0234E4}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Hoja7" sheetId="10" r:id="rId7"/>
    <sheet name="Hoja8" sheetId="11" r:id="rId8"/>
    <sheet name="Hoja4" sheetId="4" r:id="rId9"/>
    <sheet name="C A N C E L A C I O N E S   " sheetId="5" r:id="rId10"/>
    <sheet name="Hoja6" sheetId="6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5" i="8" l="1"/>
  <c r="L50" i="8"/>
  <c r="L49" i="8"/>
  <c r="L47" i="8"/>
  <c r="L43" i="8"/>
  <c r="L42" i="8"/>
  <c r="F43" i="9" l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M38" i="8"/>
  <c r="P38" i="8"/>
  <c r="L36" i="8" l="1"/>
  <c r="P33" i="8" l="1"/>
  <c r="P34" i="8"/>
  <c r="P35" i="8"/>
  <c r="P36" i="8"/>
  <c r="P37" i="8"/>
  <c r="P39" i="8"/>
  <c r="P40" i="8"/>
  <c r="P41" i="8"/>
  <c r="P42" i="8"/>
  <c r="M33" i="8"/>
  <c r="M28" i="8" l="1"/>
  <c r="P29" i="8"/>
  <c r="L29" i="8"/>
  <c r="M23" i="8" l="1"/>
  <c r="L22" i="8" l="1"/>
  <c r="M18" i="8"/>
  <c r="L15" i="8" l="1"/>
  <c r="Q14" i="8"/>
  <c r="M12" i="8" l="1"/>
  <c r="P11" i="8" l="1"/>
  <c r="P12" i="8"/>
  <c r="P13" i="8"/>
  <c r="P14" i="8"/>
  <c r="P10" i="8"/>
  <c r="L8" i="8"/>
  <c r="Q6" i="3" l="1"/>
  <c r="L43" i="3" l="1"/>
  <c r="Q6" i="8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78" i="9" s="1"/>
  <c r="K68" i="8"/>
  <c r="N62" i="8"/>
  <c r="I62" i="8"/>
  <c r="F62" i="8"/>
  <c r="C62" i="8"/>
  <c r="Q42" i="8"/>
  <c r="Q41" i="8"/>
  <c r="Q4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2" i="8"/>
  <c r="P9" i="8"/>
  <c r="Q9" i="8" s="1"/>
  <c r="P8" i="8"/>
  <c r="Q8" i="8" s="1"/>
  <c r="P7" i="8"/>
  <c r="Q7" i="8" s="1"/>
  <c r="P6" i="8"/>
  <c r="C62" i="3"/>
  <c r="L36" i="3"/>
  <c r="L33" i="3"/>
  <c r="L38" i="3"/>
  <c r="M64" i="8" l="1"/>
  <c r="L62" i="8"/>
  <c r="K64" i="8" s="1"/>
  <c r="F65" i="8" s="1"/>
  <c r="F68" i="8" s="1"/>
  <c r="K66" i="8" s="1"/>
  <c r="K70" i="8" s="1"/>
  <c r="Q10" i="8"/>
  <c r="Q5" i="8"/>
  <c r="C67" i="7"/>
  <c r="P62" i="8" l="1"/>
  <c r="Q62" i="8"/>
  <c r="L35" i="3"/>
  <c r="P65" i="8" l="1"/>
  <c r="M18" i="3"/>
  <c r="M29" i="3"/>
  <c r="M27" i="3"/>
  <c r="F40" i="2" l="1"/>
  <c r="F41" i="2" s="1"/>
  <c r="F42" i="2" s="1"/>
  <c r="F43" i="2" s="1"/>
  <c r="F44" i="2" s="1"/>
  <c r="F45" i="2" s="1"/>
  <c r="F46" i="2" s="1"/>
  <c r="L28" i="3"/>
  <c r="M22" i="3" l="1"/>
  <c r="L21" i="3" l="1"/>
  <c r="P16" i="3" l="1"/>
  <c r="M16" i="3"/>
  <c r="P15" i="3" l="1"/>
  <c r="Q15" i="3" s="1"/>
  <c r="Q14" i="3"/>
  <c r="L14" i="3"/>
  <c r="M10" i="3" l="1"/>
  <c r="M8" i="3" l="1"/>
  <c r="P7" i="3" l="1"/>
  <c r="L7" i="3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P29" i="1"/>
  <c r="L29" i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7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K64" i="1" l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BB8CA1C8-8ACB-4709-B375-2C61BA53CB8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8DE7803-57F0-4B9F-86CC-4CD9C3D4625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9C3C4C07-5805-4AF5-828A-12CA69FE887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79F5136-0216-450C-A42C-392E845C83F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95A54564-C13F-48FC-B378-C020AB5F0F4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5C366490-0B0C-4806-BA04-B6F663667D4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<sst xmlns="http://schemas.openxmlformats.org/spreadsheetml/2006/main" count="673" uniqueCount="363">
  <si>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</si>
  <si>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</si>
  <si>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</si>
  <si>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</si>
  <si>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</si>
  <si>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</si>
  <si>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</si>
  <si>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</si>
  <si>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</si>
  <si>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</si>
  <si>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</si>
  <si>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</si>
  <si>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</si>
  <si>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</si>
  <si>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</si>
  <si>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</si>
  <si>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</si>
  <si>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</si>
  <si>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</si>
  <si>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</si>
  <si>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</si>
  <si>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</si>
  <si>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</si>
  <si>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</si>
  <si>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</si>
  <si>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</si>
  <si>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</si>
  <si>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</si>
  <si>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</si>
  <si>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</si>
  <si>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</si>
  <si>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</si>
  <si>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</si>
  <si>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</si>
  <si>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</si>
  <si>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</si>
  <si>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</si>
  <si>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</si>
  <si>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</si>
  <si>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</si>
  <si>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</si>
  <si>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</si>
  <si>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</si>
  <si>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</si>
  <si>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</si>
  <si>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</si>
  <si>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</si>
  <si>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</si>
  <si>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</si>
  <si>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</si>
  <si>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</si>
  <si>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</si>
  <si>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</si>
  <si>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</si>
  <si>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</si>
  <si>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</si>
  <si>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</si>
  <si>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</si>
  <si>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</si>
  <si>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</si>
  <si>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</si>
  <si>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</si>
  <si>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</si>
  <si>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</si>
  <si>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</si>
  <si>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</si>
  <si>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</si>
  <si>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</si>
  <si>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</si>
  <si>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</si>
  <si>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</si>
  <si>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</si>
  <si>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</si>
  <si>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</si>
  <si>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</si>
  <si>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</si>
  <si>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</si>
  <si>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</si>
  <si>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</si>
  <si>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</si>
  <si>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</si>
  <si>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</si>
  <si>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</si>
  <si>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</si>
  <si>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</si>
  <si>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</si>
  <si>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</si>
  <si>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</si>
  <si>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</si>
  <si>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</si>
  <si>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</si>
  <si>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</si>
  <si>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</si>
  <si>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</si>
  <si>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</si>
  <si>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</si>
  <si>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</si>
  <si>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</si>
  <si>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</si>
  <si>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</si>
  <si>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</si>
  <si>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</si>
  <si>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</si>
  <si>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</si>
  <si>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</si>
  <si>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</si>
  <si>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</si>
  <si>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</si>
  <si>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</si>
  <si>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</si>
  <si>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</si>
  <si>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</si>
  <si>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</si>
  <si>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</si>
  <si>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</si>
  <si>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</si>
  <si>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</si>
  <si>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</si>
  <si>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</si>
  <si>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</si>
  <si>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</si>
  <si>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</si>
  <si>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</si>
  <si>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</si>
  <si>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</si>
  <si>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</si>
  <si>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</si>
  <si>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</si>
  <si>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</si>
  <si>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</si>
  <si>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</si>
  <si>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</si>
  <si>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</si>
  <si>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</si>
  <si>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</si>
  <si>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</si>
  <si>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</si>
  <si>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</si>
  <si>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</si>
  <si>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</si>
  <si>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</si>
  <si>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</si>
  <si>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</si>
  <si>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</si>
  <si>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</si>
  <si>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</si>
  <si>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</si>
  <si>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</si>
  <si>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</si>
  <si>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</si>
  <si>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</si>
  <si>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</si>
  <si>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</si>
  <si>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</si>
  <si>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</si>
  <si>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</si>
  <si>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Prestamo DANIELA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</si>
  <si>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</si>
  <si>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</si>
  <si>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</si>
  <si>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</si>
  <si>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</si>
  <si>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</si>
  <si>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</si>
  <si>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</si>
  <si>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</si>
  <si>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</si>
  <si>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</si>
  <si>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</si>
  <si>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</si>
  <si>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</si>
  <si>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</si>
  <si>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</si>
  <si>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</si>
  <si>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</si>
  <si>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</si>
  <si>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</si>
  <si>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</si>
  <si>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</si>
  <si>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</si>
  <si>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</si>
  <si>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</si>
  <si>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</si>
  <si>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</si>
  <si>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</si>
  <si>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</si>
  <si>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</si>
  <si>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</si>
  <si>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</si>
  <si>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</si>
  <si>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</si>
  <si>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</si>
  <si>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</si>
  <si>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</si>
  <si>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</si>
  <si>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</si>
  <si>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</si>
  <si>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</si>
  <si>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</si>
  <si>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</si>
  <si>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</si>
  <si>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</si>
  <si>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</si>
  <si>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</si>
  <si>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</si>
  <si>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</si>
  <si>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</si>
  <si>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</si>
  <si>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</si>
  <si>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</si>
  <si>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</si>
  <si>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</si>
  <si>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</si>
  <si>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</si>
  <si>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</si>
  <si>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</si>
  <si>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</si>
  <si>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</si>
  <si>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</si>
  <si>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</si>
  <si>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</si>
  <si>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</si>
  <si>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</si>
  <si>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</si>
  <si>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</si>
  <si>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</si>
  <si>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</si>
  <si>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</si>
  <si>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</si>
  <si>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</si>
  <si>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</si>
  <si>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</si>
  <si>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</si>
  <si>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</si>
  <si>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</si>
  <si>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</si>
  <si>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</si>
  <si>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</si>
  <si>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</si>
  <si>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</si>
  <si>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</si>
  <si>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</si>
  <si>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</si>
  <si>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</si>
  <si>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</si>
  <si>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</si>
  <si>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</si>
  <si>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</si>
  <si>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</si>
  <si>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</si>
  <si>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</si>
  <si>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</si>
  <si>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</si>
  <si>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</si>
  <si>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</si>
  <si>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</si>
  <si>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</si>
  <si>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</si>
  <si>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</si>
  <si>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</si>
  <si>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</si>
  <si>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</si>
  <si>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</si>
  <si>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</si>
  <si>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</si>
  <si>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</si>
  <si>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</si>
  <si>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 xml:space="preserve"> # 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</si>
  <si>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</si>
  <si>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</si>
  <si>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</si>
  <si>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</si>
  <si>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</si>
  <si>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</si>
  <si>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</si>
  <si>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</si>
  <si>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</si>
  <si>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</si>
  <si>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</si>
  <si>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</si>
  <si>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</si>
  <si>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</si>
  <si>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</si>
  <si>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</si>
  <si>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</si>
  <si>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</si>
  <si>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</si>
  <si>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 xml:space="preserve">#  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</si>
  <si>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</si>
  <si>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</si>
  <si>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</si>
  <si>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</si>
  <si>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</si>
  <si>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</si>
  <si>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</si>
  <si>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</si>
  <si>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</si>
  <si>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</si>
  <si>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</si>
  <si>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 xml:space="preserve"> # 249494</t>
  </si>
  <si>
    <t>#  249495</t>
  </si>
  <si>
    <t xml:space="preserve"> # 249528</t>
  </si>
  <si>
    <t>#  249529</t>
  </si>
  <si>
    <t xml:space="preserve"> #  249549</t>
  </si>
  <si>
    <t>#  249550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</si>
  <si>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</si>
  <si>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</si>
  <si>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</si>
  <si>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</si>
  <si>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</si>
  <si>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</si>
  <si>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</si>
  <si>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</si>
  <si>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</si>
  <si>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</si>
  <si>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</si>
  <si>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</si>
  <si>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</si>
  <si>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</si>
  <si>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</si>
  <si>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</si>
  <si>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</si>
  <si>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</si>
  <si>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</si>
  <si>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</si>
  <si>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</si>
  <si>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</si>
  <si>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</si>
  <si>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</si>
  <si>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</si>
  <si>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</si>
  <si>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</si>
  <si>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</si>
  <si>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</si>
  <si>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</si>
  <si>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</si>
  <si>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</si>
  <si>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</si>
  <si>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</si>
  <si>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</si>
  <si>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</si>
  <si>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</si>
  <si>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</si>
  <si>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</si>
  <si>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</si>
  <si>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</si>
  <si>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</si>
  <si>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</si>
  <si>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</si>
  <si>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</si>
  <si>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</si>
  <si>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marzo</t>
  </si>
  <si>
    <t xml:space="preserve">comidas personales </t>
  </si>
  <si>
    <t>AT&amp;T</t>
  </si>
  <si>
    <t>BOLSA</t>
  </si>
  <si>
    <t xml:space="preserve">REDES SOCIALES </t>
  </si>
  <si>
    <t>Impuestos Fed</t>
  </si>
  <si>
    <t>OPENPAY</t>
  </si>
  <si>
    <t xml:space="preserve">IMSS </t>
  </si>
  <si>
    <t>SEGURO Qualitas</t>
  </si>
  <si>
    <t>COMPRA  Bolsa</t>
  </si>
  <si>
    <t xml:space="preserve">comisiones bancarias </t>
  </si>
  <si>
    <t>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</si>
</sst>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</fills>
  <borders count="6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5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16" fontId="5" fillId="10" borderId="5" xfId="0" applyNumberFormat="1" applyFont="1" applyFill="1" applyBorder="1"/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0" fontId="44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CC99FF"/>
      <color rgb="FF6666FF"/>
      <color rgb="FF99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2F820B86-6883-48C3-999A-0BF6481B85C5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8E0D234E-9959-46DE-98B7-D6A247EC2807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A67454F2-0E62-47EE-9DB1-B37305E41D05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FC3940AB-C0AD-429B-88BE-F12D9106A0B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EADD8D3C-0F74-443C-B868-A5C5EE82B49E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152BB019-26DF-4DFE-8E87-72781FE600F2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DCE79C3E-EA60-40A2-91B0-71393C6FFD6F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A678943-2CCE-486B-83F5-37446C92BCA1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3342E4F5-B597-4AE0-BB56-3131F126E50A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841F37DF-054A-489E-AF3D-1E84432A6772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2441E17D-AB4F-4121-89D5-2A7B9AEF0ACF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46449594-2BEA-44C6-A440-DA18149B1B9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97A791C9-E146-4E8E-81B0-FB254339C025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8365B62-48D4-4785-8B77-06544BE78F2E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237BCE1B-5C71-427F-8667-A5A9348EE0D1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CA50C8E9-713B-4219-9D37-6BA0FCBB9FD8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F7F0F3D8-98BE-4D04-AE07-C0B5AD5DCD57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DE07AC51-9C18-497C-AB36-9F581109B425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3F8F323-D3F2-4FC9-83FC-F6B700CE3A2A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39B247A6-2D17-46C2-8E1A-F0E4FC16F1AB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82E7B696-CA3F-491C-B282-4216D6FBDE6B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1FAAF72E-ACE8-4CFD-A43B-469022DAF19E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5927EB2F-EE7E-4EE7-ABF2-33E1D51CA8E9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E5B1EE1E-3E58-489C-98F7-6E3EBA21DBCA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AF4B77D-3270-4FAE-9BE0-CBAF8DB24DD4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9523A7E9-BCE1-43EC-894A-C072393D7237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A2A49C8F-C719-4218-B603-AF0C1F149EED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81584A8-D550-4211-A288-CD14A8AF5731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3A9F-ECFF-49C7-B566-6C146EF7C9F4}">
  <sheetPr>
    <tabColor rgb="FF00B0F0"/>
  </sheetPr>
  <dimension ref="A1:W88"/>
  <sheetViews>
    <sheetView topLeftCell="A40" zoomScale="115" zoomScaleNormal="115" workbookViewId="0">
      <selection activeCell="C51" sqref="C5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298" t="s">
        <v>26</v>
      </c>
      <c r="D1" s="298"/>
      <c r="E1" s="298"/>
      <c r="F1" s="298"/>
      <c r="G1" s="298"/>
      <c r="H1" s="298"/>
      <c r="I1" s="298"/>
      <c r="J1" s="298"/>
      <c r="K1" s="298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299" t="s">
        <v>1</v>
      </c>
      <c r="C3" s="300"/>
      <c r="D3" s="14"/>
      <c r="E3" s="15"/>
      <c r="F3" s="15"/>
      <c r="H3" s="301" t="s">
        <v>2</v>
      </c>
      <c r="I3" s="301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302" t="s">
        <v>7</v>
      </c>
      <c r="F4" s="303"/>
      <c r="H4" s="304" t="s">
        <v>8</v>
      </c>
      <c r="I4" s="305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8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3" t="s">
        <v>260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2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261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262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4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5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6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7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5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285" t="s">
        <v>16</v>
      </c>
      <c r="I64" s="286"/>
      <c r="J64" s="101"/>
      <c r="K64" s="287">
        <f>I62+L62</f>
        <v>360753.85</v>
      </c>
      <c r="L64" s="288"/>
      <c r="M64" s="289">
        <f>M62+N62</f>
        <v>2886514.7</v>
      </c>
      <c r="N64" s="290"/>
      <c r="O64" s="102"/>
      <c r="P64" s="99"/>
      <c r="Q64" s="99"/>
      <c r="S64" s="174"/>
    </row>
    <row r="65" spans="2:19" ht="19.5" customHeight="1" thickBot="1" x14ac:dyDescent="0.3">
      <c r="D65" s="297" t="s">
        <v>17</v>
      </c>
      <c r="E65" s="297"/>
      <c r="F65" s="103">
        <f>F62-K64-C62</f>
        <v>2365880.5699999998</v>
      </c>
      <c r="I65" s="104"/>
      <c r="J65" s="105"/>
      <c r="P65" s="276">
        <f>P62+Q62</f>
        <v>3321521.28</v>
      </c>
      <c r="Q65" s="277"/>
      <c r="S65" s="50"/>
    </row>
    <row r="66" spans="2:19" ht="15.75" customHeight="1" x14ac:dyDescent="0.3">
      <c r="D66" s="278" t="s">
        <v>18</v>
      </c>
      <c r="E66" s="278"/>
      <c r="F66" s="95">
        <v>-2276696.6800000002</v>
      </c>
      <c r="I66" s="279" t="s">
        <v>19</v>
      </c>
      <c r="J66" s="280"/>
      <c r="K66" s="281">
        <f>F68+F69+F70</f>
        <v>344253.98999999964</v>
      </c>
      <c r="L66" s="282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283">
        <f>-C4</f>
        <v>-250864.68</v>
      </c>
      <c r="L68" s="284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291" t="s">
        <v>24</v>
      </c>
      <c r="E70" s="292"/>
      <c r="F70" s="120">
        <v>209541.1</v>
      </c>
      <c r="I70" s="293" t="s">
        <v>25</v>
      </c>
      <c r="J70" s="294"/>
      <c r="K70" s="295">
        <f>K66+K68</f>
        <v>93389.309999999648</v>
      </c>
      <c r="L70" s="296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xmlns:xlrd2="http://schemas.microsoft.com/office/spreadsheetml/2017/richdata2" ref="J35:L54">
    <sortCondition ref="J35:J54"/>
  </sortState>
  <mergeCells count="17">
    <mergeCell ref="C1:K1"/>
    <mergeCell ref="B3:C3"/>
    <mergeCell ref="H3:I3"/>
    <mergeCell ref="E4:F4"/>
    <mergeCell ref="H4:I4"/>
    <mergeCell ref="H64:I64"/>
    <mergeCell ref="K64:L64"/>
    <mergeCell ref="M64:N64"/>
    <mergeCell ref="D70:E70"/>
    <mergeCell ref="I70:J70"/>
    <mergeCell ref="K70:L70"/>
    <mergeCell ref="D65:E65"/>
    <mergeCell ref="P65:Q65"/>
    <mergeCell ref="D66:E66"/>
    <mergeCell ref="I66:J66"/>
    <mergeCell ref="K66:L66"/>
    <mergeCell ref="K68:L68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B2C5-C31D-40C2-891C-ECF9B3F67FFA}">
  <sheetPr>
    <tabColor rgb="FFC00000"/>
  </sheetPr>
  <dimension ref="A44:F61"/>
  <sheetViews>
    <sheetView topLeftCell="A33" zoomScale="130" zoomScaleNormal="130" workbookViewId="0">
      <selection activeCell="I45" sqref="I45"/>
    </sheetView>
  </sheetViews>
  <sheetFormatPr baseColWidth="10" defaultRowHeight="15" x14ac:dyDescent="0.25"/>
  <cols>
    <col min="3" max="3" width="12.5703125" bestFit="1" customWidth="1"/>
  </cols>
  <sheetData>
    <row r="44" spans="1:6" ht="15.75" thickBot="1" x14ac:dyDescent="0.3"/>
    <row r="45" spans="1:6" ht="15" customHeight="1" thickBot="1" x14ac:dyDescent="0.3">
      <c r="A45" s="32"/>
      <c r="B45" s="306" t="s">
        <v>32</v>
      </c>
      <c r="C45" s="307"/>
      <c r="D45" s="307"/>
      <c r="E45" s="308"/>
      <c r="F45" s="4"/>
    </row>
    <row r="46" spans="1:6" ht="16.5" customHeight="1" x14ac:dyDescent="0.25">
      <c r="A46" s="19">
        <v>44291</v>
      </c>
      <c r="B46" s="196" t="s">
        <v>299</v>
      </c>
      <c r="C46" s="197">
        <v>2098.63</v>
      </c>
      <c r="D46" s="198" t="s">
        <v>33</v>
      </c>
      <c r="E46" s="199" t="s">
        <v>300</v>
      </c>
      <c r="F46" s="72">
        <v>525</v>
      </c>
    </row>
    <row r="47" spans="1:6" ht="13.9" customHeight="1" x14ac:dyDescent="0.25">
      <c r="A47" s="19">
        <v>44291</v>
      </c>
      <c r="B47" s="196" t="s">
        <v>301</v>
      </c>
      <c r="C47" s="197">
        <v>58.88</v>
      </c>
      <c r="D47" s="200" t="s">
        <v>33</v>
      </c>
      <c r="E47" s="199" t="s">
        <v>302</v>
      </c>
      <c r="F47" s="72">
        <v>66</v>
      </c>
    </row>
    <row r="48" spans="1:6" x14ac:dyDescent="0.25">
      <c r="A48" s="19">
        <v>44291</v>
      </c>
      <c r="B48" s="196" t="s">
        <v>303</v>
      </c>
      <c r="C48" s="197">
        <v>288.72000000000003</v>
      </c>
      <c r="D48" s="200" t="s">
        <v>33</v>
      </c>
      <c r="E48" s="199" t="s">
        <v>304</v>
      </c>
      <c r="F48" s="72">
        <v>150</v>
      </c>
    </row>
    <row r="49" spans="1:6" ht="13.5" customHeight="1" x14ac:dyDescent="0.25">
      <c r="A49" s="19"/>
      <c r="B49" s="196" t="s">
        <v>267</v>
      </c>
      <c r="C49" s="197">
        <v>0</v>
      </c>
      <c r="D49" s="200" t="s">
        <v>33</v>
      </c>
      <c r="E49" s="199" t="s">
        <v>287</v>
      </c>
      <c r="F49" s="72">
        <v>0</v>
      </c>
    </row>
    <row r="50" spans="1:6" hidden="1" x14ac:dyDescent="0.25">
      <c r="A50" s="19"/>
      <c r="B50" s="196" t="s">
        <v>267</v>
      </c>
      <c r="C50" s="197">
        <v>0</v>
      </c>
      <c r="D50" s="200" t="s">
        <v>33</v>
      </c>
      <c r="E50" s="199" t="s">
        <v>287</v>
      </c>
      <c r="F50" s="72">
        <v>0</v>
      </c>
    </row>
    <row r="51" spans="1:6" ht="14.25" hidden="1" customHeight="1" x14ac:dyDescent="0.25">
      <c r="A51" s="19"/>
      <c r="B51" s="196" t="s">
        <v>267</v>
      </c>
      <c r="C51" s="197">
        <v>0</v>
      </c>
      <c r="D51" s="200" t="s">
        <v>33</v>
      </c>
      <c r="E51" s="199" t="s">
        <v>287</v>
      </c>
      <c r="F51" s="72">
        <v>0</v>
      </c>
    </row>
    <row r="52" spans="1:6" hidden="1" x14ac:dyDescent="0.25">
      <c r="A52" s="19"/>
      <c r="B52" s="196" t="s">
        <v>267</v>
      </c>
      <c r="C52" s="197">
        <v>0</v>
      </c>
      <c r="D52" s="200" t="s">
        <v>33</v>
      </c>
      <c r="E52" s="199" t="s">
        <v>287</v>
      </c>
      <c r="F52" s="72">
        <v>0</v>
      </c>
    </row>
    <row r="53" spans="1:6" hidden="1" x14ac:dyDescent="0.25">
      <c r="A53" s="19"/>
      <c r="B53" s="196" t="s">
        <v>267</v>
      </c>
      <c r="C53" s="197">
        <v>0</v>
      </c>
      <c r="D53" s="200" t="s">
        <v>33</v>
      </c>
      <c r="E53" s="199" t="s">
        <v>287</v>
      </c>
      <c r="F53" s="72">
        <v>0</v>
      </c>
    </row>
    <row r="54" spans="1:6" hidden="1" x14ac:dyDescent="0.25">
      <c r="A54" s="19"/>
      <c r="B54" s="196" t="s">
        <v>267</v>
      </c>
      <c r="C54" s="197">
        <v>0</v>
      </c>
      <c r="D54" s="200" t="s">
        <v>33</v>
      </c>
      <c r="E54" s="199" t="s">
        <v>287</v>
      </c>
      <c r="F54" s="72">
        <v>0</v>
      </c>
    </row>
    <row r="55" spans="1:6" hidden="1" x14ac:dyDescent="0.25">
      <c r="A55" s="19"/>
      <c r="B55" s="196" t="s">
        <v>267</v>
      </c>
      <c r="C55" s="197">
        <v>0</v>
      </c>
      <c r="D55" s="200" t="s">
        <v>33</v>
      </c>
      <c r="E55" s="199" t="s">
        <v>287</v>
      </c>
      <c r="F55" s="72">
        <v>0</v>
      </c>
    </row>
    <row r="56" spans="1:6" hidden="1" x14ac:dyDescent="0.25">
      <c r="A56" s="19"/>
      <c r="B56" s="196" t="s">
        <v>267</v>
      </c>
      <c r="C56" s="197">
        <v>0</v>
      </c>
      <c r="D56" s="200" t="s">
        <v>33</v>
      </c>
      <c r="E56" s="199" t="s">
        <v>287</v>
      </c>
      <c r="F56" s="72">
        <v>0</v>
      </c>
    </row>
    <row r="57" spans="1:6" hidden="1" x14ac:dyDescent="0.25">
      <c r="A57" s="19"/>
      <c r="B57" s="196" t="s">
        <v>267</v>
      </c>
      <c r="C57" s="197">
        <v>0</v>
      </c>
      <c r="D57" s="200" t="s">
        <v>33</v>
      </c>
      <c r="E57" s="199" t="s">
        <v>287</v>
      </c>
      <c r="F57" s="72">
        <v>0</v>
      </c>
    </row>
    <row r="58" spans="1:6" hidden="1" x14ac:dyDescent="0.25">
      <c r="A58" s="19"/>
      <c r="B58" s="196" t="s">
        <v>267</v>
      </c>
      <c r="C58" s="197">
        <v>0</v>
      </c>
      <c r="D58" s="200" t="s">
        <v>33</v>
      </c>
      <c r="E58" s="199" t="s">
        <v>287</v>
      </c>
      <c r="F58" s="72">
        <v>0</v>
      </c>
    </row>
    <row r="59" spans="1:6" hidden="1" x14ac:dyDescent="0.25">
      <c r="A59" s="19"/>
      <c r="B59" s="196" t="s">
        <v>267</v>
      </c>
      <c r="C59" s="197">
        <v>0</v>
      </c>
      <c r="D59" s="200" t="s">
        <v>33</v>
      </c>
      <c r="E59" s="199" t="s">
        <v>287</v>
      </c>
      <c r="F59" s="72">
        <v>0</v>
      </c>
    </row>
    <row r="60" spans="1:6" hidden="1" x14ac:dyDescent="0.25">
      <c r="A60" s="19"/>
      <c r="B60" s="196" t="s">
        <v>267</v>
      </c>
      <c r="C60" s="197">
        <v>0</v>
      </c>
      <c r="D60" s="200" t="s">
        <v>33</v>
      </c>
      <c r="E60" s="199" t="s">
        <v>287</v>
      </c>
      <c r="F60" s="72">
        <v>0</v>
      </c>
    </row>
    <row r="61" spans="1:6" ht="14.25" hidden="1" customHeight="1" x14ac:dyDescent="0.25">
      <c r="C61" s="197">
        <v>0</v>
      </c>
    </row>
  </sheetData>
  <sortState xmlns:xlrd2="http://schemas.microsoft.com/office/spreadsheetml/2017/richdata2" ref="E48:F49">
    <sortCondition ref="E48:E49"/>
  </sortState>
  <mergeCells count="1">
    <mergeCell ref="B45:E45"/>
  </mergeCells>
  <pageMargins left="0.70866141732283472" right="0.70866141732283472" top="0.74803149606299213" bottom="0.11811023622047245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84C6-C1F5-4E67-9328-60D36504705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61A3-8AE1-4643-9696-6E760799E6F2}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175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176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177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178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179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180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181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182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183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184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185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186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187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188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189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190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191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192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193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194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195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196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BB65-FAE4-42A7-A08A-332655BC430E}">
  <sheetPr>
    <tabColor rgb="FF7030A0"/>
  </sheetPr>
  <dimension ref="A1:W88"/>
  <sheetViews>
    <sheetView zoomScale="115" zoomScaleNormal="115" workbookViewId="0">
      <selection activeCell="I6" sqref="I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298" t="s">
        <v>147</v>
      </c>
      <c r="D1" s="298"/>
      <c r="E1" s="298"/>
      <c r="F1" s="298"/>
      <c r="G1" s="298"/>
      <c r="H1" s="298"/>
      <c r="I1" s="298"/>
      <c r="J1" s="298"/>
      <c r="K1" s="298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299" t="s">
        <v>1</v>
      </c>
      <c r="C3" s="300"/>
      <c r="D3" s="14"/>
      <c r="E3" s="15"/>
      <c r="F3" s="15"/>
      <c r="H3" s="301" t="s">
        <v>2</v>
      </c>
      <c r="I3" s="301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302" t="s">
        <v>7</v>
      </c>
      <c r="F4" s="303"/>
      <c r="H4" s="304" t="s">
        <v>8</v>
      </c>
      <c r="I4" s="305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50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208</v>
      </c>
      <c r="P8" s="7">
        <f t="shared" si="0"/>
        <v>141794</v>
      </c>
      <c r="Q8" s="201">
        <f>P8-F8</f>
        <v>29644</v>
      </c>
      <c r="R8" s="236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30" t="s">
        <v>156</v>
      </c>
      <c r="L11" s="231">
        <v>5000</v>
      </c>
      <c r="M11" s="41">
        <v>60687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157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158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165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1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159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166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160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3" t="s">
        <v>161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162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163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164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167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168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169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170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171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172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4">
        <v>44254</v>
      </c>
      <c r="K28" s="235" t="s">
        <v>173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174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209</v>
      </c>
      <c r="P29" s="7">
        <f>C29+I29+M29+N29+L29</f>
        <v>154011</v>
      </c>
      <c r="Q29" s="232">
        <f>P29-F29</f>
        <v>-200</v>
      </c>
      <c r="R29" s="58" t="s">
        <v>210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7">
        <v>44231</v>
      </c>
      <c r="C33" s="225">
        <v>10917.98</v>
      </c>
      <c r="D33" s="238" t="s">
        <v>213</v>
      </c>
      <c r="E33" s="136"/>
      <c r="F33" s="71"/>
      <c r="G33" s="137"/>
      <c r="H33" s="138"/>
      <c r="I33" s="69"/>
      <c r="J33" s="234" t="s">
        <v>211</v>
      </c>
      <c r="K33" s="172" t="s">
        <v>212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7">
        <v>44233</v>
      </c>
      <c r="C34" s="225">
        <v>11040.9</v>
      </c>
      <c r="D34" s="238" t="s">
        <v>216</v>
      </c>
      <c r="E34" s="136"/>
      <c r="F34" s="71"/>
      <c r="G34" s="137"/>
      <c r="H34" s="138"/>
      <c r="I34" s="69"/>
      <c r="J34" s="67">
        <v>44242</v>
      </c>
      <c r="K34" s="244" t="s">
        <v>224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7">
        <v>44235</v>
      </c>
      <c r="C35" s="225">
        <v>22458.1</v>
      </c>
      <c r="D35" s="238" t="s">
        <v>214</v>
      </c>
      <c r="E35" s="136"/>
      <c r="F35" s="71"/>
      <c r="G35" s="137"/>
      <c r="H35" s="138"/>
      <c r="I35" s="69"/>
      <c r="J35" s="67">
        <v>44242</v>
      </c>
      <c r="K35" s="172" t="s">
        <v>225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9">
        <v>44238</v>
      </c>
      <c r="C36" s="225">
        <v>29327.32</v>
      </c>
      <c r="D36" s="238" t="s">
        <v>215</v>
      </c>
      <c r="E36" s="136"/>
      <c r="F36" s="71"/>
      <c r="G36" s="137"/>
      <c r="H36" s="138"/>
      <c r="I36" s="69"/>
      <c r="J36" s="67">
        <v>44244</v>
      </c>
      <c r="K36" s="244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8" t="s">
        <v>217</v>
      </c>
      <c r="E37" s="136"/>
      <c r="F37" s="240"/>
      <c r="G37" s="137"/>
      <c r="H37" s="138"/>
      <c r="I37" s="69"/>
      <c r="J37" s="67">
        <v>44251</v>
      </c>
      <c r="K37" s="246" t="s">
        <v>226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8" t="s">
        <v>218</v>
      </c>
      <c r="E38" s="136"/>
      <c r="F38" s="240"/>
      <c r="G38" s="137"/>
      <c r="H38" s="138"/>
      <c r="I38" s="69"/>
      <c r="J38" s="67" t="s">
        <v>211</v>
      </c>
      <c r="K38" s="172" t="s">
        <v>227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8" t="s">
        <v>219</v>
      </c>
      <c r="E39" s="136"/>
      <c r="F39" s="240"/>
      <c r="G39" s="137"/>
      <c r="H39" s="138"/>
      <c r="I39" s="69"/>
      <c r="J39" s="67" t="s">
        <v>211</v>
      </c>
      <c r="K39" s="244" t="s">
        <v>228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8" t="s">
        <v>220</v>
      </c>
      <c r="E40" s="136"/>
      <c r="F40" s="240"/>
      <c r="G40" s="137"/>
      <c r="H40" s="138"/>
      <c r="I40" s="69"/>
      <c r="J40" s="67" t="s">
        <v>211</v>
      </c>
      <c r="K40" s="171" t="s">
        <v>263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8" t="s">
        <v>221</v>
      </c>
      <c r="E41" s="136"/>
      <c r="F41" s="241"/>
      <c r="G41" s="137"/>
      <c r="H41" s="138"/>
      <c r="I41" s="69"/>
      <c r="J41" s="67" t="s">
        <v>211</v>
      </c>
      <c r="K41" s="171" t="s">
        <v>264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8" t="s">
        <v>222</v>
      </c>
      <c r="E42" s="136"/>
      <c r="F42" s="242"/>
      <c r="G42" s="137"/>
      <c r="H42" s="138"/>
      <c r="I42" s="69"/>
      <c r="J42" s="67" t="s">
        <v>211</v>
      </c>
      <c r="K42" s="245" t="s">
        <v>229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8" t="s">
        <v>223</v>
      </c>
      <c r="E43" s="136"/>
      <c r="F43" s="242"/>
      <c r="G43" s="137"/>
      <c r="H43" s="138"/>
      <c r="I43" s="69"/>
      <c r="J43" s="67" t="s">
        <v>259</v>
      </c>
      <c r="K43" s="259" t="s">
        <v>265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3"/>
      <c r="E44" s="136"/>
      <c r="F44" s="151"/>
      <c r="G44" s="137"/>
      <c r="H44" s="138"/>
      <c r="I44" s="69"/>
      <c r="J44" s="67">
        <v>44257</v>
      </c>
      <c r="K44" s="157" t="s">
        <v>227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3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3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3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200248.15000000002</v>
      </c>
      <c r="M62" s="95">
        <f>SUM(M5:M61)</f>
        <v>2574355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285" t="s">
        <v>16</v>
      </c>
      <c r="I64" s="286"/>
      <c r="J64" s="101"/>
      <c r="K64" s="287">
        <f>I62+L62</f>
        <v>264947</v>
      </c>
      <c r="L64" s="288"/>
      <c r="M64" s="289">
        <f>M62+N62</f>
        <v>2739320</v>
      </c>
      <c r="N64" s="290"/>
      <c r="O64" s="102"/>
      <c r="P64" s="99"/>
      <c r="Q64" s="99"/>
      <c r="S64" s="174"/>
    </row>
    <row r="65" spans="2:19" ht="19.5" customHeight="1" thickBot="1" x14ac:dyDescent="0.3">
      <c r="D65" s="297" t="s">
        <v>17</v>
      </c>
      <c r="E65" s="297"/>
      <c r="F65" s="103">
        <f>F62-K64-C62</f>
        <v>2369814.2599999998</v>
      </c>
      <c r="I65" s="104"/>
      <c r="J65" s="105"/>
      <c r="P65" s="276">
        <f>P62+Q62</f>
        <v>3144691.75</v>
      </c>
      <c r="Q65" s="277"/>
      <c r="S65" s="50"/>
    </row>
    <row r="66" spans="2:19" ht="15.75" customHeight="1" x14ac:dyDescent="0.3">
      <c r="D66" s="278" t="s">
        <v>18</v>
      </c>
      <c r="E66" s="278"/>
      <c r="F66" s="95">
        <v>-2261593.1</v>
      </c>
      <c r="I66" s="279" t="s">
        <v>19</v>
      </c>
      <c r="J66" s="280"/>
      <c r="K66" s="281">
        <f>F68+F69+F70</f>
        <v>350407.6199999997</v>
      </c>
      <c r="L66" s="282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108221.15999999968</v>
      </c>
      <c r="H68" s="34"/>
      <c r="I68" s="114" t="s">
        <v>21</v>
      </c>
      <c r="J68" s="115"/>
      <c r="K68" s="283">
        <f>-C4</f>
        <v>-209541.1</v>
      </c>
      <c r="L68" s="284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291" t="s">
        <v>24</v>
      </c>
      <c r="E70" s="292"/>
      <c r="F70" s="120">
        <v>223014.26</v>
      </c>
      <c r="I70" s="293" t="s">
        <v>25</v>
      </c>
      <c r="J70" s="294"/>
      <c r="K70" s="295">
        <f>K66+K68</f>
        <v>140866.5199999997</v>
      </c>
      <c r="L70" s="296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K68:L68"/>
    <mergeCell ref="D70:E70"/>
    <mergeCell ref="I70:J70"/>
    <mergeCell ref="K70:L70"/>
    <mergeCell ref="M64:N64"/>
    <mergeCell ref="D65:E65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F0AC-81DE-44A5-92EC-02527CD7A507}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197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198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199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200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201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202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203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204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205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206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207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230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231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232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233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234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235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236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237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238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239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240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241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242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243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244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245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246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247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248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249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250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251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252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253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254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255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256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AE3B-2542-49C1-9479-D186AB633D00}">
  <sheetPr>
    <tabColor theme="5" tint="-0.249977111117893"/>
  </sheetPr>
  <dimension ref="A1:W92"/>
  <sheetViews>
    <sheetView tabSelected="1" topLeftCell="A49" zoomScale="115" zoomScaleNormal="115" workbookViewId="0">
      <selection activeCell="J73" sqref="J72:J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298" t="s">
        <v>147</v>
      </c>
      <c r="D1" s="298"/>
      <c r="E1" s="298"/>
      <c r="F1" s="298"/>
      <c r="G1" s="298"/>
      <c r="H1" s="298"/>
      <c r="I1" s="298"/>
      <c r="J1" s="298"/>
      <c r="K1" s="298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299" t="s">
        <v>1</v>
      </c>
      <c r="C3" s="300"/>
      <c r="D3" s="14"/>
      <c r="E3" s="15"/>
      <c r="F3" s="15"/>
      <c r="H3" s="301" t="s">
        <v>2</v>
      </c>
      <c r="I3" s="301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302" t="s">
        <v>7</v>
      </c>
      <c r="F4" s="303"/>
      <c r="H4" s="304" t="s">
        <v>8</v>
      </c>
      <c r="I4" s="305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257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258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266</v>
      </c>
      <c r="L8" s="46">
        <f>15682.9+4000+400</f>
        <v>20082.900000000001</v>
      </c>
      <c r="M8" s="41">
        <v>98690</v>
      </c>
      <c r="N8" s="42">
        <v>11386</v>
      </c>
      <c r="O8" s="248"/>
      <c r="P8" s="7">
        <f t="shared" si="0"/>
        <v>136269.9</v>
      </c>
      <c r="Q8" s="202">
        <f>P8-F8</f>
        <v>11325.899999999994</v>
      </c>
      <c r="R8" s="260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268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269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270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258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271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272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273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274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3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275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276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277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278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279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280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281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282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1">
        <v>5331</v>
      </c>
      <c r="O24" s="262" t="s">
        <v>284</v>
      </c>
      <c r="P24" s="7">
        <f>C24+I24+M24+N24+L24</f>
        <v>108304</v>
      </c>
      <c r="Q24" s="201">
        <f t="shared" ref="Q24:Q42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283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1">
        <v>1281</v>
      </c>
      <c r="O25" s="263" t="s">
        <v>285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286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288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4"/>
      <c r="K28" s="168"/>
      <c r="L28" s="66"/>
      <c r="M28" s="41">
        <f>2108.5+215933</f>
        <v>218041.5</v>
      </c>
      <c r="N28" s="42">
        <v>4748</v>
      </c>
      <c r="O28" s="47" t="s">
        <v>281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289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4">
        <v>44282</v>
      </c>
      <c r="K29" s="169" t="s">
        <v>290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291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292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293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5" t="s">
        <v>294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3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4"/>
      <c r="K33" s="172"/>
      <c r="L33" s="71"/>
      <c r="M33" s="41">
        <f>70000+48690</f>
        <v>118690</v>
      </c>
      <c r="N33" s="42">
        <v>3663</v>
      </c>
      <c r="O33" s="47" t="s">
        <v>281</v>
      </c>
      <c r="P33" s="7">
        <f t="shared" ref="P33:P42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8" t="s">
        <v>295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4"/>
      <c r="L34" s="6"/>
      <c r="M34" s="41">
        <v>97708</v>
      </c>
      <c r="N34" s="42">
        <v>10879</v>
      </c>
      <c r="O34" s="47" t="s">
        <v>296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8" t="s">
        <v>297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281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3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4" t="s">
        <v>298</v>
      </c>
      <c r="L36" s="6">
        <f>18825.6+4000</f>
        <v>22825.599999999999</v>
      </c>
      <c r="M36" s="41">
        <v>216308</v>
      </c>
      <c r="N36" s="42">
        <v>12198</v>
      </c>
      <c r="O36" s="47" t="s">
        <v>281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7" t="s">
        <v>130</v>
      </c>
      <c r="E37" s="136">
        <v>44290</v>
      </c>
      <c r="F37" s="266">
        <v>107110</v>
      </c>
      <c r="G37" s="137"/>
      <c r="H37" s="138">
        <v>44290</v>
      </c>
      <c r="I37" s="69">
        <v>1400</v>
      </c>
      <c r="J37" s="67"/>
      <c r="K37" s="247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7" t="s">
        <v>269</v>
      </c>
      <c r="E38" s="136">
        <v>44291</v>
      </c>
      <c r="F38" s="266">
        <v>231413</v>
      </c>
      <c r="G38" s="137"/>
      <c r="H38" s="138">
        <v>44291</v>
      </c>
      <c r="I38" s="69">
        <v>495</v>
      </c>
      <c r="J38" s="67"/>
      <c r="K38" s="171"/>
      <c r="L38" s="71"/>
      <c r="M38" s="41">
        <f>124118+65290+28216</f>
        <v>217624</v>
      </c>
      <c r="N38" s="42">
        <v>6448</v>
      </c>
      <c r="O38" s="47"/>
      <c r="P38" s="7">
        <f>C38+I38+M38+N38+L38</f>
        <v>226703</v>
      </c>
      <c r="Q38" s="232">
        <f t="shared" si="6"/>
        <v>-4710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3"/>
      <c r="E39" s="136"/>
      <c r="F39" s="240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3"/>
      <c r="E40" s="136"/>
      <c r="F40" s="240"/>
      <c r="G40" s="137"/>
      <c r="H40" s="138"/>
      <c r="I40" s="69"/>
      <c r="J40" s="67"/>
      <c r="K40" s="171"/>
      <c r="L40" s="71"/>
      <c r="M40" s="41">
        <v>0</v>
      </c>
      <c r="N40" s="42">
        <v>0</v>
      </c>
      <c r="O40" s="47"/>
      <c r="P40" s="7">
        <f t="shared" si="8"/>
        <v>0</v>
      </c>
      <c r="Q40" s="6">
        <f t="shared" si="6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44259</v>
      </c>
      <c r="C41" s="225">
        <v>12918.81</v>
      </c>
      <c r="D41" s="238" t="s">
        <v>350</v>
      </c>
      <c r="E41" s="136"/>
      <c r="F41" s="241"/>
      <c r="G41" s="137"/>
      <c r="H41" s="138"/>
      <c r="I41" s="69"/>
      <c r="J41" s="67" t="s">
        <v>351</v>
      </c>
      <c r="K41" s="309" t="s">
        <v>352</v>
      </c>
      <c r="L41" s="71">
        <v>3549.87</v>
      </c>
      <c r="M41" s="41">
        <v>0</v>
      </c>
      <c r="N41" s="42">
        <v>0</v>
      </c>
      <c r="O41" s="47"/>
      <c r="P41" s="7">
        <f t="shared" si="8"/>
        <v>16468.68</v>
      </c>
      <c r="Q41" s="6">
        <f t="shared" si="6"/>
        <v>16468.68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44260</v>
      </c>
      <c r="C42" s="225">
        <v>26476.799999999999</v>
      </c>
      <c r="D42" s="238" t="s">
        <v>350</v>
      </c>
      <c r="E42" s="136"/>
      <c r="F42" s="242"/>
      <c r="G42" s="137"/>
      <c r="H42" s="138"/>
      <c r="I42" s="69"/>
      <c r="J42" s="67" t="s">
        <v>351</v>
      </c>
      <c r="K42" s="76" t="s">
        <v>135</v>
      </c>
      <c r="L42" s="71">
        <f>8100+8100+9885+9720</f>
        <v>35805</v>
      </c>
      <c r="M42" s="41">
        <v>0</v>
      </c>
      <c r="N42" s="42">
        <v>0</v>
      </c>
      <c r="O42" s="47"/>
      <c r="P42" s="7">
        <f t="shared" si="8"/>
        <v>62281.8</v>
      </c>
      <c r="Q42" s="6">
        <f t="shared" si="6"/>
        <v>62281.8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44264</v>
      </c>
      <c r="C43" s="225">
        <v>19097.66</v>
      </c>
      <c r="D43" s="238" t="s">
        <v>350</v>
      </c>
      <c r="E43" s="136"/>
      <c r="F43" s="242"/>
      <c r="G43" s="137"/>
      <c r="H43" s="138"/>
      <c r="I43" s="69"/>
      <c r="J43" s="67" t="s">
        <v>351</v>
      </c>
      <c r="K43" s="76" t="s">
        <v>353</v>
      </c>
      <c r="L43" s="71">
        <f>549+549</f>
        <v>1098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44267</v>
      </c>
      <c r="C44" s="272">
        <v>27632.2</v>
      </c>
      <c r="D44" s="238" t="s">
        <v>350</v>
      </c>
      <c r="E44" s="136"/>
      <c r="F44" s="151"/>
      <c r="G44" s="137"/>
      <c r="H44" s="138"/>
      <c r="I44" s="69"/>
      <c r="J44" s="67" t="s">
        <v>351</v>
      </c>
      <c r="K44" s="76" t="s">
        <v>354</v>
      </c>
      <c r="L44" s="71">
        <v>12656.68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44268</v>
      </c>
      <c r="C45" s="225">
        <v>12437.12</v>
      </c>
      <c r="D45" s="238" t="s">
        <v>350</v>
      </c>
      <c r="E45" s="136"/>
      <c r="F45" s="151"/>
      <c r="G45" s="137"/>
      <c r="H45" s="138"/>
      <c r="I45" s="69"/>
      <c r="J45" s="67" t="s">
        <v>351</v>
      </c>
      <c r="K45" s="76" t="s">
        <v>136</v>
      </c>
      <c r="L45" s="71">
        <v>986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44271</v>
      </c>
      <c r="C46" s="225">
        <v>23190.73</v>
      </c>
      <c r="D46" s="238" t="s">
        <v>350</v>
      </c>
      <c r="E46" s="136"/>
      <c r="F46" s="151"/>
      <c r="G46" s="137"/>
      <c r="H46" s="138"/>
      <c r="I46" s="69"/>
      <c r="J46" s="67" t="s">
        <v>351</v>
      </c>
      <c r="K46" s="310" t="s">
        <v>355</v>
      </c>
      <c r="L46" s="75">
        <v>6960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44275</v>
      </c>
      <c r="C47" s="225">
        <v>37080.230000000003</v>
      </c>
      <c r="D47" s="238" t="s">
        <v>350</v>
      </c>
      <c r="E47" s="136"/>
      <c r="F47" s="151"/>
      <c r="G47" s="137"/>
      <c r="H47" s="138"/>
      <c r="I47" s="69"/>
      <c r="J47" s="67" t="s">
        <v>351</v>
      </c>
      <c r="K47" s="76" t="s">
        <v>356</v>
      </c>
      <c r="L47" s="75">
        <f>10100+21358</f>
        <v>31458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44279</v>
      </c>
      <c r="C48" s="225">
        <v>36624.78</v>
      </c>
      <c r="D48" s="238" t="s">
        <v>350</v>
      </c>
      <c r="E48" s="150"/>
      <c r="F48" s="74"/>
      <c r="G48" s="137"/>
      <c r="H48" s="138"/>
      <c r="I48" s="69"/>
      <c r="J48" s="67" t="s">
        <v>351</v>
      </c>
      <c r="K48" s="76" t="s">
        <v>226</v>
      </c>
      <c r="L48" s="75">
        <v>10000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44284</v>
      </c>
      <c r="C49" s="225">
        <v>13460.94</v>
      </c>
      <c r="D49" s="238" t="s">
        <v>350</v>
      </c>
      <c r="E49" s="150"/>
      <c r="F49" s="74"/>
      <c r="G49" s="137"/>
      <c r="H49" s="138"/>
      <c r="I49" s="69"/>
      <c r="J49" s="67" t="s">
        <v>351</v>
      </c>
      <c r="K49" s="76" t="s">
        <v>143</v>
      </c>
      <c r="L49" s="75">
        <f>398.99+406.58+498.99+398.99+198.99</f>
        <v>1902.54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44285</v>
      </c>
      <c r="C50" s="225">
        <v>17719.810000000001</v>
      </c>
      <c r="D50" s="238" t="s">
        <v>350</v>
      </c>
      <c r="E50" s="149"/>
      <c r="F50" s="74"/>
      <c r="G50" s="137"/>
      <c r="H50" s="138"/>
      <c r="I50" s="69"/>
      <c r="J50" s="67" t="s">
        <v>351</v>
      </c>
      <c r="K50" s="76" t="s">
        <v>132</v>
      </c>
      <c r="L50" s="75">
        <f>1394.81+986.84</f>
        <v>2381.65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226">
        <v>44287</v>
      </c>
      <c r="C51" s="225">
        <v>9934.5</v>
      </c>
      <c r="D51" s="238" t="s">
        <v>350</v>
      </c>
      <c r="E51" s="149"/>
      <c r="F51" s="74"/>
      <c r="G51" s="137"/>
      <c r="H51" s="138"/>
      <c r="I51" s="69"/>
      <c r="J51" s="67" t="s">
        <v>351</v>
      </c>
      <c r="K51" s="76" t="s">
        <v>357</v>
      </c>
      <c r="L51" s="75">
        <v>519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226">
        <v>44289</v>
      </c>
      <c r="C52" s="225">
        <v>24229.96</v>
      </c>
      <c r="D52" s="238" t="s">
        <v>350</v>
      </c>
      <c r="E52" s="136"/>
      <c r="F52" s="71"/>
      <c r="G52" s="137"/>
      <c r="H52" s="138"/>
      <c r="I52" s="69"/>
      <c r="J52" s="67" t="s">
        <v>351</v>
      </c>
      <c r="K52" s="76" t="s">
        <v>358</v>
      </c>
      <c r="L52" s="75">
        <v>22307.85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351</v>
      </c>
      <c r="K53" s="76" t="s">
        <v>359</v>
      </c>
      <c r="L53" s="75">
        <v>5370.73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 t="s">
        <v>351</v>
      </c>
      <c r="K54" s="81" t="s">
        <v>356</v>
      </c>
      <c r="L54" s="75">
        <v>414330</v>
      </c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>
        <v>44287</v>
      </c>
      <c r="K55" s="76" t="s">
        <v>360</v>
      </c>
      <c r="L55" s="75">
        <f>1000+12941.03</f>
        <v>13941.03</v>
      </c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 t="s">
        <v>351</v>
      </c>
      <c r="K56" s="83" t="s">
        <v>361</v>
      </c>
      <c r="L56" s="50">
        <v>3291.8</v>
      </c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506577.54</v>
      </c>
      <c r="D62" s="87"/>
      <c r="E62" s="88" t="s">
        <v>13</v>
      </c>
      <c r="F62" s="89">
        <f>SUM(F5:F61)</f>
        <v>4466307</v>
      </c>
      <c r="G62" s="87"/>
      <c r="H62" s="90" t="s">
        <v>14</v>
      </c>
      <c r="I62" s="91">
        <f>SUM(I5:I61)</f>
        <v>87748</v>
      </c>
      <c r="J62" s="92"/>
      <c r="K62" s="93" t="s">
        <v>15</v>
      </c>
      <c r="L62" s="94">
        <f>SUM(L5:L61)</f>
        <v>694103.32000000007</v>
      </c>
      <c r="M62" s="95">
        <f>SUM(M5:M61)</f>
        <v>3859235.5</v>
      </c>
      <c r="N62" s="95">
        <f>SUM(N5:N61)</f>
        <v>200857</v>
      </c>
      <c r="O62" s="96"/>
      <c r="P62" s="7">
        <f>SUM(P5:P61)</f>
        <v>4599910.1499999994</v>
      </c>
      <c r="Q62" s="7">
        <f>SUM(Q5:Q61)</f>
        <v>133603.14999999997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285" t="s">
        <v>16</v>
      </c>
      <c r="I64" s="286"/>
      <c r="J64" s="101"/>
      <c r="K64" s="287">
        <f>I62+L62</f>
        <v>781851.32000000007</v>
      </c>
      <c r="L64" s="288"/>
      <c r="M64" s="289">
        <f>M62+N62</f>
        <v>4060092.5</v>
      </c>
      <c r="N64" s="290"/>
      <c r="O64" s="102"/>
      <c r="P64" s="99"/>
      <c r="Q64" s="99"/>
      <c r="S64" s="174"/>
    </row>
    <row r="65" spans="2:19" ht="19.5" customHeight="1" thickBot="1" x14ac:dyDescent="0.3">
      <c r="D65" s="297" t="s">
        <v>17</v>
      </c>
      <c r="E65" s="297"/>
      <c r="F65" s="103">
        <f>F62-K64-C62</f>
        <v>3177878.1399999997</v>
      </c>
      <c r="I65" s="104"/>
      <c r="J65" s="105"/>
      <c r="P65" s="276">
        <f>P62+Q62</f>
        <v>4733513.3</v>
      </c>
      <c r="Q65" s="277"/>
      <c r="S65" s="50"/>
    </row>
    <row r="66" spans="2:19" ht="15.75" customHeight="1" x14ac:dyDescent="0.3">
      <c r="D66" s="278" t="s">
        <v>18</v>
      </c>
      <c r="E66" s="278"/>
      <c r="F66" s="95">
        <v>-3579271.89</v>
      </c>
      <c r="I66" s="279" t="s">
        <v>19</v>
      </c>
      <c r="J66" s="280"/>
      <c r="K66" s="281">
        <f>F68+F69+F70</f>
        <v>-110332.85000000047</v>
      </c>
      <c r="L66" s="282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-401393.75000000047</v>
      </c>
      <c r="H68" s="34"/>
      <c r="I68" s="114" t="s">
        <v>21</v>
      </c>
      <c r="J68" s="115"/>
      <c r="K68" s="283">
        <f>-C4</f>
        <v>-223014.26</v>
      </c>
      <c r="L68" s="284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75698</v>
      </c>
      <c r="P69" s="50"/>
      <c r="Q69" s="7"/>
      <c r="S69" s="50"/>
    </row>
    <row r="70" spans="2:19" ht="20.25" thickTop="1" thickBot="1" x14ac:dyDescent="0.35">
      <c r="C70" s="119">
        <v>44291</v>
      </c>
      <c r="D70" s="291" t="s">
        <v>24</v>
      </c>
      <c r="E70" s="292"/>
      <c r="F70" s="120">
        <v>215362.9</v>
      </c>
      <c r="I70" s="311" t="s">
        <v>362</v>
      </c>
      <c r="J70" s="312"/>
      <c r="K70" s="313">
        <f>K66+K68</f>
        <v>-333347.11000000045</v>
      </c>
      <c r="L70" s="314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9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9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3"/>
      <c r="E77" s="7"/>
      <c r="F77" s="274"/>
      <c r="M77" s="4"/>
    </row>
    <row r="78" spans="2:19" x14ac:dyDescent="0.25">
      <c r="D78" s="273"/>
      <c r="E78" s="275"/>
      <c r="F78" s="7"/>
      <c r="M78" s="4"/>
    </row>
    <row r="79" spans="2:19" x14ac:dyDescent="0.25">
      <c r="D79" s="273"/>
      <c r="E79" s="275"/>
      <c r="F79" s="7"/>
      <c r="M79" s="4"/>
    </row>
    <row r="80" spans="2:19" x14ac:dyDescent="0.25">
      <c r="D80" s="273"/>
      <c r="E80" s="275"/>
      <c r="F80" s="7"/>
      <c r="M80" s="4"/>
    </row>
    <row r="81" spans="4:13" x14ac:dyDescent="0.25">
      <c r="D81" s="273"/>
      <c r="E81" s="275"/>
      <c r="F81" s="7"/>
      <c r="M81" s="4"/>
    </row>
    <row r="82" spans="4:13" x14ac:dyDescent="0.25">
      <c r="D82" s="273"/>
      <c r="E82" s="275"/>
      <c r="F82" s="7"/>
      <c r="M82" s="4"/>
    </row>
    <row r="83" spans="4:13" x14ac:dyDescent="0.25">
      <c r="D83" s="273"/>
      <c r="E83" s="275"/>
      <c r="F83" s="7"/>
      <c r="M83" s="4"/>
    </row>
    <row r="84" spans="4:13" x14ac:dyDescent="0.25">
      <c r="D84" s="273"/>
      <c r="E84" s="275"/>
      <c r="F84" s="7"/>
      <c r="M84" s="4"/>
    </row>
    <row r="85" spans="4:13" x14ac:dyDescent="0.25">
      <c r="D85" s="273"/>
      <c r="E85" s="275"/>
      <c r="F85" s="7"/>
      <c r="M85" s="4"/>
    </row>
    <row r="86" spans="4:13" x14ac:dyDescent="0.25">
      <c r="D86" s="273"/>
      <c r="E86" s="275"/>
      <c r="F86" s="7"/>
      <c r="M86" s="4"/>
    </row>
    <row r="87" spans="4:13" x14ac:dyDescent="0.25">
      <c r="D87" s="273"/>
      <c r="E87" s="275"/>
      <c r="F87" s="7"/>
      <c r="M87" s="4"/>
    </row>
    <row r="88" spans="4:13" x14ac:dyDescent="0.25">
      <c r="D88" s="273"/>
      <c r="E88" s="275"/>
      <c r="F88" s="7"/>
      <c r="M88" s="4"/>
    </row>
    <row r="89" spans="4:13" x14ac:dyDescent="0.25">
      <c r="D89" s="273"/>
      <c r="E89" s="275"/>
      <c r="F89" s="7"/>
    </row>
    <row r="90" spans="4:13" x14ac:dyDescent="0.25">
      <c r="D90" s="273"/>
      <c r="E90" s="273"/>
      <c r="F90" s="274"/>
    </row>
    <row r="91" spans="4:13" x14ac:dyDescent="0.25">
      <c r="D91" s="273"/>
      <c r="E91" s="273"/>
      <c r="F91" s="274"/>
    </row>
    <row r="92" spans="4:13" x14ac:dyDescent="0.25">
      <c r="D92" s="273"/>
      <c r="E92" s="273"/>
      <c r="F92" s="274"/>
    </row>
  </sheetData>
  <mergeCells count="17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K68:L68"/>
    <mergeCell ref="D70:E70"/>
    <mergeCell ref="I70:J70"/>
    <mergeCell ref="K70:L70"/>
    <mergeCell ref="M64:N64"/>
    <mergeCell ref="D65:E6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51DD7-03DE-4E16-8B87-09F32F254355}">
  <sheetPr>
    <tabColor theme="5" tint="-0.249977111117893"/>
  </sheetPr>
  <dimension ref="A1:G114"/>
  <sheetViews>
    <sheetView topLeftCell="A31" zoomScale="115" zoomScaleNormal="115" workbookViewId="0">
      <selection activeCell="E71" sqref="E71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305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306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307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308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309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310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311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312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313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314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315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316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317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318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319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320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321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322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323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324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325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326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327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328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329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330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331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332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333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334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335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336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337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338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339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340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341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342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343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344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345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1">
        <v>44287</v>
      </c>
      <c r="B67" s="269" t="s">
        <v>346</v>
      </c>
      <c r="C67" s="71">
        <v>242606.96</v>
      </c>
      <c r="D67" s="270"/>
      <c r="E67" s="71"/>
      <c r="F67" s="185">
        <f t="shared" si="0"/>
        <v>242606.96</v>
      </c>
    </row>
    <row r="68" spans="1:6" x14ac:dyDescent="0.25">
      <c r="A68" s="271">
        <v>44289</v>
      </c>
      <c r="B68" s="269" t="s">
        <v>347</v>
      </c>
      <c r="C68" s="71">
        <v>172693.3</v>
      </c>
      <c r="D68" s="270"/>
      <c r="E68" s="71"/>
      <c r="F68" s="185">
        <f t="shared" si="0"/>
        <v>415300.26</v>
      </c>
    </row>
    <row r="69" spans="1:6" x14ac:dyDescent="0.25">
      <c r="A69" s="271">
        <v>44290</v>
      </c>
      <c r="B69" s="269" t="s">
        <v>348</v>
      </c>
      <c r="C69" s="71">
        <v>3078.5</v>
      </c>
      <c r="D69" s="270"/>
      <c r="E69" s="71"/>
      <c r="F69" s="185">
        <f t="shared" ref="F69:F77" si="1">F68+C69-E69</f>
        <v>418378.76</v>
      </c>
    </row>
    <row r="70" spans="1:6" x14ac:dyDescent="0.25">
      <c r="A70" s="271">
        <v>44291</v>
      </c>
      <c r="B70" s="269" t="s">
        <v>349</v>
      </c>
      <c r="C70" s="71">
        <v>66034.100000000006</v>
      </c>
      <c r="D70" s="270">
        <v>44295</v>
      </c>
      <c r="E70" s="71">
        <v>484412.86</v>
      </c>
      <c r="F70" s="185">
        <f t="shared" si="1"/>
        <v>0</v>
      </c>
    </row>
    <row r="71" spans="1:6" x14ac:dyDescent="0.25">
      <c r="A71" s="271"/>
      <c r="B71" s="269"/>
      <c r="C71" s="71"/>
      <c r="D71" s="270"/>
      <c r="E71" s="71"/>
      <c r="F71" s="185">
        <f t="shared" si="1"/>
        <v>0</v>
      </c>
    </row>
    <row r="72" spans="1:6" x14ac:dyDescent="0.25">
      <c r="A72" s="271"/>
      <c r="B72" s="269"/>
      <c r="C72" s="71"/>
      <c r="D72" s="270"/>
      <c r="E72" s="71"/>
      <c r="F72" s="185">
        <f t="shared" si="1"/>
        <v>0</v>
      </c>
    </row>
    <row r="73" spans="1:6" x14ac:dyDescent="0.25">
      <c r="A73" s="271"/>
      <c r="B73" s="269"/>
      <c r="C73" s="71"/>
      <c r="D73" s="270"/>
      <c r="E73" s="71"/>
      <c r="F73" s="185">
        <f t="shared" si="1"/>
        <v>0</v>
      </c>
    </row>
    <row r="74" spans="1:6" x14ac:dyDescent="0.25">
      <c r="A74" s="271"/>
      <c r="B74" s="269"/>
      <c r="C74" s="71"/>
      <c r="D74" s="270"/>
      <c r="E74" s="71"/>
      <c r="F74" s="185">
        <f t="shared" si="1"/>
        <v>0</v>
      </c>
    </row>
    <row r="75" spans="1:6" x14ac:dyDescent="0.25">
      <c r="A75" s="271"/>
      <c r="B75" s="269"/>
      <c r="C75" s="71"/>
      <c r="D75" s="270"/>
      <c r="E75" s="71"/>
      <c r="F75" s="185">
        <f t="shared" si="1"/>
        <v>0</v>
      </c>
    </row>
    <row r="76" spans="1:6" x14ac:dyDescent="0.25">
      <c r="A76" s="271"/>
      <c r="B76" s="269"/>
      <c r="C76" s="71"/>
      <c r="D76" s="270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9A4C-A1EE-4E0F-8952-58BA7D84B80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74C3-1359-4997-B439-BF1FF6A43B6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5A45-DB3B-4B97-B464-D821ECF3F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Hoja7</vt:lpstr>
      <vt:lpstr>Hoja8</vt:lpstr>
      <vt:lpstr>Hoja4</vt:lpstr>
      <vt:lpstr>C A N C E L A C I O N E S   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2021-04-16T15:29:28Z</cp:lastPrinted>
  <dcterms:created xsi:type="dcterms:W3CDTF">2021-01-11T14:43:39Z</dcterms:created>
  <dcterms:modified xsi:type="dcterms:W3CDTF">2021-05-12T17:44:10Z</dcterms:modified>
</cp:coreProperties>
</file>