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4  ABRIL    2021\"/>
    </mc:Choice>
  </mc:AlternateContent>
  <xr:revisionPtr revIDLastSave="0" documentId="13_ncr:1_{381CC3D8-5F5F-4D90-A966-78B09AB93F6E}" xr6:coauthVersionLast="47" xr6:coauthVersionMax="47" xr10:uidLastSave="{00000000-0000-0000-0000-000000000000}"/>
  <bookViews>
    <workbookView xWindow="10575" yWindow="1485" windowWidth="16530" windowHeight="13620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r:id="rId6"/>
    <sheet name="PULPAS DE PIERNA  " sheetId="159" r:id="rId7"/>
    <sheet name="BUCHE  EN  CAJA     Morcon     " sheetId="157" r:id="rId8"/>
    <sheet name="COSTILLA Especial Cerdo   " sheetId="154" r:id="rId9"/>
    <sheet name="ESPALDILLA    SH      " sheetId="164" r:id="rId10"/>
    <sheet name="G R A S A       " sheetId="130" r:id="rId11"/>
    <sheet name="CHULETA  NATURAL    " sheetId="8" r:id="rId12"/>
    <sheet name="CUERO PANCETA " sheetId="128" r:id="rId13"/>
    <sheet name="T R I P A S  " sheetId="135" r:id="rId14"/>
    <sheet name="MENUDO EXCELL   I B P" sheetId="40" r:id="rId15"/>
    <sheet name="ESPALDILLA CARNERO Y CORDERO   " sheetId="54" r:id="rId16"/>
    <sheet name="SESOS MARQUETA        " sheetId="14" r:id="rId17"/>
    <sheet name="PIERNA Carnero Nal CAJA" sheetId="178" r:id="rId18"/>
    <sheet name="SESOS DE COPA     " sheetId="176" state="hidden" r:id="rId19"/>
    <sheet name="FILETE  TILAPIA   " sheetId="65" r:id="rId20"/>
    <sheet name="FILETE  B A S A     " sheetId="139" state="hidden" r:id="rId21"/>
    <sheet name="PUNTAS DE CAÑA DE LOMO " sheetId="117" r:id="rId22"/>
    <sheet name="CAÑA DE LOMO      " sheetId="163" state="hidden" r:id="rId23"/>
    <sheet name="TOCINO   NACIOANL    " sheetId="133" r:id="rId24"/>
    <sheet name="CABEZA DE CERDO      " sheetId="150" state="hidden" r:id="rId25"/>
    <sheet name="CABEZA DE   LOMO    " sheetId="161" r:id="rId26"/>
    <sheet name="LENGUA  DE CERDO " sheetId="175" r:id="rId27"/>
    <sheet name="   P A P A  D A        " sheetId="162" r:id="rId28"/>
    <sheet name="P A V O S           " sheetId="156" r:id="rId29"/>
    <sheet name="MANITAS DE CERDO " sheetId="177" r:id="rId30"/>
    <sheet name="RECORTE ESPECIAL    " sheetId="181" r:id="rId31"/>
    <sheet name="RIBLETTS  DE CERDO     " sheetId="180" r:id="rId32"/>
    <sheet name="CORBATAS   " sheetId="134" r:id="rId33"/>
    <sheet name="Hoja1" sheetId="182" r:id="rId34"/>
    <sheet name="Hoja2" sheetId="183" r:id="rId35"/>
    <sheet name="Hoja10" sheetId="174" r:id="rId36"/>
  </sheets>
  <calcPr calcId="191029"/>
  <fileRecoveryPr autoRecover="0"/>
</workbook>
</file>

<file path=xl/calcChain.xml><?xml version="1.0" encoding="utf-8"?>
<calcChain xmlns="http://schemas.openxmlformats.org/spreadsheetml/2006/main">
  <c r="Q17" i="38" l="1"/>
  <c r="Q101" i="38"/>
  <c r="S26" i="38"/>
  <c r="S20" i="38"/>
  <c r="S24" i="38"/>
  <c r="S12" i="38"/>
  <c r="R6" i="129" l="1"/>
  <c r="S10" i="129"/>
  <c r="D11" i="117" l="1"/>
  <c r="D12" i="117"/>
  <c r="D13" i="117"/>
  <c r="D14" i="117"/>
  <c r="D15" i="117"/>
  <c r="D16" i="117"/>
  <c r="D17" i="117"/>
  <c r="D18" i="117"/>
  <c r="D19" i="117"/>
  <c r="D20" i="117"/>
  <c r="D21" i="117"/>
  <c r="D36" i="117"/>
  <c r="F36" i="117" s="1"/>
  <c r="J22" i="117"/>
  <c r="J23" i="117"/>
  <c r="D60" i="65" l="1"/>
  <c r="D61" i="65"/>
  <c r="D62" i="65"/>
  <c r="D63" i="65"/>
  <c r="F63" i="65" s="1"/>
  <c r="K63" i="65" s="1"/>
  <c r="D64" i="65"/>
  <c r="F64" i="65" s="1"/>
  <c r="K64" i="65" s="1"/>
  <c r="D65" i="65"/>
  <c r="D66" i="65"/>
  <c r="D67" i="65"/>
  <c r="F67" i="65" s="1"/>
  <c r="K67" i="65" s="1"/>
  <c r="D68" i="65"/>
  <c r="D69" i="65"/>
  <c r="F61" i="65"/>
  <c r="K61" i="65" s="1"/>
  <c r="F62" i="65"/>
  <c r="K62" i="65" s="1"/>
  <c r="F65" i="65"/>
  <c r="K65" i="65" s="1"/>
  <c r="F66" i="65"/>
  <c r="K66" i="65" s="1"/>
  <c r="Q32" i="38"/>
  <c r="Q31" i="38"/>
  <c r="Q30" i="38"/>
  <c r="Q29" i="38"/>
  <c r="Q28" i="38"/>
  <c r="Q27" i="38"/>
  <c r="KJ32" i="1"/>
  <c r="KJ33" i="1" s="1"/>
  <c r="KH32" i="1"/>
  <c r="JZ32" i="1"/>
  <c r="JZ33" i="1" s="1"/>
  <c r="JX32" i="1"/>
  <c r="KM28" i="1"/>
  <c r="KC28" i="1"/>
  <c r="KM27" i="1"/>
  <c r="KC27" i="1"/>
  <c r="KM26" i="1"/>
  <c r="KC26" i="1"/>
  <c r="KM25" i="1"/>
  <c r="KC25" i="1"/>
  <c r="KM24" i="1"/>
  <c r="KC24" i="1"/>
  <c r="KM23" i="1"/>
  <c r="KC23" i="1"/>
  <c r="KM22" i="1"/>
  <c r="KC22" i="1"/>
  <c r="KM21" i="1"/>
  <c r="KC21" i="1"/>
  <c r="KM20" i="1"/>
  <c r="KC20" i="1"/>
  <c r="KM19" i="1"/>
  <c r="KC19" i="1"/>
  <c r="KM18" i="1"/>
  <c r="KC18" i="1"/>
  <c r="KM17" i="1"/>
  <c r="KC17" i="1"/>
  <c r="KM16" i="1"/>
  <c r="KC16" i="1"/>
  <c r="KM15" i="1"/>
  <c r="KC15" i="1"/>
  <c r="KM14" i="1"/>
  <c r="KC14" i="1"/>
  <c r="KM13" i="1"/>
  <c r="KC13" i="1"/>
  <c r="KM12" i="1"/>
  <c r="KC12" i="1"/>
  <c r="KM11" i="1"/>
  <c r="KC11" i="1"/>
  <c r="KM10" i="1"/>
  <c r="KC10" i="1"/>
  <c r="KM9" i="1"/>
  <c r="KC9" i="1"/>
  <c r="KM8" i="1"/>
  <c r="KC8" i="1"/>
  <c r="KL5" i="1"/>
  <c r="KB5" i="1"/>
  <c r="IB32" i="1"/>
  <c r="IB33" i="1" s="1"/>
  <c r="HZ32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KW29" i="1" s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L33" i="1" s="1"/>
  <c r="IT32" i="1"/>
  <c r="IV32" i="1"/>
  <c r="JD32" i="1"/>
  <c r="JF32" i="1"/>
  <c r="JF33" i="1" s="1"/>
  <c r="JN32" i="1"/>
  <c r="JP32" i="1"/>
  <c r="KR32" i="1"/>
  <c r="KT32" i="1"/>
  <c r="KT33" i="1" s="1"/>
  <c r="JS29" i="1" l="1"/>
  <c r="JP33" i="1"/>
  <c r="KC29" i="1"/>
  <c r="KM29" i="1"/>
  <c r="IY30" i="1"/>
  <c r="IV33" i="1"/>
  <c r="JI30" i="1"/>
  <c r="IO30" i="1"/>
  <c r="IE29" i="1"/>
  <c r="CU31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AB10" i="130"/>
  <c r="AB11" i="130"/>
  <c r="AB12" i="130"/>
  <c r="AB13" i="130"/>
  <c r="AB14" i="130"/>
  <c r="AB15" i="130"/>
  <c r="AB16" i="130"/>
  <c r="AB17" i="130"/>
  <c r="AB18" i="130"/>
  <c r="AB19" i="130"/>
  <c r="AB20" i="130"/>
  <c r="AB21" i="130"/>
  <c r="AB22" i="130"/>
  <c r="AB23" i="130"/>
  <c r="AB24" i="130"/>
  <c r="AB25" i="130"/>
  <c r="AB26" i="130"/>
  <c r="AB27" i="130"/>
  <c r="AB28" i="130"/>
  <c r="AB29" i="130"/>
  <c r="AB9" i="130"/>
  <c r="AE9" i="130"/>
  <c r="X9" i="130"/>
  <c r="Q10" i="38" l="1"/>
  <c r="Q7" i="38"/>
  <c r="Q5" i="38" l="1"/>
  <c r="Q6" i="38"/>
  <c r="Q4" i="38" l="1"/>
  <c r="Q16" i="38" l="1"/>
  <c r="AA63" i="40"/>
  <c r="AC66" i="40" s="1"/>
  <c r="AB62" i="40"/>
  <c r="AD62" i="40" s="1"/>
  <c r="AI62" i="40" s="1"/>
  <c r="AD61" i="40"/>
  <c r="AI61" i="40" s="1"/>
  <c r="AB61" i="40"/>
  <c r="Y61" i="40"/>
  <c r="AB60" i="40"/>
  <c r="AD60" i="40" s="1"/>
  <c r="AI60" i="40" s="1"/>
  <c r="AI59" i="40"/>
  <c r="AB59" i="40"/>
  <c r="AD59" i="40" s="1"/>
  <c r="AD58" i="40"/>
  <c r="AI58" i="40" s="1"/>
  <c r="AB58" i="40"/>
  <c r="AD57" i="40"/>
  <c r="AI57" i="40" s="1"/>
  <c r="AB57" i="40"/>
  <c r="AB56" i="40"/>
  <c r="AD56" i="40" s="1"/>
  <c r="AI56" i="40" s="1"/>
  <c r="AB55" i="40"/>
  <c r="AD55" i="40" s="1"/>
  <c r="AI55" i="40" s="1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D50" i="40"/>
  <c r="AI50" i="40" s="1"/>
  <c r="AB50" i="40"/>
  <c r="AD49" i="40"/>
  <c r="AI49" i="40" s="1"/>
  <c r="AB49" i="40"/>
  <c r="AB48" i="40"/>
  <c r="AD48" i="40" s="1"/>
  <c r="AI48" i="40" s="1"/>
  <c r="AB47" i="40"/>
  <c r="AD47" i="40" s="1"/>
  <c r="AI47" i="40" s="1"/>
  <c r="AD46" i="40"/>
  <c r="AI46" i="40" s="1"/>
  <c r="AB46" i="40"/>
  <c r="AD45" i="40"/>
  <c r="AI45" i="40" s="1"/>
  <c r="AB45" i="40"/>
  <c r="AB44" i="40"/>
  <c r="AD44" i="40" s="1"/>
  <c r="AI44" i="40" s="1"/>
  <c r="AI43" i="40"/>
  <c r="AB43" i="40"/>
  <c r="AD43" i="40" s="1"/>
  <c r="AD42" i="40"/>
  <c r="AI42" i="40" s="1"/>
  <c r="AB42" i="40"/>
  <c r="AD41" i="40"/>
  <c r="AI41" i="40" s="1"/>
  <c r="AB41" i="40"/>
  <c r="AB40" i="40"/>
  <c r="AD40" i="40" s="1"/>
  <c r="AI40" i="40" s="1"/>
  <c r="AB39" i="40"/>
  <c r="AD39" i="40" s="1"/>
  <c r="AI39" i="40" s="1"/>
  <c r="AD38" i="40"/>
  <c r="AI38" i="40" s="1"/>
  <c r="AB38" i="40"/>
  <c r="AD37" i="40"/>
  <c r="AI37" i="40" s="1"/>
  <c r="AB37" i="40"/>
  <c r="AB36" i="40"/>
  <c r="AD36" i="40" s="1"/>
  <c r="AI36" i="40" s="1"/>
  <c r="AB35" i="40"/>
  <c r="AD35" i="40" s="1"/>
  <c r="AI35" i="40" s="1"/>
  <c r="AD34" i="40"/>
  <c r="AI34" i="40" s="1"/>
  <c r="AB34" i="40"/>
  <c r="AD33" i="40"/>
  <c r="AI33" i="40" s="1"/>
  <c r="AB33" i="40"/>
  <c r="AB32" i="40"/>
  <c r="AD32" i="40" s="1"/>
  <c r="AI32" i="40" s="1"/>
  <c r="AB31" i="40"/>
  <c r="AD31" i="40" s="1"/>
  <c r="AI31" i="40" s="1"/>
  <c r="AD30" i="40"/>
  <c r="AI30" i="40" s="1"/>
  <c r="AB30" i="40"/>
  <c r="AD29" i="40"/>
  <c r="AI29" i="40" s="1"/>
  <c r="AB29" i="40"/>
  <c r="AB28" i="40"/>
  <c r="AD28" i="40" s="1"/>
  <c r="AI28" i="40" s="1"/>
  <c r="AB27" i="40"/>
  <c r="AD27" i="40" s="1"/>
  <c r="AI27" i="40" s="1"/>
  <c r="AD26" i="40"/>
  <c r="AI26" i="40" s="1"/>
  <c r="AB26" i="40"/>
  <c r="AD25" i="40"/>
  <c r="AI25" i="40" s="1"/>
  <c r="AB25" i="40"/>
  <c r="AI24" i="40"/>
  <c r="AB24" i="40"/>
  <c r="AD24" i="40" s="1"/>
  <c r="AB23" i="40"/>
  <c r="AD23" i="40" s="1"/>
  <c r="AI23" i="40" s="1"/>
  <c r="AD22" i="40"/>
  <c r="AI22" i="40" s="1"/>
  <c r="AB22" i="40"/>
  <c r="AD21" i="40"/>
  <c r="AI21" i="40" s="1"/>
  <c r="AB21" i="40"/>
  <c r="AI20" i="40"/>
  <c r="AB20" i="40"/>
  <c r="AD20" i="40" s="1"/>
  <c r="AD19" i="40"/>
  <c r="AI19" i="40" s="1"/>
  <c r="AB19" i="40"/>
  <c r="AD18" i="40"/>
  <c r="AI18" i="40" s="1"/>
  <c r="AB18" i="40"/>
  <c r="AD17" i="40"/>
  <c r="AI17" i="40" s="1"/>
  <c r="AB17" i="40"/>
  <c r="AB16" i="40"/>
  <c r="AD16" i="40" s="1"/>
  <c r="AI16" i="40" s="1"/>
  <c r="AB15" i="40"/>
  <c r="AD15" i="40" s="1"/>
  <c r="AI15" i="40" s="1"/>
  <c r="AD14" i="40"/>
  <c r="AI14" i="40" s="1"/>
  <c r="AB14" i="40"/>
  <c r="AD13" i="40"/>
  <c r="AI13" i="40" s="1"/>
  <c r="AB13" i="40"/>
  <c r="AB12" i="40"/>
  <c r="AD12" i="40" s="1"/>
  <c r="AI12" i="40" s="1"/>
  <c r="AB11" i="40"/>
  <c r="AD11" i="40" s="1"/>
  <c r="AI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D9" i="40"/>
  <c r="AB9" i="40"/>
  <c r="Q11" i="38"/>
  <c r="Q25" i="38"/>
  <c r="Q19" i="38"/>
  <c r="Q14" i="38"/>
  <c r="Q13" i="38"/>
  <c r="Q18" i="38"/>
  <c r="Q15" i="38"/>
  <c r="AI9" i="40" l="1"/>
  <c r="AD63" i="40"/>
  <c r="AB63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Q21" i="38"/>
  <c r="Q22" i="38"/>
  <c r="F108" i="38"/>
  <c r="N50" i="157"/>
  <c r="Q53" i="157" s="1"/>
  <c r="L50" i="157"/>
  <c r="O49" i="157"/>
  <c r="Q49" i="157" s="1"/>
  <c r="O48" i="157"/>
  <c r="Q48" i="157" s="1"/>
  <c r="Q47" i="157"/>
  <c r="O47" i="157"/>
  <c r="O46" i="157"/>
  <c r="Q46" i="157" s="1"/>
  <c r="O45" i="157"/>
  <c r="Q45" i="157" s="1"/>
  <c r="O44" i="157"/>
  <c r="Q44" i="157" s="1"/>
  <c r="Q43" i="157"/>
  <c r="O43" i="157"/>
  <c r="O42" i="157"/>
  <c r="Q42" i="157" s="1"/>
  <c r="O41" i="157"/>
  <c r="Q41" i="157" s="1"/>
  <c r="O40" i="157"/>
  <c r="Q40" i="157" s="1"/>
  <c r="Q39" i="157"/>
  <c r="O39" i="157"/>
  <c r="O38" i="157"/>
  <c r="Q38" i="157" s="1"/>
  <c r="O37" i="157"/>
  <c r="Q37" i="157" s="1"/>
  <c r="O36" i="157"/>
  <c r="Q36" i="157" s="1"/>
  <c r="Q35" i="157"/>
  <c r="O35" i="157"/>
  <c r="O34" i="157"/>
  <c r="Q34" i="157" s="1"/>
  <c r="O33" i="157"/>
  <c r="Q33" i="157" s="1"/>
  <c r="O32" i="157"/>
  <c r="Q32" i="157" s="1"/>
  <c r="Q31" i="157"/>
  <c r="O31" i="157"/>
  <c r="O30" i="157"/>
  <c r="Q30" i="157" s="1"/>
  <c r="O29" i="157"/>
  <c r="Q29" i="157" s="1"/>
  <c r="O28" i="157"/>
  <c r="Q28" i="157" s="1"/>
  <c r="Q27" i="157"/>
  <c r="O27" i="157"/>
  <c r="O26" i="157"/>
  <c r="Q26" i="157" s="1"/>
  <c r="O25" i="157"/>
  <c r="Q25" i="157" s="1"/>
  <c r="O24" i="157"/>
  <c r="Q24" i="157" s="1"/>
  <c r="Q23" i="157"/>
  <c r="O23" i="157"/>
  <c r="O22" i="157"/>
  <c r="Q22" i="157" s="1"/>
  <c r="O21" i="157"/>
  <c r="Q21" i="157" s="1"/>
  <c r="O20" i="157"/>
  <c r="Q20" i="157" s="1"/>
  <c r="Q19" i="157"/>
  <c r="O19" i="157"/>
  <c r="O18" i="157"/>
  <c r="Q18" i="157" s="1"/>
  <c r="O17" i="157"/>
  <c r="Q17" i="157" s="1"/>
  <c r="O16" i="157"/>
  <c r="Q16" i="157" s="1"/>
  <c r="Q15" i="157"/>
  <c r="O15" i="157"/>
  <c r="O14" i="157"/>
  <c r="Q14" i="157" s="1"/>
  <c r="O13" i="157"/>
  <c r="Q13" i="157" s="1"/>
  <c r="O12" i="157"/>
  <c r="Q12" i="157" s="1"/>
  <c r="O11" i="157"/>
  <c r="Q11" i="157" s="1"/>
  <c r="O10" i="157"/>
  <c r="Q10" i="157" s="1"/>
  <c r="O9" i="157"/>
  <c r="Q9" i="157" s="1"/>
  <c r="O8" i="157"/>
  <c r="Q8" i="157" s="1"/>
  <c r="O37" i="117"/>
  <c r="Q38" i="117" s="1"/>
  <c r="R36" i="117"/>
  <c r="R35" i="117"/>
  <c r="R34" i="117"/>
  <c r="R33" i="117"/>
  <c r="R32" i="117"/>
  <c r="R31" i="117"/>
  <c r="R30" i="117"/>
  <c r="R29" i="117"/>
  <c r="R28" i="117"/>
  <c r="R27" i="117"/>
  <c r="R26" i="117"/>
  <c r="R25" i="117"/>
  <c r="R24" i="117"/>
  <c r="R23" i="117"/>
  <c r="R22" i="117"/>
  <c r="R21" i="117"/>
  <c r="R20" i="117"/>
  <c r="R19" i="117"/>
  <c r="R18" i="117"/>
  <c r="R17" i="117"/>
  <c r="R16" i="117"/>
  <c r="R15" i="117"/>
  <c r="R14" i="117"/>
  <c r="R13" i="117"/>
  <c r="R12" i="117"/>
  <c r="R11" i="117"/>
  <c r="V10" i="117"/>
  <c r="V11" i="117" s="1"/>
  <c r="V12" i="117" s="1"/>
  <c r="V13" i="117" s="1"/>
  <c r="V14" i="117" s="1"/>
  <c r="V15" i="117" s="1"/>
  <c r="V16" i="117" s="1"/>
  <c r="V17" i="117" s="1"/>
  <c r="V18" i="117" s="1"/>
  <c r="V19" i="117" s="1"/>
  <c r="V20" i="117" s="1"/>
  <c r="R10" i="117"/>
  <c r="U10" i="117" s="1"/>
  <c r="U11" i="117" s="1"/>
  <c r="O32" i="181"/>
  <c r="N32" i="181"/>
  <c r="Q34" i="181" s="1"/>
  <c r="Q28" i="181"/>
  <c r="Q27" i="181"/>
  <c r="Q26" i="181"/>
  <c r="Q25" i="181"/>
  <c r="Q24" i="181"/>
  <c r="Q23" i="181"/>
  <c r="Q22" i="181"/>
  <c r="Q21" i="181"/>
  <c r="Q20" i="181"/>
  <c r="Q19" i="181"/>
  <c r="Q18" i="181"/>
  <c r="Q17" i="181"/>
  <c r="Q16" i="181"/>
  <c r="Q15" i="181"/>
  <c r="Q14" i="181"/>
  <c r="Q13" i="181"/>
  <c r="Q12" i="181"/>
  <c r="Q11" i="181"/>
  <c r="Q10" i="181"/>
  <c r="Q9" i="181"/>
  <c r="T8" i="181"/>
  <c r="T9" i="181" s="1"/>
  <c r="T10" i="181" s="1"/>
  <c r="T11" i="181" s="1"/>
  <c r="T12" i="181" s="1"/>
  <c r="T13" i="181" s="1"/>
  <c r="T14" i="181" s="1"/>
  <c r="T15" i="181" s="1"/>
  <c r="T16" i="181" s="1"/>
  <c r="T17" i="181" s="1"/>
  <c r="T18" i="181" s="1"/>
  <c r="T19" i="181" s="1"/>
  <c r="T20" i="181" s="1"/>
  <c r="T21" i="181" s="1"/>
  <c r="T22" i="181" s="1"/>
  <c r="T23" i="181" s="1"/>
  <c r="T24" i="181" s="1"/>
  <c r="T25" i="181" s="1"/>
  <c r="T26" i="181" s="1"/>
  <c r="T27" i="181" s="1"/>
  <c r="Q8" i="181"/>
  <c r="Q32" i="181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O10" i="133"/>
  <c r="Q10" i="133" s="1"/>
  <c r="O9" i="133"/>
  <c r="O30" i="133" s="1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I101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V24" i="117" l="1"/>
  <c r="V25" i="117" s="1"/>
  <c r="V26" i="117" s="1"/>
  <c r="V21" i="117"/>
  <c r="V22" i="117" s="1"/>
  <c r="V23" i="117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AC68" i="40"/>
  <c r="AE5" i="40"/>
  <c r="AF5" i="40" s="1"/>
  <c r="Q50" i="157"/>
  <c r="R5" i="157" s="1"/>
  <c r="S5" i="157" s="1"/>
  <c r="T8" i="157"/>
  <c r="T9" i="157" s="1"/>
  <c r="T10" i="157" s="1"/>
  <c r="T11" i="157" s="1"/>
  <c r="T12" i="157" s="1"/>
  <c r="T13" i="157" s="1"/>
  <c r="T14" i="157" s="1"/>
  <c r="T15" i="157" s="1"/>
  <c r="T16" i="157" s="1"/>
  <c r="T17" i="157" s="1"/>
  <c r="T18" i="157" s="1"/>
  <c r="T19" i="157" s="1"/>
  <c r="T20" i="157" s="1"/>
  <c r="T21" i="157" s="1"/>
  <c r="T22" i="157" s="1"/>
  <c r="T23" i="157" s="1"/>
  <c r="T24" i="157" s="1"/>
  <c r="T25" i="157" s="1"/>
  <c r="T26" i="157" s="1"/>
  <c r="T27" i="157" s="1"/>
  <c r="T28" i="157" s="1"/>
  <c r="T29" i="157" s="1"/>
  <c r="T30" i="157" s="1"/>
  <c r="T31" i="157" s="1"/>
  <c r="T32" i="157" s="1"/>
  <c r="T33" i="157" s="1"/>
  <c r="T34" i="157" s="1"/>
  <c r="T35" i="157" s="1"/>
  <c r="T36" i="157" s="1"/>
  <c r="T37" i="157" s="1"/>
  <c r="T38" i="157" s="1"/>
  <c r="T39" i="157" s="1"/>
  <c r="T40" i="157" s="1"/>
  <c r="T41" i="157" s="1"/>
  <c r="T42" i="157" s="1"/>
  <c r="T43" i="157" s="1"/>
  <c r="T44" i="157" s="1"/>
  <c r="T45" i="157" s="1"/>
  <c r="T46" i="157" s="1"/>
  <c r="T47" i="157" s="1"/>
  <c r="T48" i="157" s="1"/>
  <c r="O50" i="157"/>
  <c r="U12" i="117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R37" i="117"/>
  <c r="Q33" i="181"/>
  <c r="R5" i="181"/>
  <c r="S5" i="181" s="1"/>
  <c r="T9" i="133"/>
  <c r="T10" i="133" s="1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9" i="133"/>
  <c r="Q30" i="133" s="1"/>
  <c r="P79" i="129"/>
  <c r="Z30" i="130"/>
  <c r="W30" i="130"/>
  <c r="AF28" i="130"/>
  <c r="AF27" i="130"/>
  <c r="AF26" i="130"/>
  <c r="AF25" i="130"/>
  <c r="AF24" i="130"/>
  <c r="AF23" i="130"/>
  <c r="AF22" i="130"/>
  <c r="AF21" i="130"/>
  <c r="AF19" i="130"/>
  <c r="AF18" i="130"/>
  <c r="AF17" i="130"/>
  <c r="AF16" i="130"/>
  <c r="AF15" i="130"/>
  <c r="AF14" i="130"/>
  <c r="AF13" i="130"/>
  <c r="AF12" i="130"/>
  <c r="AF11" i="130"/>
  <c r="AF10" i="130"/>
  <c r="AF9" i="130"/>
  <c r="AE10" i="130"/>
  <c r="X10" i="130"/>
  <c r="X11" i="130" s="1"/>
  <c r="X12" i="130" s="1"/>
  <c r="X13" i="130" s="1"/>
  <c r="X14" i="130" s="1"/>
  <c r="X15" i="130" s="1"/>
  <c r="X16" i="130" s="1"/>
  <c r="X17" i="130" s="1"/>
  <c r="X18" i="130" s="1"/>
  <c r="X19" i="130" s="1"/>
  <c r="X20" i="130" s="1"/>
  <c r="X21" i="130" s="1"/>
  <c r="X22" i="130" s="1"/>
  <c r="X23" i="130" s="1"/>
  <c r="X24" i="130" s="1"/>
  <c r="X25" i="130" s="1"/>
  <c r="X26" i="130" s="1"/>
  <c r="X27" i="130" s="1"/>
  <c r="X28" i="130" s="1"/>
  <c r="X29" i="130" s="1"/>
  <c r="Q52" i="157" l="1"/>
  <c r="AB30" i="130"/>
  <c r="AC5" i="130" s="1"/>
  <c r="AD5" i="130" s="1"/>
  <c r="Q40" i="117"/>
  <c r="S5" i="117"/>
  <c r="T5" i="117" s="1"/>
  <c r="U26" i="117"/>
  <c r="P33" i="133"/>
  <c r="R5" i="133"/>
  <c r="S5" i="133" s="1"/>
  <c r="O84" i="129"/>
  <c r="Q6" i="129"/>
  <c r="AB32" i="130"/>
  <c r="AE11" i="130"/>
  <c r="AE12" i="130" s="1"/>
  <c r="AE13" i="130" s="1"/>
  <c r="AE14" i="130" s="1"/>
  <c r="AE15" i="130" s="1"/>
  <c r="AE16" i="130" s="1"/>
  <c r="AE17" i="130" s="1"/>
  <c r="AE18" i="130" s="1"/>
  <c r="AE19" i="130" s="1"/>
  <c r="AE20" i="130" s="1"/>
  <c r="AE21" i="130" s="1"/>
  <c r="AE22" i="130" s="1"/>
  <c r="AE23" i="130" s="1"/>
  <c r="AE24" i="130" s="1"/>
  <c r="AE25" i="130" s="1"/>
  <c r="AE26" i="130" s="1"/>
  <c r="AE27" i="130" s="1"/>
  <c r="AF20" i="130"/>
  <c r="AF29" i="13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I9" i="40"/>
  <c r="I10" i="40" s="1"/>
  <c r="D9" i="40"/>
  <c r="F9" i="40" s="1"/>
  <c r="D10" i="40"/>
  <c r="F10" i="40"/>
  <c r="D11" i="40"/>
  <c r="F11" i="40" s="1"/>
  <c r="D12" i="40"/>
  <c r="F12" i="40"/>
  <c r="D13" i="40"/>
  <c r="F13" i="40" s="1"/>
  <c r="D14" i="40"/>
  <c r="F14" i="40"/>
  <c r="D15" i="40"/>
  <c r="F15" i="40" s="1"/>
  <c r="D16" i="40"/>
  <c r="F16" i="40"/>
  <c r="D17" i="40"/>
  <c r="F17" i="40" s="1"/>
  <c r="D18" i="40"/>
  <c r="F18" i="40"/>
  <c r="D19" i="40"/>
  <c r="F19" i="40" s="1"/>
  <c r="AE28" i="130" l="1"/>
  <c r="C30" i="130"/>
  <c r="F33" i="130" s="1"/>
  <c r="F10" i="130"/>
  <c r="F11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/>
  <c r="I9" i="154"/>
  <c r="I8" i="154"/>
  <c r="H5" i="154"/>
  <c r="D12" i="157" l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D29" i="157"/>
  <c r="D30" i="157"/>
  <c r="D31" i="157"/>
  <c r="D32" i="157"/>
  <c r="D33" i="157"/>
  <c r="D34" i="157"/>
  <c r="D35" i="157"/>
  <c r="D36" i="157"/>
  <c r="D37" i="157"/>
  <c r="D38" i="157"/>
  <c r="D39" i="157"/>
  <c r="D40" i="157"/>
  <c r="D41" i="157"/>
  <c r="D42" i="157"/>
  <c r="D43" i="157"/>
  <c r="D44" i="157"/>
  <c r="D45" i="157"/>
  <c r="D46" i="157"/>
  <c r="D47" i="157"/>
  <c r="D48" i="157"/>
  <c r="D49" i="157"/>
  <c r="D11" i="157"/>
  <c r="B9" i="161"/>
  <c r="B10" i="129" l="1"/>
  <c r="K9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3" i="14"/>
  <c r="K8" i="14"/>
  <c r="BQ17" i="1"/>
  <c r="BQ18" i="1"/>
  <c r="D9" i="154"/>
  <c r="D10" i="154"/>
  <c r="D11" i="154"/>
  <c r="D12" i="154"/>
  <c r="D13" i="154"/>
  <c r="D14" i="154"/>
  <c r="D15" i="154"/>
  <c r="D16" i="154"/>
  <c r="D17" i="154"/>
  <c r="D18" i="154"/>
  <c r="J19" i="154"/>
  <c r="J20" i="154"/>
  <c r="J21" i="154"/>
  <c r="J22" i="154"/>
  <c r="J23" i="154"/>
  <c r="J24" i="154"/>
  <c r="J25" i="154"/>
  <c r="J26" i="154"/>
  <c r="J27" i="154"/>
  <c r="J28" i="154"/>
  <c r="J29" i="154"/>
  <c r="J30" i="154"/>
  <c r="J31" i="154"/>
  <c r="J32" i="154"/>
  <c r="J33" i="154"/>
  <c r="J34" i="154"/>
  <c r="J35" i="154"/>
  <c r="J36" i="154"/>
  <c r="J37" i="154"/>
  <c r="J38" i="154"/>
  <c r="J39" i="154"/>
  <c r="J8" i="154"/>
  <c r="J10" i="164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O63" i="40"/>
  <c r="Q66" i="40" s="1"/>
  <c r="P62" i="40"/>
  <c r="R62" i="40" s="1"/>
  <c r="W62" i="40" s="1"/>
  <c r="P61" i="40"/>
  <c r="R61" i="40" s="1"/>
  <c r="W61" i="40" s="1"/>
  <c r="M61" i="40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R53" i="40"/>
  <c r="W53" i="40" s="1"/>
  <c r="P53" i="40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P9" i="40"/>
  <c r="R9" i="40" s="1"/>
  <c r="U9" i="40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19" i="130"/>
  <c r="U18" i="130"/>
  <c r="U17" i="130"/>
  <c r="U16" i="130"/>
  <c r="U15" i="130"/>
  <c r="U14" i="130"/>
  <c r="U13" i="130"/>
  <c r="U12" i="130"/>
  <c r="U11" i="130"/>
  <c r="U10" i="130"/>
  <c r="U9" i="130"/>
  <c r="T9" i="130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55" i="54" l="1"/>
  <c r="E60" i="54" s="1"/>
  <c r="Q30" i="130"/>
  <c r="R5" i="130" s="1"/>
  <c r="Q32" i="130" s="1"/>
  <c r="U10" i="40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W9" i="40"/>
  <c r="R11" i="40"/>
  <c r="W11" i="40" s="1"/>
  <c r="P63" i="40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U20" i="130"/>
  <c r="U29" i="130" s="1"/>
  <c r="S5" i="130" l="1"/>
  <c r="G5" i="54"/>
  <c r="H5" i="54" s="1"/>
  <c r="R63" i="40"/>
  <c r="U11" i="40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T28" i="130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B8" i="154"/>
  <c r="B9" i="154" s="1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F5" i="157"/>
  <c r="E5" i="157"/>
  <c r="C50" i="157"/>
  <c r="A50" i="157"/>
  <c r="F49" i="157"/>
  <c r="F48" i="157"/>
  <c r="F47" i="157"/>
  <c r="F46" i="157"/>
  <c r="F45" i="157"/>
  <c r="F44" i="157"/>
  <c r="F43" i="157"/>
  <c r="F42" i="157"/>
  <c r="F41" i="157"/>
  <c r="F40" i="157"/>
  <c r="F39" i="157"/>
  <c r="F38" i="157"/>
  <c r="F37" i="157"/>
  <c r="F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H5" i="128"/>
  <c r="D30" i="128"/>
  <c r="D8" i="157" l="1"/>
  <c r="Q68" i="40"/>
  <c r="S5" i="40"/>
  <c r="T5" i="40" s="1"/>
  <c r="F30" i="130"/>
  <c r="I20" i="130"/>
  <c r="I21" i="130" s="1"/>
  <c r="I22" i="130" s="1"/>
  <c r="I23" i="130" s="1"/>
  <c r="I24" i="130" s="1"/>
  <c r="I25" i="130" s="1"/>
  <c r="I26" i="130" s="1"/>
  <c r="I27" i="130" s="1"/>
  <c r="J20" i="130"/>
  <c r="J29" i="130" s="1"/>
  <c r="F53" i="157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5" i="129"/>
  <c r="F14" i="129"/>
  <c r="F13" i="129"/>
  <c r="F12" i="129"/>
  <c r="F11" i="129"/>
  <c r="F10" i="129"/>
  <c r="I10" i="129" s="1"/>
  <c r="B11" i="129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63" i="40"/>
  <c r="E66" i="40" s="1"/>
  <c r="D62" i="40"/>
  <c r="F62" i="40" s="1"/>
  <c r="K62" i="40" s="1"/>
  <c r="D61" i="40"/>
  <c r="F61" i="40" s="1"/>
  <c r="K61" i="40" s="1"/>
  <c r="A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K19" i="40"/>
  <c r="K18" i="40"/>
  <c r="K17" i="40"/>
  <c r="K16" i="40"/>
  <c r="K15" i="40"/>
  <c r="K14" i="40"/>
  <c r="K13" i="40"/>
  <c r="K12" i="40"/>
  <c r="K9" i="40"/>
  <c r="C70" i="65"/>
  <c r="D72" i="65" s="1"/>
  <c r="F69" i="65"/>
  <c r="F68" i="65"/>
  <c r="K68" i="65" s="1"/>
  <c r="F60" i="65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F21" i="65"/>
  <c r="K21" i="65" s="1"/>
  <c r="D21" i="65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K9" i="65" s="1"/>
  <c r="F8" i="157" l="1"/>
  <c r="D9" i="157"/>
  <c r="F9" i="1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28" i="130"/>
  <c r="G5" i="130"/>
  <c r="H5" i="130" s="1"/>
  <c r="F79" i="129"/>
  <c r="K10" i="40"/>
  <c r="K11" i="40"/>
  <c r="D63" i="40"/>
  <c r="I9" i="65"/>
  <c r="I10" i="65" s="1"/>
  <c r="F11" i="65"/>
  <c r="K11" i="65" s="1"/>
  <c r="D70" i="65"/>
  <c r="K10" i="65"/>
  <c r="D10" i="157" l="1"/>
  <c r="F10" i="157" s="1"/>
  <c r="D50" i="157"/>
  <c r="F50" i="157"/>
  <c r="I8" i="157"/>
  <c r="I9" i="157" s="1"/>
  <c r="F32" i="130"/>
  <c r="E84" i="129"/>
  <c r="G6" i="129"/>
  <c r="H6" i="129" s="1"/>
  <c r="I11" i="40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F63" i="40"/>
  <c r="F7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57" l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G5" i="157"/>
  <c r="H5" i="157" s="1"/>
  <c r="F52" i="157"/>
  <c r="E68" i="40"/>
  <c r="G5" i="40"/>
  <c r="H5" i="40" s="1"/>
  <c r="E73" i="65"/>
  <c r="G5" i="65"/>
  <c r="H5" i="65" s="1"/>
  <c r="L9" i="57" l="1"/>
  <c r="B9" i="57"/>
  <c r="F30" i="128" l="1"/>
  <c r="C30" i="128"/>
  <c r="A30" i="128"/>
  <c r="D29" i="128"/>
  <c r="J28" i="128"/>
  <c r="D28" i="128"/>
  <c r="J27" i="128"/>
  <c r="D27" i="128"/>
  <c r="J26" i="128"/>
  <c r="J25" i="128"/>
  <c r="J24" i="128"/>
  <c r="J23" i="128"/>
  <c r="J22" i="128"/>
  <c r="J21" i="128"/>
  <c r="J20" i="128"/>
  <c r="J19" i="128"/>
  <c r="J18" i="128"/>
  <c r="J17" i="128"/>
  <c r="J16" i="128"/>
  <c r="J15" i="128"/>
  <c r="J14" i="128"/>
  <c r="J13" i="128"/>
  <c r="J12" i="128"/>
  <c r="J11" i="128"/>
  <c r="J10" i="128"/>
  <c r="J9" i="128"/>
  <c r="I9" i="128"/>
  <c r="D10" i="133"/>
  <c r="D11" i="133"/>
  <c r="D12" i="133"/>
  <c r="D13" i="133"/>
  <c r="D14" i="133"/>
  <c r="D15" i="133"/>
  <c r="D16" i="133"/>
  <c r="D17" i="133"/>
  <c r="D18" i="133"/>
  <c r="D19" i="133"/>
  <c r="D20" i="133"/>
  <c r="D21" i="133"/>
  <c r="D22" i="133"/>
  <c r="D23" i="133"/>
  <c r="D24" i="133"/>
  <c r="D25" i="133"/>
  <c r="F10" i="117"/>
  <c r="I10" i="117" s="1"/>
  <c r="I10" i="128" l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2" i="128"/>
  <c r="K1" i="57" l="1"/>
  <c r="F9" i="57" l="1"/>
  <c r="I9" i="57" s="1"/>
  <c r="B8" i="134" l="1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B34" i="134" s="1"/>
  <c r="B35" i="134" s="1"/>
  <c r="B36" i="134" s="1"/>
  <c r="B37" i="134" s="1"/>
  <c r="B38" i="134" s="1"/>
  <c r="B39" i="134" s="1"/>
  <c r="B40" i="134" s="1"/>
  <c r="B41" i="134" s="1"/>
  <c r="B42" i="134" s="1"/>
  <c r="B43" i="134" s="1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C37" i="117" l="1"/>
  <c r="E38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F21" i="117"/>
  <c r="F20" i="117"/>
  <c r="F19" i="117"/>
  <c r="F18" i="117"/>
  <c r="F17" i="117"/>
  <c r="F16" i="117"/>
  <c r="F15" i="117"/>
  <c r="F14" i="117"/>
  <c r="F13" i="117"/>
  <c r="F12" i="117"/>
  <c r="F11" i="117"/>
  <c r="I11" i="117" s="1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4" i="117" s="1"/>
  <c r="J25" i="117" s="1"/>
  <c r="J26" i="117" s="1"/>
  <c r="D37" i="117" l="1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F37" i="117"/>
  <c r="D28" i="135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I22" i="117" l="1"/>
  <c r="I23" i="117" s="1"/>
  <c r="I24" i="117" s="1"/>
  <c r="I25" i="117" s="1"/>
  <c r="I26" i="117" s="1"/>
  <c r="E40" i="117"/>
  <c r="G5" i="117"/>
  <c r="H5" i="117" s="1"/>
  <c r="F28" i="135"/>
  <c r="F30" i="135" s="1"/>
  <c r="S101" i="38"/>
  <c r="T101" i="38" s="1"/>
  <c r="H6" i="135" l="1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P78" i="57" l="1"/>
  <c r="O83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ER5" i="1"/>
  <c r="FB5" i="1"/>
  <c r="FL5" i="1"/>
  <c r="Q6" i="57" l="1"/>
  <c r="R6" i="57" s="1"/>
  <c r="BQ9" i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U9" i="1" l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U30" i="1" l="1"/>
  <c r="HK29" i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W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O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8" i="1"/>
  <c r="AC30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8" i="1"/>
  <c r="S1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8" i="1"/>
  <c r="AM30" i="1" l="1"/>
  <c r="S30" i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D32" i="18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F32" i="181" l="1"/>
  <c r="F33" i="180"/>
  <c r="H5" i="180"/>
  <c r="G5" i="181" l="1"/>
  <c r="H5" i="181" s="1"/>
  <c r="F33" i="181"/>
  <c r="D37" i="134" l="1"/>
  <c r="D38" i="134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D78" i="179" l="1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F78" i="179"/>
  <c r="E83" i="179" l="1"/>
  <c r="G6" i="179"/>
  <c r="H6" i="179" s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2" i="150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J47" i="150" s="1"/>
  <c r="F17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E55" i="178" s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G5" i="178" l="1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R5" i="1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30" i="133" l="1"/>
  <c r="E31" i="133" s="1"/>
  <c r="F29" i="133"/>
  <c r="D28" i="133"/>
  <c r="F28" i="133" s="1"/>
  <c r="D27" i="133"/>
  <c r="F27" i="133" s="1"/>
  <c r="D26" i="133"/>
  <c r="F26" i="133" s="1"/>
  <c r="F25" i="133"/>
  <c r="F24" i="133"/>
  <c r="F23" i="133"/>
  <c r="F22" i="133"/>
  <c r="F21" i="133"/>
  <c r="F20" i="133"/>
  <c r="F19" i="133"/>
  <c r="F18" i="133"/>
  <c r="F17" i="133"/>
  <c r="F16" i="133"/>
  <c r="F15" i="133"/>
  <c r="F14" i="133"/>
  <c r="F13" i="133"/>
  <c r="F12" i="133"/>
  <c r="F11" i="133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F8" i="133"/>
  <c r="J26" i="133" l="1"/>
  <c r="J27" i="133" s="1"/>
  <c r="J28" i="133" s="1"/>
  <c r="D30" i="133"/>
  <c r="F30" i="133"/>
  <c r="G5" i="133" s="1"/>
  <c r="I8" i="133"/>
  <c r="I9" i="133" s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l="1"/>
  <c r="I26" i="133" s="1"/>
  <c r="I27" i="133" s="1"/>
  <c r="I28" i="133" s="1"/>
  <c r="E33" i="133"/>
  <c r="H5" i="133"/>
  <c r="C52" i="176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E45" i="134" l="1"/>
  <c r="H5" i="134"/>
  <c r="I120" i="38" l="1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34" i="38"/>
  <c r="I168" i="38"/>
  <c r="I169" i="38"/>
  <c r="I170" i="38"/>
  <c r="I171" i="38"/>
  <c r="I172" i="38"/>
  <c r="I173" i="38"/>
  <c r="I174" i="38"/>
  <c r="I175" i="38"/>
  <c r="I176" i="38"/>
  <c r="I177" i="38"/>
  <c r="I178" i="38"/>
  <c r="I179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P32" i="1"/>
  <c r="N32" i="1"/>
  <c r="P33" i="1" l="1"/>
  <c r="Z33" i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F8" i="163" l="1"/>
  <c r="F9" i="163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S119" i="38"/>
  <c r="I103" i="38" l="1"/>
  <c r="F8" i="8" l="1"/>
  <c r="I8" i="8" s="1"/>
  <c r="I9" i="8" s="1"/>
  <c r="I10" i="8" s="1"/>
  <c r="I11" i="8" s="1"/>
  <c r="I12" i="8" s="1"/>
  <c r="F9" i="8"/>
  <c r="F10" i="8"/>
  <c r="F11" i="8"/>
  <c r="F12" i="8"/>
  <c r="F13" i="8"/>
  <c r="C26" i="8"/>
  <c r="F29" i="8" s="1"/>
  <c r="A26" i="8"/>
  <c r="F15" i="8"/>
  <c r="F14" i="8"/>
  <c r="I13" i="8" l="1"/>
  <c r="I14" i="8" s="1"/>
  <c r="I15" i="8" s="1"/>
  <c r="F8" i="162"/>
  <c r="F17" i="8" l="1"/>
  <c r="C48" i="150"/>
  <c r="J48" i="150" s="1"/>
  <c r="J49" i="150" s="1"/>
  <c r="D47" i="150"/>
  <c r="F47" i="150" s="1"/>
  <c r="D46" i="150"/>
  <c r="F46" i="150" s="1"/>
  <c r="D45" i="150"/>
  <c r="F45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F27" i="150"/>
  <c r="F26" i="150"/>
  <c r="F25" i="150"/>
  <c r="F24" i="150"/>
  <c r="F23" i="150"/>
  <c r="F22" i="150"/>
  <c r="F21" i="150"/>
  <c r="F20" i="150"/>
  <c r="F19" i="150"/>
  <c r="F18" i="150"/>
  <c r="F16" i="150"/>
  <c r="F15" i="150"/>
  <c r="F14" i="150"/>
  <c r="F13" i="150"/>
  <c r="F12" i="150"/>
  <c r="I12" i="150" s="1"/>
  <c r="I13" i="150" s="1"/>
  <c r="F16" i="8" l="1"/>
  <c r="I14" i="150"/>
  <c r="I15" i="150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44" i="150" s="1"/>
  <c r="I45" i="150" s="1"/>
  <c r="I46" i="150" s="1"/>
  <c r="E49" i="150"/>
  <c r="D48" i="150"/>
  <c r="F48" i="150"/>
  <c r="H6" i="150" s="1"/>
  <c r="I16" i="8" l="1"/>
  <c r="I17" i="8" s="1"/>
  <c r="E51" i="150"/>
  <c r="F19" i="8" l="1"/>
  <c r="T102" i="38"/>
  <c r="I98" i="38"/>
  <c r="H51" i="134"/>
  <c r="C44" i="134"/>
  <c r="B44" i="134" s="1"/>
  <c r="B45" i="134" s="1"/>
  <c r="D43" i="134"/>
  <c r="F43" i="134" s="1"/>
  <c r="D42" i="134"/>
  <c r="F42" i="134" s="1"/>
  <c r="D41" i="134"/>
  <c r="F41" i="134" s="1"/>
  <c r="D40" i="134"/>
  <c r="F40" i="134" s="1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F18" i="8" l="1"/>
  <c r="D44" i="134"/>
  <c r="F39" i="134"/>
  <c r="F44" i="134" s="1"/>
  <c r="G5" i="134" s="1"/>
  <c r="I9" i="134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l="1"/>
  <c r="I40" i="134" s="1"/>
  <c r="I41" i="134" s="1"/>
  <c r="I42" i="134" s="1"/>
  <c r="I18" i="8"/>
  <c r="I19" i="8" s="1"/>
  <c r="E47" i="134"/>
  <c r="HJ5" i="1"/>
  <c r="F21" i="8" l="1"/>
  <c r="C52" i="14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F20" i="8" l="1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K52" i="14" s="1"/>
  <c r="I20" i="8" l="1"/>
  <c r="I21" i="8" s="1"/>
  <c r="E55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20" i="154"/>
  <c r="F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F8" i="154"/>
  <c r="F26" i="8" l="1"/>
  <c r="I24" i="8"/>
  <c r="I25" i="8" s="1"/>
  <c r="I10" i="154"/>
  <c r="I11" i="154" s="1"/>
  <c r="I12" i="154" s="1"/>
  <c r="I13" i="154" s="1"/>
  <c r="I14" i="154" s="1"/>
  <c r="I15" i="154" s="1"/>
  <c r="I16" i="154" s="1"/>
  <c r="I17" i="154" s="1"/>
  <c r="I18" i="154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G5" i="163" s="1"/>
  <c r="H5" i="162"/>
  <c r="F19" i="154"/>
  <c r="D21" i="154" l="1"/>
  <c r="D22" i="154"/>
  <c r="F22" i="154" s="1"/>
  <c r="F28" i="8"/>
  <c r="G5" i="8"/>
  <c r="H5" i="8" s="1"/>
  <c r="I19" i="154"/>
  <c r="I20" i="154" s="1"/>
  <c r="E47" i="163"/>
  <c r="H5" i="163"/>
  <c r="F21" i="154" l="1"/>
  <c r="D24" i="154" l="1"/>
  <c r="F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I23" i="154"/>
  <c r="I24" i="154" s="1"/>
  <c r="F9" i="139"/>
  <c r="I9" i="139" s="1"/>
  <c r="I10" i="139" s="1"/>
  <c r="D12" i="139"/>
  <c r="F12" i="139" s="1"/>
  <c r="B13" i="139"/>
  <c r="B14" i="139" s="1"/>
  <c r="D11" i="139"/>
  <c r="F11" i="139" s="1"/>
  <c r="D26" i="154" l="1"/>
  <c r="F26" i="154" s="1"/>
  <c r="D25" i="154"/>
  <c r="I11" i="139"/>
  <c r="I12" i="139" s="1"/>
  <c r="D13" i="139"/>
  <c r="F13" i="139" s="1"/>
  <c r="B15" i="139"/>
  <c r="D14" i="139"/>
  <c r="F14" i="139" s="1"/>
  <c r="F25" i="154" l="1"/>
  <c r="I13" i="139"/>
  <c r="I14" i="139" s="1"/>
  <c r="B16" i="139"/>
  <c r="D15" i="139"/>
  <c r="F15" i="139" s="1"/>
  <c r="D28" i="154" l="1"/>
  <c r="F28" i="154" s="1"/>
  <c r="I25" i="154"/>
  <c r="I26" i="154" s="1"/>
  <c r="D27" i="154"/>
  <c r="B17" i="139"/>
  <c r="D16" i="139"/>
  <c r="I15" i="139"/>
  <c r="F27" i="154" l="1"/>
  <c r="F16" i="139"/>
  <c r="I16" i="139" s="1"/>
  <c r="B18" i="139"/>
  <c r="D17" i="139"/>
  <c r="F17" i="139" s="1"/>
  <c r="D30" i="154" l="1"/>
  <c r="F30" i="154" s="1"/>
  <c r="D29" i="154"/>
  <c r="I27" i="154"/>
  <c r="I28" i="154" s="1"/>
  <c r="I17" i="139"/>
  <c r="B19" i="139"/>
  <c r="D18" i="139"/>
  <c r="F18" i="139" s="1"/>
  <c r="I18" i="139" s="1"/>
  <c r="F29" i="154" l="1"/>
  <c r="I29" i="154"/>
  <c r="I30" i="154" s="1"/>
  <c r="D19" i="139"/>
  <c r="F19" i="139" s="1"/>
  <c r="I19" i="139" s="1"/>
  <c r="B20" i="139"/>
  <c r="D32" i="154" l="1"/>
  <c r="F32" i="154" s="1"/>
  <c r="D31" i="154"/>
  <c r="F31" i="154" s="1"/>
  <c r="D20" i="139"/>
  <c r="F20" i="139" s="1"/>
  <c r="I20" i="139" s="1"/>
  <c r="B21" i="139"/>
  <c r="CT5" i="1"/>
  <c r="D34" i="154" l="1"/>
  <c r="F34" i="154" s="1"/>
  <c r="D33" i="154"/>
  <c r="F33" i="154" s="1"/>
  <c r="I31" i="154"/>
  <c r="I32" i="154" s="1"/>
  <c r="B22" i="139"/>
  <c r="D21" i="139"/>
  <c r="F21" i="139" s="1"/>
  <c r="I21" i="139" s="1"/>
  <c r="D35" i="154" l="1"/>
  <c r="F35" i="154" s="1"/>
  <c r="I33" i="154"/>
  <c r="I34" i="154" s="1"/>
  <c r="I35" i="154" s="1"/>
  <c r="I36" i="154" s="1"/>
  <c r="D36" i="154"/>
  <c r="F36" i="154" s="1"/>
  <c r="B23" i="139"/>
  <c r="D22" i="139"/>
  <c r="F22" i="139" s="1"/>
  <c r="I22" i="139" s="1"/>
  <c r="D38" i="154" l="1"/>
  <c r="F38" i="154" s="1"/>
  <c r="D37" i="154"/>
  <c r="F37" i="154" s="1"/>
  <c r="I37" i="154" s="1"/>
  <c r="I38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D39" i="154" l="1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F40" i="154" s="1"/>
  <c r="D40" i="154"/>
  <c r="B26" i="139"/>
  <c r="D25" i="139"/>
  <c r="F25" i="139" s="1"/>
  <c r="I25" i="139" s="1"/>
  <c r="F42" i="154" l="1"/>
  <c r="G5" i="154"/>
  <c r="B27" i="139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U1" i="1"/>
  <c r="AE1" i="1" s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15" i="38" l="1"/>
  <c r="T116" i="38"/>
  <c r="T103" i="38" l="1"/>
  <c r="I102" i="38"/>
  <c r="I107" i="38"/>
  <c r="I11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18" i="38" l="1"/>
  <c r="I118" i="38"/>
  <c r="S25" i="38" l="1"/>
  <c r="S96" i="38" l="1"/>
  <c r="T96" i="38" s="1"/>
  <c r="S97" i="38"/>
  <c r="T97" i="38" s="1"/>
  <c r="T105" i="38"/>
  <c r="T107" i="38"/>
  <c r="T114" i="38"/>
  <c r="S120" i="38"/>
  <c r="T120" i="38" s="1"/>
  <c r="S121" i="38"/>
  <c r="T121" i="38" s="1"/>
  <c r="S122" i="38"/>
  <c r="T122" i="38" s="1"/>
  <c r="S123" i="38"/>
  <c r="T123" i="38" s="1"/>
  <c r="S124" i="38"/>
  <c r="T124" i="38" s="1"/>
  <c r="I113" i="38" l="1"/>
  <c r="HT5" i="1" l="1"/>
  <c r="GF5" i="1"/>
  <c r="FV5" i="1"/>
  <c r="EH5" i="1"/>
  <c r="DX5" i="1"/>
  <c r="BF5" i="1"/>
  <c r="AV5" i="1"/>
  <c r="AL5" i="1"/>
  <c r="I108" i="38" l="1"/>
  <c r="I110" i="38"/>
  <c r="I111" i="38"/>
  <c r="I112" i="38"/>
  <c r="I114" i="38"/>
  <c r="I116" i="38"/>
  <c r="I117" i="38"/>
  <c r="I11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17" i="38" l="1"/>
  <c r="S17" i="38" l="1"/>
  <c r="S13" i="38"/>
  <c r="B4" i="1" l="1"/>
  <c r="AO1" i="1"/>
  <c r="AY1" i="1" s="1"/>
  <c r="D23" i="1" l="1"/>
  <c r="T111" i="38" l="1"/>
  <c r="T108" i="38"/>
  <c r="S125" i="38" l="1"/>
  <c r="T125" i="38" s="1"/>
  <c r="S126" i="38"/>
  <c r="T126" i="38" s="1"/>
  <c r="S127" i="38"/>
  <c r="T127" i="38" s="1"/>
  <c r="S128" i="38"/>
  <c r="T128" i="38" s="1"/>
  <c r="S129" i="38"/>
  <c r="T129" i="38" s="1"/>
  <c r="S130" i="38" l="1"/>
  <c r="T130" i="38" s="1"/>
  <c r="S131" i="38"/>
  <c r="T131" i="38" s="1"/>
  <c r="S6" i="38" l="1"/>
  <c r="S8" i="38"/>
  <c r="S16" i="38"/>
  <c r="T20" i="38"/>
  <c r="S7" i="38"/>
  <c r="S10" i="38"/>
  <c r="S11" i="38"/>
  <c r="S18" i="38"/>
  <c r="T112" i="38" l="1"/>
  <c r="S132" i="38" l="1"/>
  <c r="T132" i="38" s="1"/>
  <c r="S133" i="38"/>
  <c r="T133" i="38" s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13" i="38" l="1"/>
  <c r="T11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0" i="38"/>
  <c r="M180" i="38"/>
  <c r="K180" i="38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34" i="38"/>
  <c r="T134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0" i="38"/>
  <c r="T68" i="38" l="1"/>
  <c r="T69" i="38"/>
  <c r="G180" i="38"/>
  <c r="I180" i="38"/>
  <c r="H18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124" authorId="0" shapeId="0" xr:uid="{1D228002-B3F8-4F5A-B1C5-5E7CBF36FB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<sst xmlns="http://schemas.openxmlformats.org/spreadsheetml/2006/main" count="3358" uniqueCount="475">
  <si>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</si>
  <si>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</si>
  <si>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</si>
  <si>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</si>
  <si>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</si>
  <si>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</si>
  <si>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</si>
  <si>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</si>
  <si>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</si>
  <si>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</si>
  <si>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</si>
  <si>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</si>
  <si>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</si>
  <si>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</si>
  <si>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</si>
  <si>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</si>
  <si>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</si>
  <si>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</si>
  <si>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</si>
  <si>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</si>
  <si>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</si>
  <si>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</si>
  <si>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</si>
  <si>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</si>
  <si>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</si>
  <si>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</si>
  <si>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</si>
  <si>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</si>
  <si>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</si>
  <si>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</si>
  <si>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</si>
  <si>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</si>
  <si>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</si>
  <si>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</si>
  <si>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</si>
  <si>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</si>
  <si>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</si>
  <si>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</si>
  <si>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</si>
  <si>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</si>
  <si>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</si>
  <si>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</si>
  <si>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</si>
  <si>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</si>
  <si>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</si>
  <si>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</si>
  <si>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</si>
  <si>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</si>
  <si>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</si>
  <si>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</si>
  <si>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</si>
  <si>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</si>
  <si>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</si>
  <si>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</si>
  <si>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</si>
  <si>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</si>
  <si>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</si>
  <si>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</si>
  <si>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</si>
  <si>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</si>
  <si>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</si>
  <si>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</si>
  <si>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</si>
  <si>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</si>
  <si>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</si>
  <si>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</si>
  <si>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BUCHE</t>
  </si>
  <si>
    <t>saldo kilos</t>
  </si>
  <si>
    <t xml:space="preserve">I N N O V A </t>
  </si>
  <si>
    <t>ABASTECEDORA DE CARNES FRESCAS ROEL</t>
  </si>
  <si>
    <t>SESOS Marqueta</t>
  </si>
  <si>
    <t>TOCINO NACIONAL</t>
  </si>
  <si>
    <t>PUNTA CAÑA DE LOMO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</si>
  <si>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</si>
  <si>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</si>
  <si>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</si>
  <si>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</si>
  <si>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</si>
  <si>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</si>
  <si>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</si>
  <si>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</si>
  <si>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</si>
  <si>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</si>
  <si>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PIERNA DE CARNERO Nacional CAJA</t>
  </si>
  <si>
    <t>CABEZA SIN PAPADA Y DE CERDO</t>
  </si>
  <si>
    <t>CONTRA SWIF</t>
  </si>
  <si>
    <t>PIERNA S/H</t>
  </si>
  <si>
    <t xml:space="preserve">RECORTE Esp </t>
  </si>
  <si>
    <t>RIBLETTS DE CERDO</t>
  </si>
  <si>
    <t>MANITAS Y PATITAS</t>
  </si>
  <si>
    <t>SEABOARD FOODS</t>
  </si>
  <si>
    <t>Chuleta Natural</t>
  </si>
  <si>
    <t>Valor Traspaso</t>
  </si>
  <si>
    <t>}</t>
  </si>
  <si>
    <t>TRIPAS 80-85</t>
  </si>
  <si>
    <t>CORBATA AL VACIO  Seaboard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</si>
  <si>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</si>
  <si>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</si>
  <si>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</si>
  <si>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</si>
  <si>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</si>
  <si>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</si>
  <si>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</si>
  <si>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</si>
  <si>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</si>
  <si>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</si>
  <si>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</si>
  <si>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</si>
  <si>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</si>
  <si>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</si>
  <si>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</si>
  <si>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Seaboard</t>
  </si>
  <si>
    <t>GRASA</t>
  </si>
  <si>
    <t>COSTILLA Esp. CERDO</t>
  </si>
  <si>
    <t>I N N O V A</t>
  </si>
  <si>
    <t xml:space="preserve">M A N S I V A </t>
  </si>
  <si>
    <t xml:space="preserve">SAGA INC SA DE CV </t>
  </si>
  <si>
    <t>TRASPASO</t>
  </si>
  <si>
    <t>ESP. S/H</t>
  </si>
  <si>
    <t>CUERO COMBO</t>
  </si>
  <si>
    <t>PRECIO</t>
  </si>
  <si>
    <t>EXISENCIA</t>
  </si>
  <si>
    <t>Piezas</t>
  </si>
  <si>
    <t>VALOR SALIDA</t>
  </si>
  <si>
    <t>ENTRADA DEL MES DE    MARZO       2021</t>
  </si>
  <si>
    <t>INVENTARIO     DEL MES DE   M A R Z O      2021</t>
  </si>
  <si>
    <t>MANSIVA</t>
  </si>
  <si>
    <t>CARNICERIA ROEL</t>
  </si>
  <si>
    <t>0808 W</t>
  </si>
  <si>
    <t>0866 W</t>
  </si>
  <si>
    <t>0825 W</t>
  </si>
  <si>
    <t>0826 W</t>
  </si>
  <si>
    <t>0832 W</t>
  </si>
  <si>
    <t>0828 W|</t>
  </si>
  <si>
    <t>0837 W</t>
  </si>
  <si>
    <t>0853 W</t>
  </si>
  <si>
    <t>0869 W</t>
  </si>
  <si>
    <t>0871 W</t>
  </si>
  <si>
    <t>0873 W</t>
  </si>
  <si>
    <t>0875 W</t>
  </si>
  <si>
    <t>0884 W</t>
  </si>
  <si>
    <t>0885 W</t>
  </si>
  <si>
    <t>0891 W</t>
  </si>
  <si>
    <t>0895 W</t>
  </si>
  <si>
    <t>0903 W</t>
  </si>
  <si>
    <t>0966 W</t>
  </si>
  <si>
    <t>0977 W</t>
  </si>
  <si>
    <t>0923 W</t>
  </si>
  <si>
    <t>0943 W</t>
  </si>
  <si>
    <t>0918 W</t>
  </si>
  <si>
    <t>0919 W</t>
  </si>
  <si>
    <t>0924 W</t>
  </si>
  <si>
    <t>0925 W</t>
  </si>
  <si>
    <t>0958 W</t>
  </si>
  <si>
    <t>0978 W</t>
  </si>
  <si>
    <t>0930 W</t>
  </si>
  <si>
    <t>0932 W</t>
  </si>
  <si>
    <t>0935 W</t>
  </si>
  <si>
    <t>0939 W</t>
  </si>
  <si>
    <t>0942 W</t>
  </si>
  <si>
    <t>0951 W</t>
  </si>
  <si>
    <t>0952 W</t>
  </si>
  <si>
    <t>0957 W</t>
  </si>
  <si>
    <t>0959 W</t>
  </si>
  <si>
    <t>0961 W</t>
  </si>
  <si>
    <t>0964 W</t>
  </si>
  <si>
    <t>0965 W</t>
  </si>
  <si>
    <t>0969 W</t>
  </si>
  <si>
    <t>0974 W</t>
  </si>
  <si>
    <t>0975 W</t>
  </si>
  <si>
    <t>0976 W</t>
  </si>
  <si>
    <t>0979 W</t>
  </si>
  <si>
    <t>TOTAL DE ENTRADAS DEL MES     A B R I L            2021</t>
  </si>
  <si>
    <t>INVENTARIO     DEL MES DE MARZO 2021</t>
  </si>
  <si>
    <t>INVENTARIO   DEL MES DE MARZO 2021</t>
  </si>
  <si>
    <t>INVENTARIO    DEL MES DE MARZO 2021</t>
  </si>
  <si>
    <t>INVENTARIO   DEL MES DE    MARZO       2021</t>
  </si>
  <si>
    <t>ENTRADA DEL MES DE    ABRIL        2021</t>
  </si>
  <si>
    <t>ENTRADA DEL MES DE ABRIL 2021</t>
  </si>
  <si>
    <t>INVENTARIO  DEL MES DE MARZO 2021</t>
  </si>
  <si>
    <t xml:space="preserve">I N N O V A  </t>
  </si>
  <si>
    <t>ENTRADA DEL M ES DE ABRIL   2021</t>
  </si>
  <si>
    <t>CARBENZES</t>
  </si>
  <si>
    <t>CONTRA EXCEL</t>
  </si>
  <si>
    <t>PED. 63240682</t>
  </si>
  <si>
    <t>PED.63240667</t>
  </si>
  <si>
    <t>RYC ALIMENTOS</t>
  </si>
  <si>
    <t>TYSON FRESH MEAT</t>
  </si>
  <si>
    <t xml:space="preserve">I B P </t>
  </si>
  <si>
    <t>PED. 63326312</t>
  </si>
  <si>
    <t>PED. 63402734</t>
  </si>
  <si>
    <t xml:space="preserve">F&amp;J TRADING MEAT S DE RL DE CV </t>
  </si>
  <si>
    <t>Smithfield</t>
  </si>
  <si>
    <t>PED. 63297723</t>
  </si>
  <si>
    <t>SOCIALGURU</t>
  </si>
  <si>
    <t>PED. 6340746</t>
  </si>
  <si>
    <t>CABEZA DE LOMO</t>
  </si>
  <si>
    <t>NLSE21-54</t>
  </si>
  <si>
    <t>NLSE21-55</t>
  </si>
  <si>
    <t>P-8110</t>
  </si>
  <si>
    <t>P-8136</t>
  </si>
  <si>
    <t>FACT  1516</t>
  </si>
  <si>
    <t>FACT  1052</t>
  </si>
  <si>
    <t>PED. 63530514</t>
  </si>
  <si>
    <t>ENTRADA DEL MES DE     ABRIL     2021</t>
  </si>
  <si>
    <t>PULPA DE PIERNA</t>
  </si>
  <si>
    <t>NLSE21-56</t>
  </si>
  <si>
    <t>Transfer B 6-Abr-21</t>
  </si>
  <si>
    <t>Transfer Bnte 5-Abr-21</t>
  </si>
  <si>
    <t>Transfer Bnte 7-Abr-21</t>
  </si>
  <si>
    <t>Transfer Bnte 8-Abr-21</t>
  </si>
  <si>
    <t>Transfer Bnte 9-Abr-21</t>
  </si>
  <si>
    <t>PED. 63598295</t>
  </si>
  <si>
    <t>PED. 63625214</t>
  </si>
  <si>
    <t>PED. 63737245</t>
  </si>
  <si>
    <t>PED. 63776979</t>
  </si>
  <si>
    <t>TYSON FRESH MEATS</t>
  </si>
  <si>
    <t>PED. 63789148</t>
  </si>
  <si>
    <t>SMITHFIELD FRESH MEAT</t>
  </si>
  <si>
    <t>PED. 63776981</t>
  </si>
  <si>
    <t>SMITHFIELD FRESH MEATS</t>
  </si>
  <si>
    <t>PED. 63801032</t>
  </si>
  <si>
    <t>PED. 63833997</t>
  </si>
  <si>
    <t>PED. 63923466</t>
  </si>
  <si>
    <t>NLSE21-57</t>
  </si>
  <si>
    <t>F-1299</t>
  </si>
  <si>
    <t>P-8138</t>
  </si>
  <si>
    <t>NLSE21-60</t>
  </si>
  <si>
    <t>P-8137</t>
  </si>
  <si>
    <t>NL21-11</t>
  </si>
  <si>
    <t>NL21-12</t>
  </si>
  <si>
    <t>NLSE21-59</t>
  </si>
  <si>
    <t>NLSE21-62</t>
  </si>
  <si>
    <t>DIST DE PROD CARNICOS DERIVADOS CARBENZES</t>
  </si>
  <si>
    <t>Transfere S 19-Abr-21</t>
  </si>
  <si>
    <t>ODELPA</t>
  </si>
  <si>
    <t>RECORTE  80/20</t>
  </si>
  <si>
    <t xml:space="preserve">I N N O VA </t>
  </si>
  <si>
    <t>Morcon</t>
  </si>
  <si>
    <t>PED. 63852681</t>
  </si>
  <si>
    <t>PED. 63965453</t>
  </si>
  <si>
    <t>PED. 64030842</t>
  </si>
  <si>
    <t xml:space="preserve">F&amp;J TRADING MEATS </t>
  </si>
  <si>
    <t>PED. 64034753</t>
  </si>
  <si>
    <t xml:space="preserve">ABASTECEDORA DE CARNES FRESCAS ROEL </t>
  </si>
  <si>
    <t>INDIANA</t>
  </si>
  <si>
    <t>PED. 64051625</t>
  </si>
  <si>
    <t>PED. 64141522</t>
  </si>
  <si>
    <t>EL GRANJERO FELIZ</t>
  </si>
  <si>
    <t>ARRACHERA TEXANA</t>
  </si>
  <si>
    <t>ARRACHERA TAQUERA</t>
  </si>
  <si>
    <t>RECORTE 80/20</t>
  </si>
  <si>
    <t>RECORTE ESPECIAL</t>
  </si>
  <si>
    <t>PUNTA DE CAÑA DE LOMO</t>
  </si>
  <si>
    <t>F-1100</t>
  </si>
  <si>
    <t>P-8139</t>
  </si>
  <si>
    <t>ALIMENTOS CERTIFICADOS DE PUEBLA   I N N O V A</t>
  </si>
  <si>
    <t>PULPAS DE PIERNA</t>
  </si>
  <si>
    <t>ESPALDILLA S/H</t>
  </si>
  <si>
    <t>P-8140</t>
  </si>
  <si>
    <t>F-1536</t>
  </si>
  <si>
    <t>F-HC-07110</t>
  </si>
  <si>
    <t>HC07110</t>
  </si>
  <si>
    <t>NLSE21-63</t>
  </si>
  <si>
    <t>GRANJERO FELIZ S DE RL</t>
  </si>
  <si>
    <t>A14-19608</t>
  </si>
  <si>
    <t>Transfer S 14-Abr-21</t>
  </si>
  <si>
    <t>Transfer S 22-Abr-21</t>
  </si>
  <si>
    <t>Transfer S 13-Abr-21</t>
  </si>
  <si>
    <t>Transfer S 20-Abr-21</t>
  </si>
  <si>
    <t>Transfer B 7-Abr-21</t>
  </si>
  <si>
    <t>Transfer B 9-Abr-21</t>
  </si>
  <si>
    <t>Transfer B 12-Abr-21</t>
  </si>
  <si>
    <t>Transfer B 16-Abr-21</t>
  </si>
  <si>
    <t>Transfer Bnte 14-Abr-21</t>
  </si>
  <si>
    <t>Transfer Bnte 15-Abr-21</t>
  </si>
  <si>
    <t>Ttransfer Bnte 15-Abr-21</t>
  </si>
  <si>
    <t>Transfer Bnte 16-Abr-21</t>
  </si>
  <si>
    <t>Transfer Bnte 19-Abr-21</t>
  </si>
  <si>
    <t>Transfer Bnte 20-Abr-21</t>
  </si>
  <si>
    <t>Transfer Bnte 23-Abr-21</t>
  </si>
  <si>
    <t>Transfer Bnte 21-Abr-21</t>
  </si>
  <si>
    <t>Transfer Bnte 22-Abe-21</t>
  </si>
  <si>
    <t>Transfer B 5-Abr-21</t>
  </si>
  <si>
    <t>Transfer Bnte 12-Abr-21</t>
  </si>
  <si>
    <t>PED. 64212999</t>
  </si>
  <si>
    <t>PED. 64212997</t>
  </si>
  <si>
    <t>PED. 64279736</t>
  </si>
  <si>
    <t>PED. 64331342</t>
  </si>
  <si>
    <t>NLSE21-64</t>
  </si>
  <si>
    <t>NLSE21-65</t>
  </si>
  <si>
    <t>P-8141</t>
  </si>
  <si>
    <t>P-8142</t>
  </si>
  <si>
    <t>Transfer S 28-Abr-21</t>
  </si>
  <si>
    <t xml:space="preserve">PRODUCTOS FRIZAM SA DE CV </t>
  </si>
  <si>
    <t>PED. 64131135</t>
  </si>
  <si>
    <t>PED. 64385386</t>
  </si>
  <si>
    <t>PED. 64386610</t>
  </si>
  <si>
    <t>NLSE21-66</t>
  </si>
  <si>
    <t>NLSE21-67</t>
  </si>
  <si>
    <t>ABASTECEDORA CARNES FRESCAS ROEL</t>
  </si>
  <si>
    <t>MENUDO EXCEL</t>
  </si>
  <si>
    <t>Transfer S 23-Abr-21</t>
  </si>
  <si>
    <t>Transfer B 19-Abr-21</t>
  </si>
  <si>
    <t>Transfer B 20-Abr-21</t>
  </si>
  <si>
    <t>Transfer B 26-Abr-21</t>
  </si>
  <si>
    <t>Transfer Bnte 28-Abr-21</t>
  </si>
  <si>
    <t>Transfer Bnte 27-Abr-21</t>
  </si>
  <si>
    <t>Transfer Bnte 29-Abr-21</t>
  </si>
  <si>
    <t>Transfer Bnte 26-Abr-21</t>
  </si>
  <si>
    <t>Transfer Bnte 30-Abr-21</t>
  </si>
  <si>
    <t>Transfer S 29-Mar-21</t>
  </si>
  <si>
    <t>Transfer S 30-Mar-21</t>
  </si>
  <si>
    <t>Transfer S 31-Mar-21</t>
  </si>
  <si>
    <t>Transfer S 29-Abr-21</t>
  </si>
  <si>
    <t>0982 W</t>
  </si>
  <si>
    <t>0983 W</t>
  </si>
  <si>
    <t>0984 W</t>
  </si>
  <si>
    <t>0986 W</t>
  </si>
  <si>
    <t>0987 W</t>
  </si>
  <si>
    <t>0988 W</t>
  </si>
  <si>
    <t>0989 W</t>
  </si>
  <si>
    <t>0985 w</t>
  </si>
  <si>
    <t>0990 W</t>
  </si>
  <si>
    <t>0991 W</t>
  </si>
  <si>
    <t>0993 W</t>
  </si>
  <si>
    <t>0994 W</t>
  </si>
  <si>
    <t>0996 W</t>
  </si>
  <si>
    <t>0997 W</t>
  </si>
  <si>
    <t>0998 W</t>
  </si>
  <si>
    <t>0995 W</t>
  </si>
  <si>
    <t>0999 W</t>
  </si>
  <si>
    <t>1000 W</t>
  </si>
  <si>
    <t>0002 X</t>
  </si>
  <si>
    <t>0003 X</t>
  </si>
  <si>
    <t>0004 X</t>
  </si>
  <si>
    <t>0005 X</t>
  </si>
  <si>
    <t>0007 X</t>
  </si>
  <si>
    <t>0008 X</t>
  </si>
  <si>
    <t>0009 X</t>
  </si>
  <si>
    <t>0010 X</t>
  </si>
  <si>
    <t>0011 X</t>
  </si>
  <si>
    <t>0012 X</t>
  </si>
  <si>
    <t>0013 X</t>
  </si>
  <si>
    <t>0014 X</t>
  </si>
  <si>
    <t>0015 X</t>
  </si>
  <si>
    <t>0017 X</t>
  </si>
  <si>
    <t>0018 X</t>
  </si>
  <si>
    <t>0026 X</t>
  </si>
  <si>
    <t>0019 X</t>
  </si>
  <si>
    <t>0029 X</t>
  </si>
  <si>
    <t>0039 X</t>
  </si>
  <si>
    <t>0049 X</t>
  </si>
  <si>
    <t>0059 X</t>
  </si>
  <si>
    <t>0020 X</t>
  </si>
  <si>
    <t>0022 X</t>
  </si>
  <si>
    <t>0023 X</t>
  </si>
  <si>
    <t>0024 X</t>
  </si>
  <si>
    <t>0025 X</t>
  </si>
  <si>
    <t>0027 X</t>
  </si>
  <si>
    <t>0028 X</t>
  </si>
  <si>
    <t>0038 X</t>
  </si>
  <si>
    <t>0048 X</t>
  </si>
  <si>
    <t>0058 X</t>
  </si>
  <si>
    <t>0068 X</t>
  </si>
  <si>
    <t>0030 X</t>
  </si>
  <si>
    <t>0032 X</t>
  </si>
  <si>
    <t>0033 X</t>
  </si>
  <si>
    <t>0034 X</t>
  </si>
  <si>
    <t>0036 X</t>
  </si>
  <si>
    <t>0037 X</t>
  </si>
  <si>
    <t>0040 X</t>
  </si>
  <si>
    <t>0041 X</t>
  </si>
  <si>
    <t>0042 X</t>
  </si>
  <si>
    <t>0043 X</t>
  </si>
  <si>
    <t>0044 X</t>
  </si>
  <si>
    <t>0045 X</t>
  </si>
  <si>
    <t>0046 X</t>
  </si>
  <si>
    <t>0046  X</t>
  </si>
  <si>
    <t>0047 X</t>
  </si>
  <si>
    <t>0050 X</t>
  </si>
  <si>
    <t>0052 X</t>
  </si>
  <si>
    <t>0053 X</t>
  </si>
  <si>
    <t>0054 X</t>
  </si>
  <si>
    <t>0055 X</t>
  </si>
  <si>
    <t>0056 X</t>
  </si>
  <si>
    <t>0057 X</t>
  </si>
  <si>
    <t>0060 X</t>
  </si>
  <si>
    <t>0063 X</t>
  </si>
  <si>
    <t>0064 X</t>
  </si>
  <si>
    <t>0065 X</t>
  </si>
  <si>
    <t>0066 X</t>
  </si>
  <si>
    <t>0069 X</t>
  </si>
  <si>
    <t>0070 X</t>
  </si>
  <si>
    <t>0071 X</t>
  </si>
  <si>
    <t>0072 X</t>
  </si>
  <si>
    <t>0073 X</t>
  </si>
  <si>
    <t>0074 X</t>
  </si>
  <si>
    <t>0076 X</t>
  </si>
  <si>
    <t>0077 X</t>
  </si>
  <si>
    <t>0078 X</t>
  </si>
  <si>
    <t>0079 X</t>
  </si>
  <si>
    <t>0080 X</t>
  </si>
  <si>
    <t>0081 X</t>
  </si>
  <si>
    <t>0082 X</t>
  </si>
  <si>
    <t>0083 X</t>
  </si>
  <si>
    <t>0085 X</t>
  </si>
  <si>
    <t>0086 X</t>
  </si>
  <si>
    <t>0087 X</t>
  </si>
  <si>
    <t>0088 X</t>
  </si>
  <si>
    <t>0089 X</t>
  </si>
  <si>
    <t>0092 X</t>
  </si>
  <si>
    <t>0093 X</t>
  </si>
  <si>
    <t>0094 X</t>
  </si>
  <si>
    <t>0095 X</t>
  </si>
  <si>
    <t>0096 X</t>
  </si>
  <si>
    <t>0097 X</t>
  </si>
  <si>
    <t>0098 X</t>
  </si>
  <si>
    <t>0099 X</t>
  </si>
  <si>
    <t>0100 X</t>
  </si>
  <si>
    <t>0101 X</t>
  </si>
  <si>
    <t>0102 X</t>
  </si>
  <si>
    <t>0103 X</t>
  </si>
  <si>
    <t>0104 X</t>
  </si>
  <si>
    <t>0107 X</t>
  </si>
  <si>
    <t>0108 X</t>
  </si>
  <si>
    <t>0109 X</t>
  </si>
  <si>
    <t>F-1323</t>
  </si>
  <si>
    <t>0105 X</t>
  </si>
  <si>
    <t>0128 X</t>
  </si>
  <si>
    <t>0138 X</t>
  </si>
  <si>
    <t>0110 X</t>
  </si>
  <si>
    <t>0120 X</t>
  </si>
  <si>
    <t>0111 X</t>
  </si>
  <si>
    <t>0113 X</t>
  </si>
  <si>
    <t>0114 X</t>
  </si>
  <si>
    <t>0115 X</t>
  </si>
  <si>
    <t>0116 X</t>
  </si>
  <si>
    <t>0117 X</t>
  </si>
  <si>
    <t>0118 X</t>
  </si>
  <si>
    <t>0119 X</t>
  </si>
  <si>
    <t>0121 X</t>
  </si>
  <si>
    <t>0131 X</t>
  </si>
  <si>
    <t>0141 X</t>
  </si>
  <si>
    <t>0122 X</t>
  </si>
  <si>
    <t>0123 X</t>
  </si>
  <si>
    <t>0124 X</t>
  </si>
  <si>
    <t>0125 X</t>
  </si>
  <si>
    <t>0126 X</t>
  </si>
  <si>
    <t>0127 X</t>
  </si>
  <si>
    <t>0129 X</t>
  </si>
  <si>
    <t>0130 X</t>
  </si>
  <si>
    <t>0132 X</t>
  </si>
  <si>
    <t>0133 X</t>
  </si>
  <si>
    <t>0134 X</t>
  </si>
  <si>
    <t>0135 X</t>
  </si>
  <si>
    <t>0136 X</t>
  </si>
  <si>
    <t>0139 X</t>
  </si>
  <si>
    <t>0140 X</t>
  </si>
  <si>
    <t>0142 X</t>
  </si>
  <si>
    <t>0143 X</t>
  </si>
  <si>
    <t>0144 X</t>
  </si>
  <si>
    <t>0145 X</t>
  </si>
  <si>
    <t>0146 X</t>
  </si>
  <si>
    <t>Transfer S 3-May-21</t>
  </si>
  <si>
    <t>Transfer S 5-May-21</t>
  </si>
  <si>
    <t>Transfer s 11-May-21</t>
  </si>
  <si>
    <t>Transfer S 10-May-21</t>
  </si>
  <si>
    <t>Transfer S 19-May-21</t>
  </si>
  <si>
    <t>FALTANDO 4 CAJAS</t>
  </si>
  <si>
    <t>HCO-7167--NC-063</t>
  </si>
  <si>
    <t>Transfer S 24-May-21</t>
  </si>
  <si>
    <t>FPL-1275305</t>
  </si>
  <si>
    <t>Transfer S-B-3-May--17-May-24-May-21</t>
  </si>
  <si>
    <t>Transfer B 3-May-21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</si>
</sst>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2" fillId="0" borderId="0"/>
  </cellStyleXfs>
  <cellXfs count="118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5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0" fontId="7" fillId="13" borderId="0" xfId="0" applyFont="1" applyFill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4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6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8" fillId="0" borderId="71" xfId="0" applyFont="1" applyBorder="1" applyAlignment="1">
      <alignment horizontal="left"/>
    </xf>
    <xf numFmtId="16" fontId="59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8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4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4" fontId="63" fillId="0" borderId="37" xfId="0" applyNumberFormat="1" applyFont="1" applyBorder="1" applyAlignment="1">
      <alignment horizontal="right"/>
    </xf>
    <xf numFmtId="2" fontId="63" fillId="0" borderId="0" xfId="0" applyNumberFormat="1" applyFont="1" applyAlignment="1">
      <alignment horizontal="right"/>
    </xf>
    <xf numFmtId="0" fontId="63" fillId="0" borderId="10" xfId="0" applyFont="1" applyFill="1" applyBorder="1" applyAlignment="1">
      <alignment horizontal="right"/>
    </xf>
    <xf numFmtId="15" fontId="63" fillId="0" borderId="4" xfId="0" applyNumberFormat="1" applyFont="1" applyBorder="1"/>
    <xf numFmtId="15" fontId="63" fillId="0" borderId="0" xfId="0" applyNumberFormat="1" applyFont="1"/>
    <xf numFmtId="168" fontId="7" fillId="0" borderId="4" xfId="0" applyNumberFormat="1" applyFont="1" applyFill="1" applyBorder="1"/>
    <xf numFmtId="15" fontId="63" fillId="0" borderId="15" xfId="0" applyNumberFormat="1" applyFont="1" applyBorder="1"/>
    <xf numFmtId="164" fontId="63" fillId="0" borderId="0" xfId="0" applyNumberFormat="1" applyFont="1" applyFill="1" applyAlignment="1">
      <alignment horizontal="center"/>
    </xf>
    <xf numFmtId="0" fontId="0" fillId="0" borderId="12" xfId="0" applyFill="1" applyBorder="1"/>
    <xf numFmtId="15" fontId="63" fillId="0" borderId="10" xfId="0" applyNumberFormat="1" applyFont="1" applyFill="1" applyBorder="1" applyAlignment="1">
      <alignment horizontal="right"/>
    </xf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4" fontId="7" fillId="0" borderId="74" xfId="0" applyNumberFormat="1" applyFont="1" applyBorder="1" applyAlignment="1">
      <alignment vertical="center"/>
    </xf>
    <xf numFmtId="0" fontId="7" fillId="0" borderId="60" xfId="0" applyFont="1" applyBorder="1" applyAlignment="1">
      <alignment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6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3" fillId="0" borderId="0" xfId="0" applyNumberFormat="1" applyFont="1" applyFill="1"/>
    <xf numFmtId="0" fontId="63" fillId="0" borderId="0" xfId="0" applyFont="1" applyAlignment="1">
      <alignment horizontal="center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0" fontId="63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7" fillId="15" borderId="48" xfId="0" applyFont="1" applyFill="1" applyBorder="1" applyAlignment="1">
      <alignment vertical="center" wrapText="1"/>
    </xf>
    <xf numFmtId="0" fontId="7" fillId="15" borderId="49" xfId="0" applyFont="1" applyFill="1" applyBorder="1" applyAlignment="1">
      <alignment vertical="center"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28" fillId="0" borderId="0" xfId="0" applyFont="1" applyAlignment="1">
      <alignment horizontal="left"/>
    </xf>
    <xf numFmtId="0" fontId="68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26" fillId="0" borderId="0" xfId="0" applyNumberFormat="1" applyFont="1" applyBorder="1"/>
    <xf numFmtId="44" fontId="7" fillId="0" borderId="0" xfId="1" applyFont="1"/>
    <xf numFmtId="164" fontId="17" fillId="0" borderId="0" xfId="0" applyNumberFormat="1" applyFont="1"/>
    <xf numFmtId="2" fontId="70" fillId="0" borderId="51" xfId="0" applyNumberFormat="1" applyFont="1" applyFill="1" applyBorder="1" applyAlignment="1">
      <alignment horizontal="right"/>
    </xf>
    <xf numFmtId="0" fontId="70" fillId="0" borderId="51" xfId="0" applyFont="1" applyFill="1" applyBorder="1" applyAlignment="1">
      <alignment horizontal="right"/>
    </xf>
    <xf numFmtId="15" fontId="71" fillId="0" borderId="51" xfId="0" applyNumberFormat="1" applyFont="1" applyBorder="1"/>
    <xf numFmtId="164" fontId="70" fillId="0" borderId="51" xfId="0" applyNumberFormat="1" applyFont="1" applyFill="1" applyBorder="1"/>
    <xf numFmtId="164" fontId="7" fillId="0" borderId="51" xfId="0" applyNumberFormat="1" applyFont="1" applyBorder="1"/>
    <xf numFmtId="2" fontId="70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6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4" fontId="12" fillId="0" borderId="0" xfId="0" applyNumberFormat="1" applyFont="1" applyFill="1"/>
    <xf numFmtId="0" fontId="7" fillId="0" borderId="52" xfId="0" applyFont="1" applyFill="1" applyBorder="1"/>
    <xf numFmtId="0" fontId="7" fillId="0" borderId="0" xfId="0" applyFont="1" applyFill="1" applyAlignment="1">
      <alignment horizontal="right" wrapText="1"/>
    </xf>
    <xf numFmtId="2" fontId="61" fillId="0" borderId="0" xfId="0" applyNumberFormat="1" applyFont="1" applyFill="1"/>
    <xf numFmtId="0" fontId="60" fillId="0" borderId="0" xfId="0" applyFont="1" applyFill="1" applyAlignment="1">
      <alignment horizontal="center"/>
    </xf>
    <xf numFmtId="2" fontId="72" fillId="0" borderId="0" xfId="0" applyNumberFormat="1" applyFont="1" applyAlignment="1">
      <alignment horizontal="right"/>
    </xf>
    <xf numFmtId="15" fontId="72" fillId="0" borderId="15" xfId="0" applyNumberFormat="1" applyFont="1" applyBorder="1"/>
    <xf numFmtId="0" fontId="72" fillId="0" borderId="10" xfId="0" applyFont="1" applyBorder="1" applyAlignment="1">
      <alignment horizontal="right"/>
    </xf>
    <xf numFmtId="164" fontId="72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8" fillId="0" borderId="0" xfId="0" applyNumberFormat="1" applyFont="1" applyFill="1"/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" fontId="57" fillId="0" borderId="33" xfId="0" applyNumberFormat="1" applyFont="1" applyFill="1" applyBorder="1" applyAlignment="1">
      <alignment horizontal="center"/>
    </xf>
    <xf numFmtId="0" fontId="7" fillId="0" borderId="8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39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39" fillId="0" borderId="0" xfId="0" applyFont="1" applyFill="1" applyAlignment="1">
      <alignment horizontal="right"/>
    </xf>
    <xf numFmtId="2" fontId="27" fillId="0" borderId="0" xfId="0" applyNumberFormat="1" applyFont="1" applyFill="1"/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6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4" fillId="0" borderId="67" xfId="0" applyFont="1" applyBorder="1"/>
    <xf numFmtId="0" fontId="74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4" fillId="0" borderId="5" xfId="0" applyFont="1" applyBorder="1"/>
    <xf numFmtId="0" fontId="74" fillId="0" borderId="42" xfId="0" applyFont="1" applyBorder="1"/>
    <xf numFmtId="0" fontId="74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3" fillId="0" borderId="14" xfId="0" applyFont="1" applyFill="1" applyBorder="1" applyAlignment="1">
      <alignment horizontal="center"/>
    </xf>
    <xf numFmtId="0" fontId="75" fillId="0" borderId="40" xfId="0" applyFont="1" applyBorder="1"/>
    <xf numFmtId="0" fontId="75" fillId="3" borderId="26" xfId="0" applyFont="1" applyFill="1" applyBorder="1" applyAlignment="1">
      <alignment horizontal="center"/>
    </xf>
    <xf numFmtId="16" fontId="75" fillId="0" borderId="25" xfId="0" applyNumberFormat="1" applyFont="1" applyBorder="1" applyAlignment="1">
      <alignment horizontal="center"/>
    </xf>
    <xf numFmtId="0" fontId="75" fillId="0" borderId="23" xfId="0" applyFont="1" applyBorder="1" applyAlignment="1">
      <alignment horizontal="center"/>
    </xf>
    <xf numFmtId="0" fontId="73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2" fontId="76" fillId="0" borderId="0" xfId="0" applyNumberFormat="1" applyFont="1" applyAlignment="1">
      <alignment horizontal="right"/>
    </xf>
    <xf numFmtId="15" fontId="76" fillId="0" borderId="15" xfId="0" applyNumberFormat="1" applyFont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164" fontId="17" fillId="0" borderId="33" xfId="0" applyNumberFormat="1" applyFont="1" applyFill="1" applyBorder="1" applyAlignment="1">
      <alignment wrapText="1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0" fontId="46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0" fontId="41" fillId="0" borderId="33" xfId="0" applyFont="1" applyFill="1" applyBorder="1" applyAlignment="1">
      <alignment horizontal="center"/>
    </xf>
    <xf numFmtId="0" fontId="12" fillId="0" borderId="33" xfId="0" applyFont="1" applyBorder="1" applyAlignment="1">
      <alignment horizontal="center" vertical="center"/>
    </xf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47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0" fontId="69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48" fillId="0" borderId="0" xfId="0" applyNumberFormat="1" applyFont="1" applyFill="1" applyAlignment="1">
      <alignment horizontal="right"/>
    </xf>
    <xf numFmtId="2" fontId="60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0" fontId="7" fillId="0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" fontId="15" fillId="0" borderId="87" xfId="0" applyNumberFormat="1" applyFont="1" applyFill="1" applyBorder="1"/>
    <xf numFmtId="0" fontId="7" fillId="0" borderId="33" xfId="0" applyFont="1" applyFill="1" applyBorder="1" applyAlignment="1">
      <alignment horizontal="center" vertical="center" wrapText="1"/>
    </xf>
    <xf numFmtId="166" fontId="7" fillId="0" borderId="90" xfId="0" applyNumberFormat="1" applyFont="1" applyFill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4" fontId="15" fillId="0" borderId="86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2" fontId="27" fillId="0" borderId="0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27" fillId="0" borderId="0" xfId="0" applyNumberFormat="1" applyFont="1" applyBorder="1"/>
    <xf numFmtId="164" fontId="27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2" fontId="27" fillId="0" borderId="37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0" fillId="0" borderId="33" xfId="0" applyFont="1" applyFill="1" applyBorder="1" applyAlignment="1">
      <alignment horizontal="center" vertical="center" wrapText="1"/>
    </xf>
    <xf numFmtId="166" fontId="7" fillId="0" borderId="33" xfId="0" applyNumberFormat="1" applyFont="1" applyFill="1" applyBorder="1" applyAlignment="1">
      <alignment horizontal="center" wrapText="1"/>
    </xf>
    <xf numFmtId="168" fontId="7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wrapText="1"/>
    </xf>
    <xf numFmtId="0" fontId="12" fillId="0" borderId="33" xfId="0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0" fontId="12" fillId="0" borderId="81" xfId="0" applyFont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/>
    </xf>
    <xf numFmtId="0" fontId="43" fillId="0" borderId="33" xfId="0" applyFont="1" applyFill="1" applyBorder="1" applyAlignment="1">
      <alignment horizontal="center"/>
    </xf>
    <xf numFmtId="166" fontId="41" fillId="0" borderId="33" xfId="0" applyNumberFormat="1" applyFont="1" applyFill="1" applyBorder="1" applyAlignment="1">
      <alignment horizontal="right"/>
    </xf>
    <xf numFmtId="1" fontId="7" fillId="0" borderId="81" xfId="0" applyNumberFormat="1" applyFont="1" applyFill="1" applyBorder="1" applyAlignment="1">
      <alignment vertical="center"/>
    </xf>
    <xf numFmtId="1" fontId="7" fillId="0" borderId="81" xfId="0" applyNumberFormat="1" applyFont="1" applyFill="1" applyBorder="1" applyAlignment="1">
      <alignment horizontal="center"/>
    </xf>
    <xf numFmtId="1" fontId="28" fillId="0" borderId="81" xfId="0" applyNumberFormat="1" applyFont="1" applyFill="1" applyBorder="1" applyAlignment="1">
      <alignment vertical="center"/>
    </xf>
    <xf numFmtId="1" fontId="10" fillId="0" borderId="81" xfId="0" applyNumberFormat="1" applyFont="1" applyFill="1" applyBorder="1" applyAlignment="1">
      <alignment vertical="center"/>
    </xf>
    <xf numFmtId="1" fontId="7" fillId="0" borderId="81" xfId="0" applyNumberFormat="1" applyFont="1" applyFill="1" applyBorder="1" applyAlignment="1">
      <alignment horizontal="center" vertical="center"/>
    </xf>
    <xf numFmtId="1" fontId="10" fillId="0" borderId="81" xfId="0" applyNumberFormat="1" applyFont="1" applyFill="1" applyBorder="1" applyAlignment="1">
      <alignment horizontal="center" vertical="center"/>
    </xf>
    <xf numFmtId="1" fontId="10" fillId="0" borderId="81" xfId="0" applyNumberFormat="1" applyFont="1" applyFill="1" applyBorder="1" applyAlignment="1">
      <alignment horizontal="center"/>
    </xf>
    <xf numFmtId="1" fontId="41" fillId="0" borderId="81" xfId="0" applyNumberFormat="1" applyFont="1" applyFill="1" applyBorder="1" applyAlignment="1">
      <alignment horizontal="center"/>
    </xf>
    <xf numFmtId="0" fontId="44" fillId="0" borderId="33" xfId="0" applyFont="1" applyFill="1" applyBorder="1" applyAlignment="1">
      <alignment horizontal="left"/>
    </xf>
    <xf numFmtId="2" fontId="27" fillId="0" borderId="0" xfId="0" applyNumberFormat="1" applyFont="1" applyFill="1" applyBorder="1"/>
    <xf numFmtId="164" fontId="27" fillId="0" borderId="0" xfId="0" applyNumberFormat="1" applyFont="1" applyFill="1" applyBorder="1"/>
    <xf numFmtId="4" fontId="78" fillId="0" borderId="0" xfId="0" applyNumberFormat="1" applyFont="1" applyFill="1" applyBorder="1"/>
    <xf numFmtId="4" fontId="78" fillId="0" borderId="0" xfId="0" applyNumberFormat="1" applyFont="1" applyBorder="1"/>
    <xf numFmtId="164" fontId="10" fillId="0" borderId="91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15" fontId="27" fillId="0" borderId="0" xfId="0" applyNumberFormat="1" applyFont="1" applyFill="1"/>
    <xf numFmtId="0" fontId="7" fillId="20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14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26" fillId="21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4" borderId="33" xfId="0" applyNumberFormat="1" applyFont="1" applyFill="1" applyBorder="1" applyAlignment="1">
      <alignment horizontal="center" vertical="center"/>
    </xf>
    <xf numFmtId="44" fontId="28" fillId="0" borderId="0" xfId="1" applyFont="1"/>
    <xf numFmtId="166" fontId="28" fillId="0" borderId="0" xfId="0" applyNumberFormat="1" applyFont="1" applyFill="1" applyAlignment="1">
      <alignment horizontal="right"/>
    </xf>
    <xf numFmtId="0" fontId="7" fillId="22" borderId="0" xfId="0" applyFont="1" applyFill="1" applyAlignment="1">
      <alignment horizontal="center"/>
    </xf>
    <xf numFmtId="164" fontId="7" fillId="0" borderId="81" xfId="0" applyNumberFormat="1" applyFont="1" applyFill="1" applyBorder="1" applyAlignment="1"/>
    <xf numFmtId="164" fontId="7" fillId="0" borderId="71" xfId="0" applyNumberFormat="1" applyFont="1" applyFill="1" applyBorder="1" applyAlignment="1"/>
    <xf numFmtId="164" fontId="10" fillId="0" borderId="71" xfId="0" applyNumberFormat="1" applyFont="1" applyFill="1" applyBorder="1" applyAlignment="1">
      <alignment horizontal="center"/>
    </xf>
    <xf numFmtId="0" fontId="7" fillId="0" borderId="71" xfId="0" applyFont="1" applyFill="1" applyBorder="1" applyAlignment="1">
      <alignment vertical="center" wrapText="1"/>
    </xf>
    <xf numFmtId="0" fontId="17" fillId="0" borderId="71" xfId="0" applyFont="1" applyFill="1" applyBorder="1" applyAlignment="1">
      <alignment vertical="center"/>
    </xf>
    <xf numFmtId="0" fontId="7" fillId="0" borderId="71" xfId="0" applyFont="1" applyFill="1" applyBorder="1" applyAlignment="1">
      <alignment vertical="center"/>
    </xf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1" fontId="7" fillId="0" borderId="97" xfId="0" applyNumberFormat="1" applyFont="1" applyFill="1" applyBorder="1" applyAlignment="1">
      <alignment horizontal="center" vertical="center"/>
    </xf>
    <xf numFmtId="164" fontId="17" fillId="0" borderId="70" xfId="0" applyNumberFormat="1" applyFont="1" applyFill="1" applyBorder="1" applyAlignment="1">
      <alignment vertical="center" wrapText="1"/>
    </xf>
    <xf numFmtId="0" fontId="7" fillId="0" borderId="81" xfId="0" applyFont="1" applyFill="1" applyBorder="1" applyAlignment="1">
      <alignment vertical="center" wrapText="1"/>
    </xf>
    <xf numFmtId="2" fontId="7" fillId="0" borderId="71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0" fontId="7" fillId="20" borderId="0" xfId="0" applyFont="1" applyFill="1" applyAlignment="1">
      <alignment horizontal="center" wrapText="1"/>
    </xf>
    <xf numFmtId="0" fontId="7" fillId="21" borderId="33" xfId="0" applyFont="1" applyFill="1" applyBorder="1" applyAlignment="1">
      <alignment horizontal="center"/>
    </xf>
    <xf numFmtId="0" fontId="69" fillId="0" borderId="0" xfId="0" applyFont="1" applyAlignment="1">
      <alignment horizontal="center" wrapText="1"/>
    </xf>
    <xf numFmtId="0" fontId="7" fillId="4" borderId="33" xfId="0" applyFont="1" applyFill="1" applyBorder="1" applyAlignment="1">
      <alignment horizontal="center"/>
    </xf>
    <xf numFmtId="44" fontId="47" fillId="0" borderId="33" xfId="1" applyFont="1" applyFill="1" applyBorder="1"/>
    <xf numFmtId="166" fontId="79" fillId="0" borderId="33" xfId="0" applyNumberFormat="1" applyFont="1" applyFill="1" applyBorder="1" applyAlignment="1">
      <alignment horizontal="left"/>
    </xf>
    <xf numFmtId="0" fontId="28" fillId="2" borderId="0" xfId="0" applyFont="1" applyFill="1"/>
    <xf numFmtId="0" fontId="75" fillId="0" borderId="70" xfId="0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vertical="center"/>
    </xf>
    <xf numFmtId="1" fontId="42" fillId="0" borderId="99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" fontId="7" fillId="2" borderId="33" xfId="0" applyNumberFormat="1" applyFont="1" applyFill="1" applyBorder="1" applyAlignment="1">
      <alignment horizontal="center"/>
    </xf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horizontal="left"/>
    </xf>
    <xf numFmtId="166" fontId="23" fillId="2" borderId="33" xfId="0" applyNumberFormat="1" applyFont="1" applyFill="1" applyBorder="1" applyAlignment="1">
      <alignment horizontal="left"/>
    </xf>
    <xf numFmtId="0" fontId="80" fillId="2" borderId="33" xfId="0" applyFont="1" applyFill="1" applyBorder="1"/>
    <xf numFmtId="164" fontId="10" fillId="2" borderId="33" xfId="0" applyNumberFormat="1" applyFont="1" applyFill="1" applyBorder="1" applyAlignment="1"/>
    <xf numFmtId="164" fontId="10" fillId="0" borderId="89" xfId="0" applyNumberFormat="1" applyFont="1" applyFill="1" applyBorder="1" applyAlignment="1"/>
    <xf numFmtId="164" fontId="10" fillId="0" borderId="89" xfId="0" applyNumberFormat="1" applyFont="1" applyFill="1" applyBorder="1" applyAlignment="1">
      <alignment horizontal="center"/>
    </xf>
    <xf numFmtId="164" fontId="7" fillId="0" borderId="82" xfId="0" applyNumberFormat="1" applyFont="1" applyFill="1" applyBorder="1" applyAlignment="1"/>
    <xf numFmtId="164" fontId="10" fillId="2" borderId="70" xfId="0" applyNumberFormat="1" applyFont="1" applyFill="1" applyBorder="1" applyAlignment="1"/>
    <xf numFmtId="4" fontId="8" fillId="5" borderId="0" xfId="0" applyNumberFormat="1" applyFont="1" applyFill="1"/>
    <xf numFmtId="4" fontId="7" fillId="5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 applyAlignment="1">
      <alignment horizontal="center"/>
    </xf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164" fontId="7" fillId="5" borderId="0" xfId="0" applyNumberFormat="1" applyFont="1" applyFill="1"/>
    <xf numFmtId="2" fontId="7" fillId="5" borderId="0" xfId="0" applyNumberFormat="1" applyFont="1" applyFill="1"/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44" fontId="7" fillId="5" borderId="0" xfId="1" applyFont="1" applyFill="1"/>
    <xf numFmtId="164" fontId="10" fillId="5" borderId="0" xfId="0" applyNumberFormat="1" applyFont="1" applyFill="1"/>
    <xf numFmtId="0" fontId="7" fillId="19" borderId="0" xfId="0" applyFont="1" applyFill="1" applyBorder="1" applyAlignment="1">
      <alignment horizontal="center"/>
    </xf>
    <xf numFmtId="2" fontId="27" fillId="5" borderId="0" xfId="0" applyNumberFormat="1" applyFont="1" applyFill="1"/>
    <xf numFmtId="4" fontId="15" fillId="5" borderId="0" xfId="0" applyNumberFormat="1" applyFont="1" applyFill="1"/>
    <xf numFmtId="4" fontId="10" fillId="5" borderId="87" xfId="0" applyNumberFormat="1" applyFont="1" applyFill="1" applyBorder="1"/>
    <xf numFmtId="0" fontId="7" fillId="5" borderId="87" xfId="0" applyFont="1" applyFill="1" applyBorder="1" applyAlignment="1">
      <alignment horizontal="center"/>
    </xf>
    <xf numFmtId="4" fontId="0" fillId="5" borderId="5" xfId="0" applyNumberFormat="1" applyFill="1" applyBorder="1"/>
    <xf numFmtId="164" fontId="10" fillId="5" borderId="91" xfId="0" applyNumberFormat="1" applyFont="1" applyFill="1" applyBorder="1"/>
    <xf numFmtId="2" fontId="7" fillId="5" borderId="5" xfId="0" applyNumberFormat="1" applyFont="1" applyFill="1" applyBorder="1" applyAlignment="1">
      <alignment horizontal="right"/>
    </xf>
    <xf numFmtId="0" fontId="7" fillId="5" borderId="0" xfId="0" applyFont="1" applyFill="1" applyAlignment="1">
      <alignment horizontal="right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0" fontId="7" fillId="5" borderId="51" xfId="0" applyFont="1" applyFill="1" applyBorder="1" applyAlignment="1">
      <alignment horizontal="right"/>
    </xf>
    <xf numFmtId="164" fontId="7" fillId="5" borderId="51" xfId="0" applyNumberFormat="1" applyFont="1" applyFill="1" applyBorder="1"/>
    <xf numFmtId="0" fontId="7" fillId="11" borderId="0" xfId="0" applyFont="1" applyFill="1" applyAlignment="1">
      <alignment vertical="center"/>
    </xf>
    <xf numFmtId="0" fontId="10" fillId="11" borderId="0" xfId="0" applyFont="1" applyFill="1"/>
    <xf numFmtId="166" fontId="7" fillId="11" borderId="33" xfId="0" applyNumberFormat="1" applyFont="1" applyFill="1" applyBorder="1" applyAlignment="1">
      <alignment horizontal="right"/>
    </xf>
    <xf numFmtId="166" fontId="7" fillId="11" borderId="33" xfId="0" applyNumberFormat="1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0" fillId="4" borderId="33" xfId="0" applyFont="1" applyFill="1" applyBorder="1" applyAlignment="1">
      <alignment horizontal="center" vertical="center" wrapText="1"/>
    </xf>
    <xf numFmtId="1" fontId="28" fillId="0" borderId="98" xfId="0" applyNumberFormat="1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right"/>
    </xf>
    <xf numFmtId="164" fontId="80" fillId="2" borderId="33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/>
    <xf numFmtId="166" fontId="64" fillId="14" borderId="33" xfId="0" applyNumberFormat="1" applyFont="1" applyFill="1" applyBorder="1"/>
    <xf numFmtId="44" fontId="10" fillId="14" borderId="33" xfId="1" applyFont="1" applyFill="1" applyBorder="1"/>
    <xf numFmtId="44" fontId="10" fillId="14" borderId="33" xfId="1" applyFont="1" applyFill="1" applyBorder="1" applyAlignment="1">
      <alignment horizontal="center"/>
    </xf>
    <xf numFmtId="166" fontId="10" fillId="20" borderId="33" xfId="1" applyNumberFormat="1" applyFont="1" applyFill="1" applyBorder="1" applyAlignment="1">
      <alignment horizontal="right"/>
    </xf>
    <xf numFmtId="44" fontId="10" fillId="20" borderId="33" xfId="1" applyFont="1" applyFill="1" applyBorder="1" applyAlignment="1">
      <alignment horizontal="center"/>
    </xf>
    <xf numFmtId="166" fontId="10" fillId="20" borderId="33" xfId="0" applyNumberFormat="1" applyFont="1" applyFill="1" applyBorder="1" applyAlignment="1">
      <alignment horizontal="right"/>
    </xf>
    <xf numFmtId="166" fontId="10" fillId="20" borderId="33" xfId="0" applyNumberFormat="1" applyFont="1" applyFill="1" applyBorder="1" applyAlignment="1">
      <alignment horizontal="center"/>
    </xf>
    <xf numFmtId="166" fontId="10" fillId="20" borderId="71" xfId="0" applyNumberFormat="1" applyFont="1" applyFill="1" applyBorder="1" applyAlignment="1">
      <alignment horizontal="right"/>
    </xf>
    <xf numFmtId="44" fontId="10" fillId="20" borderId="33" xfId="1" applyFont="1" applyFill="1" applyBorder="1"/>
    <xf numFmtId="44" fontId="7" fillId="0" borderId="71" xfId="1" applyFont="1" applyFill="1" applyBorder="1" applyAlignment="1">
      <alignment horizontal="right"/>
    </xf>
    <xf numFmtId="0" fontId="7" fillId="0" borderId="82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42" fillId="0" borderId="48" xfId="0" applyNumberFormat="1" applyFont="1" applyFill="1" applyBorder="1" applyAlignment="1">
      <alignment horizontal="center" vertical="center" wrapText="1"/>
    </xf>
    <xf numFmtId="1" fontId="42" fillId="0" borderId="51" xfId="0" applyNumberFormat="1" applyFont="1" applyFill="1" applyBorder="1" applyAlignment="1">
      <alignment horizontal="center" vertical="center" wrapText="1"/>
    </xf>
    <xf numFmtId="1" fontId="42" fillId="0" borderId="49" xfId="0" applyNumberFormat="1" applyFont="1" applyFill="1" applyBorder="1" applyAlignment="1">
      <alignment horizontal="center" vertical="center" wrapText="1"/>
    </xf>
    <xf numFmtId="164" fontId="10" fillId="2" borderId="82" xfId="0" applyNumberFormat="1" applyFont="1" applyFill="1" applyBorder="1" applyAlignment="1">
      <alignment horizontal="center" vertical="center" wrapText="1"/>
    </xf>
    <xf numFmtId="164" fontId="10" fillId="2" borderId="70" xfId="0" applyNumberFormat="1" applyFont="1" applyFill="1" applyBorder="1" applyAlignment="1">
      <alignment horizontal="center" vertical="center" wrapText="1"/>
    </xf>
    <xf numFmtId="164" fontId="10" fillId="2" borderId="96" xfId="0" applyNumberFormat="1" applyFont="1" applyFill="1" applyBorder="1" applyAlignment="1">
      <alignment horizontal="center" vertical="center" wrapText="1"/>
    </xf>
    <xf numFmtId="0" fontId="28" fillId="0" borderId="82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 wrapText="1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76" xfId="0" applyNumberFormat="1" applyFont="1" applyFill="1" applyBorder="1" applyAlignment="1">
      <alignment horizontal="center" vertical="center"/>
    </xf>
    <xf numFmtId="0" fontId="69" fillId="0" borderId="48" xfId="0" applyFont="1" applyFill="1" applyBorder="1" applyAlignment="1">
      <alignment horizontal="center" vertical="center" wrapText="1"/>
    </xf>
    <xf numFmtId="0" fontId="69" fillId="0" borderId="51" xfId="0" applyFont="1" applyFill="1" applyBorder="1" applyAlignment="1">
      <alignment horizontal="center" vertical="center" wrapText="1"/>
    </xf>
    <xf numFmtId="0" fontId="69" fillId="0" borderId="49" xfId="0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5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5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7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57" fillId="13" borderId="0" xfId="0" applyFont="1" applyFill="1" applyAlignment="1">
      <alignment horizontal="center" wrapText="1"/>
    </xf>
    <xf numFmtId="0" fontId="57" fillId="13" borderId="7" xfId="0" applyFont="1" applyFill="1" applyBorder="1" applyAlignment="1">
      <alignment horizontal="center" wrapText="1"/>
    </xf>
    <xf numFmtId="0" fontId="55" fillId="6" borderId="0" xfId="0" applyFont="1" applyFill="1" applyAlignment="1">
      <alignment horizontal="center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9" fillId="0" borderId="66" xfId="0" applyFont="1" applyBorder="1" applyAlignment="1">
      <alignment horizontal="center" wrapText="1"/>
    </xf>
    <xf numFmtId="0" fontId="69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8" borderId="51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16" borderId="66" xfId="0" applyFont="1" applyFill="1" applyBorder="1" applyAlignment="1">
      <alignment horizont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44" fontId="10" fillId="23" borderId="33" xfId="1" applyFont="1" applyFill="1" applyBorder="1"/>
    <xf numFmtId="0" fontId="7" fillId="23" borderId="33" xfId="0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0000FF"/>
      <color rgb="FFFF00FF"/>
      <color rgb="FF00FF00"/>
      <color rgb="FFFF3399"/>
      <color rgb="FF6600FF"/>
      <color rgb="FF33CCFF"/>
      <color rgb="FF66CCFF"/>
      <color rgb="FFFFCCFF"/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B R I L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B R I L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B R I L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B R I L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44292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44299</c:v>
                </c:pt>
                <c:pt idx="8">
                  <c:v>44300</c:v>
                </c:pt>
                <c:pt idx="9">
                  <c:v>44301</c:v>
                </c:pt>
                <c:pt idx="10">
                  <c:v>44302</c:v>
                </c:pt>
                <c:pt idx="11">
                  <c:v>44302</c:v>
                </c:pt>
                <c:pt idx="12">
                  <c:v>44302</c:v>
                </c:pt>
                <c:pt idx="13">
                  <c:v>44303</c:v>
                </c:pt>
                <c:pt idx="14">
                  <c:v>44303</c:v>
                </c:pt>
                <c:pt idx="15">
                  <c:v>44306</c:v>
                </c:pt>
                <c:pt idx="16">
                  <c:v>44305</c:v>
                </c:pt>
                <c:pt idx="17">
                  <c:v>44307</c:v>
                </c:pt>
                <c:pt idx="18">
                  <c:v>44308</c:v>
                </c:pt>
                <c:pt idx="19">
                  <c:v>44309</c:v>
                </c:pt>
                <c:pt idx="20">
                  <c:v>44309</c:v>
                </c:pt>
                <c:pt idx="21">
                  <c:v>44310</c:v>
                </c:pt>
                <c:pt idx="22">
                  <c:v>44312</c:v>
                </c:pt>
                <c:pt idx="23">
                  <c:v>44313</c:v>
                </c:pt>
                <c:pt idx="24">
                  <c:v>44313</c:v>
                </c:pt>
                <c:pt idx="25">
                  <c:v>44314</c:v>
                </c:pt>
                <c:pt idx="26">
                  <c:v>44316</c:v>
                </c:pt>
                <c:pt idx="27">
                  <c:v>44316</c:v>
                </c:pt>
                <c:pt idx="28">
                  <c:v>44316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B R I L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18748.41</c:v>
                </c:pt>
                <c:pt idx="1">
                  <c:v>18406.64</c:v>
                </c:pt>
                <c:pt idx="2">
                  <c:v>18498.240000000002</c:v>
                </c:pt>
                <c:pt idx="3">
                  <c:v>18886.689999999999</c:v>
                </c:pt>
                <c:pt idx="4">
                  <c:v>18795.080000000002</c:v>
                </c:pt>
                <c:pt idx="5">
                  <c:v>18977.27</c:v>
                </c:pt>
                <c:pt idx="6">
                  <c:v>18596.509999999998</c:v>
                </c:pt>
                <c:pt idx="7">
                  <c:v>18873.78</c:v>
                </c:pt>
                <c:pt idx="8">
                  <c:v>19095.740000000002</c:v>
                </c:pt>
                <c:pt idx="9">
                  <c:v>18876.48</c:v>
                </c:pt>
                <c:pt idx="10">
                  <c:v>18415.86</c:v>
                </c:pt>
                <c:pt idx="11">
                  <c:v>18752.48</c:v>
                </c:pt>
                <c:pt idx="12">
                  <c:v>17870.09</c:v>
                </c:pt>
                <c:pt idx="13">
                  <c:v>18030.73</c:v>
                </c:pt>
                <c:pt idx="14">
                  <c:v>18555.939999999999</c:v>
                </c:pt>
                <c:pt idx="15">
                  <c:v>18944.93</c:v>
                </c:pt>
                <c:pt idx="16">
                  <c:v>18973.759999999998</c:v>
                </c:pt>
                <c:pt idx="17">
                  <c:v>18748.3</c:v>
                </c:pt>
                <c:pt idx="18">
                  <c:v>18509.439999999999</c:v>
                </c:pt>
                <c:pt idx="19">
                  <c:v>18769.810000000001</c:v>
                </c:pt>
                <c:pt idx="20">
                  <c:v>18384.759999999998</c:v>
                </c:pt>
                <c:pt idx="21">
                  <c:v>19109.810000000001</c:v>
                </c:pt>
                <c:pt idx="22">
                  <c:v>18931.18</c:v>
                </c:pt>
                <c:pt idx="23">
                  <c:v>19012.23</c:v>
                </c:pt>
                <c:pt idx="24">
                  <c:v>19097.57</c:v>
                </c:pt>
                <c:pt idx="25">
                  <c:v>18649.18</c:v>
                </c:pt>
                <c:pt idx="26">
                  <c:v>18758.84</c:v>
                </c:pt>
                <c:pt idx="27">
                  <c:v>19092.88</c:v>
                </c:pt>
                <c:pt idx="28">
                  <c:v>19018.509999999998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B R I L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B R I L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18729.7</c:v>
                </c:pt>
                <c:pt idx="1">
                  <c:v>18391.599999999999</c:v>
                </c:pt>
                <c:pt idx="2">
                  <c:v>18520.98</c:v>
                </c:pt>
                <c:pt idx="3">
                  <c:v>18883.86</c:v>
                </c:pt>
                <c:pt idx="4">
                  <c:v>18857.61</c:v>
                </c:pt>
                <c:pt idx="5">
                  <c:v>18936.599999999999</c:v>
                </c:pt>
                <c:pt idx="6">
                  <c:v>18606.599999999999</c:v>
                </c:pt>
                <c:pt idx="7">
                  <c:v>18866</c:v>
                </c:pt>
                <c:pt idx="8">
                  <c:v>19089.8</c:v>
                </c:pt>
                <c:pt idx="9">
                  <c:v>18941.02</c:v>
                </c:pt>
                <c:pt idx="10">
                  <c:v>18341.599999999999</c:v>
                </c:pt>
                <c:pt idx="11">
                  <c:v>18751.400000000001</c:v>
                </c:pt>
                <c:pt idx="12">
                  <c:v>17941.490000000002</c:v>
                </c:pt>
                <c:pt idx="13">
                  <c:v>18074.84</c:v>
                </c:pt>
                <c:pt idx="14">
                  <c:v>18577.5</c:v>
                </c:pt>
                <c:pt idx="15">
                  <c:v>18952.5</c:v>
                </c:pt>
                <c:pt idx="16">
                  <c:v>18956.5</c:v>
                </c:pt>
                <c:pt idx="17">
                  <c:v>18861.189999999999</c:v>
                </c:pt>
                <c:pt idx="18">
                  <c:v>18575.86</c:v>
                </c:pt>
                <c:pt idx="19">
                  <c:v>18778.3</c:v>
                </c:pt>
                <c:pt idx="20">
                  <c:v>18377</c:v>
                </c:pt>
                <c:pt idx="21">
                  <c:v>19166.3</c:v>
                </c:pt>
                <c:pt idx="22">
                  <c:v>18921.400000000001</c:v>
                </c:pt>
                <c:pt idx="23">
                  <c:v>19054.900000000001</c:v>
                </c:pt>
                <c:pt idx="24">
                  <c:v>19116.3</c:v>
                </c:pt>
                <c:pt idx="25">
                  <c:v>18696.98</c:v>
                </c:pt>
                <c:pt idx="26">
                  <c:v>18803.560000000001</c:v>
                </c:pt>
                <c:pt idx="27">
                  <c:v>19082.900000000001</c:v>
                </c:pt>
                <c:pt idx="28">
                  <c:v>19053.3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B R I L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18.709999999999127</c:v>
                </c:pt>
                <c:pt idx="1">
                  <c:v>15.040000000000873</c:v>
                </c:pt>
                <c:pt idx="2">
                  <c:v>-22.739999999997963</c:v>
                </c:pt>
                <c:pt idx="3">
                  <c:v>2.8299999999981083</c:v>
                </c:pt>
                <c:pt idx="4">
                  <c:v>-62.529999999998836</c:v>
                </c:pt>
                <c:pt idx="5">
                  <c:v>40.670000000001892</c:v>
                </c:pt>
                <c:pt idx="6">
                  <c:v>-10.090000000000146</c:v>
                </c:pt>
                <c:pt idx="7">
                  <c:v>7.7799999999988358</c:v>
                </c:pt>
                <c:pt idx="8">
                  <c:v>5.9400000000023283</c:v>
                </c:pt>
                <c:pt idx="9">
                  <c:v>-64.540000000000873</c:v>
                </c:pt>
                <c:pt idx="10">
                  <c:v>74.260000000002037</c:v>
                </c:pt>
                <c:pt idx="11">
                  <c:v>1.0799999999981083</c:v>
                </c:pt>
                <c:pt idx="12">
                  <c:v>-71.400000000001455</c:v>
                </c:pt>
                <c:pt idx="13">
                  <c:v>-44.110000000000582</c:v>
                </c:pt>
                <c:pt idx="14">
                  <c:v>-21.56000000000131</c:v>
                </c:pt>
                <c:pt idx="15">
                  <c:v>-7.569999999999709</c:v>
                </c:pt>
                <c:pt idx="16">
                  <c:v>17.259999999998399</c:v>
                </c:pt>
                <c:pt idx="17">
                  <c:v>-112.88999999999942</c:v>
                </c:pt>
                <c:pt idx="18">
                  <c:v>-66.420000000001892</c:v>
                </c:pt>
                <c:pt idx="19">
                  <c:v>-8.4899999999979627</c:v>
                </c:pt>
                <c:pt idx="20">
                  <c:v>7.7599999999983993</c:v>
                </c:pt>
                <c:pt idx="21">
                  <c:v>-56.489999999997963</c:v>
                </c:pt>
                <c:pt idx="22">
                  <c:v>9.7799999999988358</c:v>
                </c:pt>
                <c:pt idx="23">
                  <c:v>-42.670000000001892</c:v>
                </c:pt>
                <c:pt idx="24">
                  <c:v>-18.729999999999563</c:v>
                </c:pt>
                <c:pt idx="25">
                  <c:v>-47.799999999999272</c:v>
                </c:pt>
                <c:pt idx="26">
                  <c:v>-44.720000000001164</c:v>
                </c:pt>
                <c:pt idx="27">
                  <c:v>9.9799999999995634</c:v>
                </c:pt>
                <c:pt idx="28">
                  <c:v>-34.790000000000873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B R I L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9963</c:v>
                </c:pt>
                <c:pt idx="2">
                  <c:v>11973</c:v>
                </c:pt>
                <c:pt idx="3" formatCode="_(&quot;$&quot;* #,##0.00_);_(&quot;$&quot;* \(#,##0.00\);_(&quot;$&quot;* &quot;-&quot;??_);_(@_)">
                  <c:v>10963</c:v>
                </c:pt>
                <c:pt idx="6">
                  <c:v>11813</c:v>
                </c:pt>
                <c:pt idx="7">
                  <c:v>11963</c:v>
                </c:pt>
                <c:pt idx="9">
                  <c:v>11973</c:v>
                </c:pt>
                <c:pt idx="10">
                  <c:v>11813</c:v>
                </c:pt>
                <c:pt idx="11">
                  <c:v>10963</c:v>
                </c:pt>
                <c:pt idx="12">
                  <c:v>9913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11963</c:v>
                </c:pt>
                <c:pt idx="15">
                  <c:v>10963</c:v>
                </c:pt>
                <c:pt idx="17">
                  <c:v>11813</c:v>
                </c:pt>
                <c:pt idx="18">
                  <c:v>11963</c:v>
                </c:pt>
                <c:pt idx="21">
                  <c:v>11813</c:v>
                </c:pt>
                <c:pt idx="23">
                  <c:v>9913</c:v>
                </c:pt>
                <c:pt idx="24">
                  <c:v>11963</c:v>
                </c:pt>
                <c:pt idx="25" formatCode="_(&quot;$&quot;* #,##0.00_);_(&quot;$&quot;* \(#,##0.00\);_(&quot;$&quot;* &quot;-&quot;??_);_(@_)">
                  <c:v>10963</c:v>
                </c:pt>
                <c:pt idx="26">
                  <c:v>11973</c:v>
                </c:pt>
                <c:pt idx="27">
                  <c:v>9663</c:v>
                </c:pt>
                <c:pt idx="28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7">
                  <c:v>30160</c:v>
                </c:pt>
                <c:pt idx="18">
                  <c:v>30160</c:v>
                </c:pt>
                <c:pt idx="21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21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1883234</c:v>
                </c:pt>
                <c:pt idx="1">
                  <c:v>1883235</c:v>
                </c:pt>
                <c:pt idx="2">
                  <c:v>32836</c:v>
                </c:pt>
                <c:pt idx="3">
                  <c:v>4445</c:v>
                </c:pt>
                <c:pt idx="4">
                  <c:v>1516</c:v>
                </c:pt>
                <c:pt idx="5">
                  <c:v>1052</c:v>
                </c:pt>
                <c:pt idx="6">
                  <c:v>1884662</c:v>
                </c:pt>
                <c:pt idx="7">
                  <c:v>1885980</c:v>
                </c:pt>
                <c:pt idx="8">
                  <c:v>1299</c:v>
                </c:pt>
                <c:pt idx="9">
                  <c:v>3989</c:v>
                </c:pt>
                <c:pt idx="10">
                  <c:v>1887296</c:v>
                </c:pt>
                <c:pt idx="11">
                  <c:v>7177</c:v>
                </c:pt>
                <c:pt idx="12">
                  <c:v>9002390399</c:v>
                </c:pt>
                <c:pt idx="13">
                  <c:v>9002391210</c:v>
                </c:pt>
                <c:pt idx="14">
                  <c:v>1887637</c:v>
                </c:pt>
                <c:pt idx="15">
                  <c:v>1888840</c:v>
                </c:pt>
                <c:pt idx="16">
                  <c:v>1100</c:v>
                </c:pt>
                <c:pt idx="17">
                  <c:v>2028</c:v>
                </c:pt>
                <c:pt idx="18">
                  <c:v>3587</c:v>
                </c:pt>
                <c:pt idx="19">
                  <c:v>1536</c:v>
                </c:pt>
                <c:pt idx="20">
                  <c:v>0</c:v>
                </c:pt>
                <c:pt idx="21">
                  <c:v>1890509</c:v>
                </c:pt>
                <c:pt idx="22">
                  <c:v>1323</c:v>
                </c:pt>
                <c:pt idx="23">
                  <c:v>1891825</c:v>
                </c:pt>
                <c:pt idx="24">
                  <c:v>1891826</c:v>
                </c:pt>
                <c:pt idx="25">
                  <c:v>2035</c:v>
                </c:pt>
                <c:pt idx="26">
                  <c:v>4030</c:v>
                </c:pt>
                <c:pt idx="27">
                  <c:v>1893052</c:v>
                </c:pt>
                <c:pt idx="28">
                  <c:v>1893053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4593.6000000000004</c:v>
                </c:pt>
                <c:pt idx="1">
                  <c:v>4506.6000000000004</c:v>
                </c:pt>
                <c:pt idx="2">
                  <c:v>4489.2</c:v>
                </c:pt>
                <c:pt idx="3">
                  <c:v>4019.4</c:v>
                </c:pt>
                <c:pt idx="4">
                  <c:v>0</c:v>
                </c:pt>
                <c:pt idx="5" formatCode="General">
                  <c:v>0</c:v>
                </c:pt>
                <c:pt idx="6">
                  <c:v>4674.8</c:v>
                </c:pt>
                <c:pt idx="7" formatCode="_(&quot;$&quot;* #,##0.00_);_(&quot;$&quot;* \(#,##0.00\);_(&quot;$&quot;* &quot;-&quot;??_);_(@_)">
                  <c:v>4941.6000000000004</c:v>
                </c:pt>
                <c:pt idx="8" formatCode="General">
                  <c:v>0</c:v>
                </c:pt>
                <c:pt idx="9" formatCode="_(&quot;$&quot;* #,##0.00_);_(&quot;$&quot;* \(#,##0.00\);_(&quot;$&quot;* &quot;-&quot;??_);_(@_)">
                  <c:v>4698</c:v>
                </c:pt>
                <c:pt idx="10" formatCode="_(&quot;$&quot;* #,##0.00_);_(&quot;$&quot;* \(#,##0.00\);_(&quot;$&quot;* &quot;-&quot;??_);_(@_)">
                  <c:v>4756</c:v>
                </c:pt>
                <c:pt idx="11" formatCode="_(&quot;$&quot;* #,##0.00_);_(&quot;$&quot;* \(#,##0.00\);_(&quot;$&quot;* &quot;-&quot;??_);_(@_)">
                  <c:v>4814</c:v>
                </c:pt>
                <c:pt idx="12" formatCode="_(&quot;$&quot;* #,##0.00_);_(&quot;$&quot;* \(#,##0.00\);_(&quot;$&quot;* &quot;-&quot;??_);_(@_)">
                  <c:v>4582</c:v>
                </c:pt>
                <c:pt idx="13" formatCode="_(&quot;$&quot;* #,##0.00_);_(&quot;$&quot;* \(#,##0.00\);_(&quot;$&quot;* &quot;-&quot;??_);_(@_)">
                  <c:v>4756</c:v>
                </c:pt>
                <c:pt idx="14">
                  <c:v>4814</c:v>
                </c:pt>
                <c:pt idx="15" formatCode="_(&quot;$&quot;* #,##0.00_);_(&quot;$&quot;* \(#,##0.00\);_(&quot;$&quot;* &quot;-&quot;??_);_(@_)">
                  <c:v>5104</c:v>
                </c:pt>
                <c:pt idx="16">
                  <c:v>0</c:v>
                </c:pt>
                <c:pt idx="17">
                  <c:v>5017</c:v>
                </c:pt>
                <c:pt idx="18">
                  <c:v>5046</c:v>
                </c:pt>
                <c:pt idx="19">
                  <c:v>0</c:v>
                </c:pt>
                <c:pt idx="20">
                  <c:v>0</c:v>
                </c:pt>
                <c:pt idx="21">
                  <c:v>5307</c:v>
                </c:pt>
                <c:pt idx="22">
                  <c:v>0</c:v>
                </c:pt>
                <c:pt idx="23">
                  <c:v>5278</c:v>
                </c:pt>
                <c:pt idx="24">
                  <c:v>5307</c:v>
                </c:pt>
                <c:pt idx="25">
                  <c:v>5133</c:v>
                </c:pt>
                <c:pt idx="26">
                  <c:v>5220</c:v>
                </c:pt>
                <c:pt idx="27">
                  <c:v>5278</c:v>
                </c:pt>
                <c:pt idx="28">
                  <c:v>5278</c:v>
                </c:pt>
                <c:pt idx="29" formatCode="_(&quot;$&quot;* #,##0.00_);_(&quot;$&quot;* \(#,##0.00\);_(&quot;$&quot;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741387.03799999983</c:v>
                </c:pt>
                <c:pt idx="1">
                  <c:v>726724.09506000008</c:v>
                </c:pt>
                <c:pt idx="2">
                  <c:v>723415.29629999993</c:v>
                </c:pt>
                <c:pt idx="3">
                  <c:v>744899.72005</c:v>
                </c:pt>
                <c:pt idx="4">
                  <c:v>810268.99</c:v>
                </c:pt>
                <c:pt idx="5">
                  <c:v>837005.23</c:v>
                </c:pt>
                <c:pt idx="6">
                  <c:v>755529.22259999998</c:v>
                </c:pt>
                <c:pt idx="7">
                  <c:v>773241.92400000012</c:v>
                </c:pt>
                <c:pt idx="8">
                  <c:v>830424.12</c:v>
                </c:pt>
                <c:pt idx="9" formatCode="_(&quot;$&quot;* #,##0.00_);_(&quot;$&quot;* \(#,##0.00\);_(&quot;$&quot;* &quot;-&quot;??_);_(@_)">
                  <c:v>758784.61800000002</c:v>
                </c:pt>
                <c:pt idx="10" formatCode="_(&quot;$&quot;* #,##0.00_);_(&quot;$&quot;* \(#,##0.00\);_(&quot;$&quot;* &quot;-&quot;??_);_(@_)">
                  <c:v>765433.90971000004</c:v>
                </c:pt>
                <c:pt idx="11" formatCode="_(&quot;$&quot;* #,##0.00_);_(&quot;$&quot;* \(#,##0.00\);_(&quot;$&quot;* &quot;-&quot;??_);_(@_)">
                  <c:v>777549.38339999993</c:v>
                </c:pt>
                <c:pt idx="12">
                  <c:v>715330.13370000012</c:v>
                </c:pt>
                <c:pt idx="13">
                  <c:v>757864.52575000003</c:v>
                </c:pt>
                <c:pt idx="14">
                  <c:v>778627.10939999984</c:v>
                </c:pt>
                <c:pt idx="15">
                  <c:v>825195.12900000007</c:v>
                </c:pt>
                <c:pt idx="16">
                  <c:v>872009.58</c:v>
                </c:pt>
                <c:pt idx="17">
                  <c:v>811643.62800000003</c:v>
                </c:pt>
                <c:pt idx="18">
                  <c:v>817198.36249999993</c:v>
                </c:pt>
                <c:pt idx="19">
                  <c:v>876954.08</c:v>
                </c:pt>
                <c:pt idx="20">
                  <c:v>872957.74</c:v>
                </c:pt>
                <c:pt idx="21">
                  <c:v>859966.20179999992</c:v>
                </c:pt>
                <c:pt idx="22">
                  <c:v>903456</c:v>
                </c:pt>
                <c:pt idx="23">
                  <c:v>858669.66067499993</c:v>
                </c:pt>
                <c:pt idx="24">
                  <c:v>861340.92650000006</c:v>
                </c:pt>
                <c:pt idx="25">
                  <c:v>834254.21200000006</c:v>
                </c:pt>
                <c:pt idx="26">
                  <c:v>847253.58054999996</c:v>
                </c:pt>
                <c:pt idx="27">
                  <c:v>883284.65170000005</c:v>
                </c:pt>
                <c:pt idx="28">
                  <c:v>883227.74379999994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741387.03799999983</c:v>
                </c:pt>
                <c:pt idx="1">
                  <c:v>771353.69506000006</c:v>
                </c:pt>
                <c:pt idx="2">
                  <c:v>770037.49629999988</c:v>
                </c:pt>
                <c:pt idx="3">
                  <c:v>790042.12005000003</c:v>
                </c:pt>
                <c:pt idx="4">
                  <c:v>810268.99</c:v>
                </c:pt>
                <c:pt idx="5">
                  <c:v>837005.23</c:v>
                </c:pt>
                <c:pt idx="6">
                  <c:v>802177.02260000003</c:v>
                </c:pt>
                <c:pt idx="7">
                  <c:v>820306.52400000009</c:v>
                </c:pt>
                <c:pt idx="8">
                  <c:v>830424.12</c:v>
                </c:pt>
                <c:pt idx="9">
                  <c:v>805615.61800000002</c:v>
                </c:pt>
                <c:pt idx="10">
                  <c:v>807406.90971000004</c:v>
                </c:pt>
                <c:pt idx="11">
                  <c:v>777549.38339999993</c:v>
                </c:pt>
                <c:pt idx="12">
                  <c:v>759985.13370000012</c:v>
                </c:pt>
                <c:pt idx="13">
                  <c:v>802443.52575000003</c:v>
                </c:pt>
                <c:pt idx="14">
                  <c:v>825564.10939999984</c:v>
                </c:pt>
                <c:pt idx="15">
                  <c:v>866318.12900000007</c:v>
                </c:pt>
                <c:pt idx="16">
                  <c:v>872009.58</c:v>
                </c:pt>
                <c:pt idx="17">
                  <c:v>858633.62800000003</c:v>
                </c:pt>
                <c:pt idx="18">
                  <c:v>864367.36249999993</c:v>
                </c:pt>
                <c:pt idx="19">
                  <c:v>876954.08</c:v>
                </c:pt>
                <c:pt idx="20">
                  <c:v>872957.74</c:v>
                </c:pt>
                <c:pt idx="21">
                  <c:v>907246.20179999992</c:v>
                </c:pt>
                <c:pt idx="22">
                  <c:v>903456</c:v>
                </c:pt>
                <c:pt idx="23">
                  <c:v>904020.66067499993</c:v>
                </c:pt>
                <c:pt idx="24">
                  <c:v>908770.92650000006</c:v>
                </c:pt>
                <c:pt idx="25">
                  <c:v>880510.21200000006</c:v>
                </c:pt>
                <c:pt idx="26">
                  <c:v>894606.58054999996</c:v>
                </c:pt>
                <c:pt idx="27">
                  <c:v>928385.65170000005</c:v>
                </c:pt>
                <c:pt idx="28">
                  <c:v>930478.74379999994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39.583497760241741</c:v>
                </c:pt>
                <c:pt idx="1">
                  <c:v>42.04054324039236</c:v>
                </c:pt>
                <c:pt idx="2">
                  <c:v>41.676498452025754</c:v>
                </c:pt>
                <c:pt idx="3">
                  <c:v>41.836897755543625</c:v>
                </c:pt>
                <c:pt idx="4">
                  <c:v>43.067745647513128</c:v>
                </c:pt>
                <c:pt idx="5">
                  <c:v>44.300396586504448</c:v>
                </c:pt>
                <c:pt idx="6">
                  <c:v>43.212498930487037</c:v>
                </c:pt>
                <c:pt idx="7">
                  <c:v>43.580680801441751</c:v>
                </c:pt>
                <c:pt idx="8">
                  <c:v>43.500933482802338</c:v>
                </c:pt>
                <c:pt idx="9">
                  <c:v>42.532852929778862</c:v>
                </c:pt>
                <c:pt idx="10">
                  <c:v>44.020527637174517</c:v>
                </c:pt>
                <c:pt idx="11">
                  <c:v>41.46620430474524</c:v>
                </c:pt>
                <c:pt idx="12">
                  <c:v>42.359086881858758</c:v>
                </c:pt>
                <c:pt idx="13">
                  <c:v>44.495608799303341</c:v>
                </c:pt>
                <c:pt idx="14">
                  <c:v>44.538923934867441</c:v>
                </c:pt>
                <c:pt idx="15">
                  <c:v>45.809965914786972</c:v>
                </c:pt>
                <c:pt idx="16">
                  <c:v>46.000558119906096</c:v>
                </c:pt>
                <c:pt idx="17">
                  <c:v>45.523831105036322</c:v>
                </c:pt>
                <c:pt idx="18">
                  <c:v>46.631754788203608</c:v>
                </c:pt>
                <c:pt idx="19">
                  <c:v>46.80039779958782</c:v>
                </c:pt>
                <c:pt idx="20">
                  <c:v>47.602733852097735</c:v>
                </c:pt>
                <c:pt idx="21">
                  <c:v>47.43548999024329</c:v>
                </c:pt>
                <c:pt idx="22">
                  <c:v>47.747841068842682</c:v>
                </c:pt>
                <c:pt idx="23">
                  <c:v>47.542949617946036</c:v>
                </c:pt>
                <c:pt idx="24">
                  <c:v>47.539059676820308</c:v>
                </c:pt>
                <c:pt idx="25">
                  <c:v>47.0937131023299</c:v>
                </c:pt>
                <c:pt idx="26">
                  <c:v>47.676447255200607</c:v>
                </c:pt>
                <c:pt idx="27">
                  <c:v>48.750134502617527</c:v>
                </c:pt>
                <c:pt idx="28">
                  <c:v>48.935568841093144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1"/>
  <sheetViews>
    <sheetView tabSelected="1" zoomScale="115" zoomScaleNormal="115" workbookViewId="0">
      <pane xSplit="1" ySplit="2" topLeftCell="J12" activePane="bottomRight" state="frozen"/>
      <selection pane="topRight" activeCell="B1" sqref="B1"/>
      <selection pane="bottomLeft" activeCell="A3" sqref="A3"/>
      <selection pane="bottomRight" activeCell="P13" sqref="P13"/>
    </sheetView>
  </sheetViews>
  <sheetFormatPr baseColWidth="10" defaultRowHeight="15" x14ac:dyDescent="0.25"/>
  <cols>
    <col min="1" max="1" width="4.7109375" customWidth="1"/>
    <col min="2" max="2" width="31.71093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76" customWidth="1"/>
    <col min="13" max="13" width="14.140625" bestFit="1" customWidth="1"/>
    <col min="14" max="14" width="16" style="199" customWidth="1"/>
    <col min="15" max="15" width="16.28515625" style="669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18" t="s">
        <v>172</v>
      </c>
      <c r="C1" s="51"/>
      <c r="D1" s="105"/>
      <c r="E1" s="877"/>
      <c r="F1" s="56"/>
      <c r="G1" s="819"/>
      <c r="H1" s="56"/>
      <c r="I1" s="397"/>
      <c r="K1" s="1100" t="s">
        <v>26</v>
      </c>
      <c r="L1" s="769"/>
      <c r="M1" s="1102" t="s">
        <v>27</v>
      </c>
      <c r="N1" s="504"/>
      <c r="P1" s="101" t="s">
        <v>38</v>
      </c>
      <c r="Q1" s="1098" t="s">
        <v>28</v>
      </c>
      <c r="R1" s="158"/>
    </row>
    <row r="2" spans="1:29" ht="17.25" thickTop="1" thickBot="1" x14ac:dyDescent="0.3">
      <c r="A2" s="34"/>
      <c r="B2" s="619" t="s">
        <v>0</v>
      </c>
      <c r="C2" s="35" t="s">
        <v>10</v>
      </c>
      <c r="D2" s="25"/>
      <c r="E2" s="878" t="s">
        <v>25</v>
      </c>
      <c r="F2" s="57" t="s">
        <v>3</v>
      </c>
      <c r="G2" s="70" t="s">
        <v>8</v>
      </c>
      <c r="H2" s="602" t="s">
        <v>5</v>
      </c>
      <c r="I2" s="400" t="s">
        <v>6</v>
      </c>
      <c r="K2" s="1101"/>
      <c r="L2" s="770" t="s">
        <v>29</v>
      </c>
      <c r="M2" s="1103"/>
      <c r="N2" s="505" t="s">
        <v>29</v>
      </c>
      <c r="O2" s="670" t="s">
        <v>30</v>
      </c>
      <c r="P2" s="102" t="s">
        <v>39</v>
      </c>
      <c r="Q2" s="1099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79">
        <f>PIERNA!E3</f>
        <v>0</v>
      </c>
      <c r="F3" s="861">
        <f>PIERNA!F3</f>
        <v>0</v>
      </c>
      <c r="G3" s="104">
        <f>PIERNA!G3</f>
        <v>0</v>
      </c>
      <c r="H3" s="603">
        <f>PIERNA!H3</f>
        <v>0</v>
      </c>
      <c r="I3" s="110">
        <f>PIERNA!I3</f>
        <v>0</v>
      </c>
      <c r="J3" s="545"/>
      <c r="K3" s="322"/>
      <c r="L3" s="771"/>
      <c r="M3" s="563"/>
      <c r="N3" s="564"/>
      <c r="O3" s="295"/>
      <c r="P3" s="320"/>
      <c r="Q3" s="293"/>
      <c r="R3" s="568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68" t="str">
        <f>PIERNA!B4</f>
        <v>SEABOARD FOODS</v>
      </c>
      <c r="C4" s="284" t="str">
        <f>PIERNA!C4</f>
        <v>Seaboard</v>
      </c>
      <c r="D4" s="270" t="str">
        <f>PIERNA!D4</f>
        <v>PED. 63240682</v>
      </c>
      <c r="E4" s="143">
        <f>PIERNA!E4</f>
        <v>44292</v>
      </c>
      <c r="F4" s="861">
        <f>PIERNA!F4</f>
        <v>18748.41</v>
      </c>
      <c r="G4" s="104">
        <f>PIERNA!G4</f>
        <v>21</v>
      </c>
      <c r="H4" s="603">
        <f>PIERNA!H4</f>
        <v>18729.7</v>
      </c>
      <c r="I4" s="110">
        <f>PIERNA!I4</f>
        <v>18.709999999999127</v>
      </c>
      <c r="J4" s="591" t="s">
        <v>197</v>
      </c>
      <c r="K4" s="655">
        <v>11813</v>
      </c>
      <c r="L4" s="656" t="s">
        <v>208</v>
      </c>
      <c r="M4" s="655">
        <v>30160</v>
      </c>
      <c r="N4" s="657" t="s">
        <v>208</v>
      </c>
      <c r="O4" s="671">
        <v>1883234</v>
      </c>
      <c r="P4" s="1065">
        <v>4593.6000000000004</v>
      </c>
      <c r="Q4" s="1005">
        <f>35902.52*20.65</f>
        <v>741387.03799999983</v>
      </c>
      <c r="R4" s="1006" t="s">
        <v>311</v>
      </c>
      <c r="S4" s="68">
        <f>Q4</f>
        <v>741387.03799999983</v>
      </c>
      <c r="T4" s="68">
        <f>S4/H4</f>
        <v>39.583497760241741</v>
      </c>
      <c r="U4" s="248"/>
    </row>
    <row r="5" spans="1:29" s="166" customFormat="1" ht="15.75" x14ac:dyDescent="0.25">
      <c r="A5" s="104">
        <v>2</v>
      </c>
      <c r="B5" s="667" t="str">
        <f>PIERNA!B5</f>
        <v>SEABOARD FOODS</v>
      </c>
      <c r="C5" s="284" t="str">
        <f>PIERNA!C5</f>
        <v>Seaboard</v>
      </c>
      <c r="D5" s="270" t="str">
        <f>PIERNA!D5</f>
        <v>PED.63240667</v>
      </c>
      <c r="E5" s="143">
        <f>PIERNA!E5</f>
        <v>44292</v>
      </c>
      <c r="F5" s="861">
        <f>PIERNA!F5</f>
        <v>18406.64</v>
      </c>
      <c r="G5" s="104">
        <f>PIERNA!G5</f>
        <v>21</v>
      </c>
      <c r="H5" s="603">
        <f>PIERNA!H5</f>
        <v>18391.599999999999</v>
      </c>
      <c r="I5" s="110">
        <f>PIERNA!I5</f>
        <v>15.040000000000873</v>
      </c>
      <c r="J5" s="591" t="s">
        <v>198</v>
      </c>
      <c r="K5" s="655">
        <v>9963</v>
      </c>
      <c r="L5" s="656" t="s">
        <v>208</v>
      </c>
      <c r="M5" s="655">
        <v>30160</v>
      </c>
      <c r="N5" s="657" t="s">
        <v>208</v>
      </c>
      <c r="O5" s="660">
        <v>1883235</v>
      </c>
      <c r="P5" s="1065">
        <v>4506.6000000000004</v>
      </c>
      <c r="Q5" s="862">
        <f>35255.62*20.613</f>
        <v>726724.09506000008</v>
      </c>
      <c r="R5" s="863" t="s">
        <v>312</v>
      </c>
      <c r="S5" s="68">
        <f>Q5+M5+K5+P5</f>
        <v>771353.69506000006</v>
      </c>
      <c r="T5" s="68">
        <f>S5/H5+0.1</f>
        <v>42.04054324039236</v>
      </c>
      <c r="U5" s="217"/>
    </row>
    <row r="6" spans="1:29" s="166" customFormat="1" ht="15.75" x14ac:dyDescent="0.25">
      <c r="A6" s="104">
        <v>3</v>
      </c>
      <c r="B6" s="358" t="str">
        <f>PIERNA!B6</f>
        <v>TYSON FRESH MEAT</v>
      </c>
      <c r="C6" s="284" t="str">
        <f>PIERNA!C6</f>
        <v xml:space="preserve">I B P </v>
      </c>
      <c r="D6" s="107" t="str">
        <f>PIERNA!D6</f>
        <v>PED. 63326312</v>
      </c>
      <c r="E6" s="143">
        <f>PIERNA!E6</f>
        <v>44293</v>
      </c>
      <c r="F6" s="861">
        <f>PIERNA!F6</f>
        <v>18498.240000000002</v>
      </c>
      <c r="G6" s="104">
        <f>PIERNA!G6</f>
        <v>20</v>
      </c>
      <c r="H6" s="603">
        <f>PIERNA!H6</f>
        <v>18520.98</v>
      </c>
      <c r="I6" s="110">
        <f>PIERNA!I6</f>
        <v>-22.739999999997963</v>
      </c>
      <c r="J6" s="591" t="s">
        <v>199</v>
      </c>
      <c r="K6" s="655">
        <v>11973</v>
      </c>
      <c r="L6" s="656" t="s">
        <v>207</v>
      </c>
      <c r="M6" s="655">
        <v>30160</v>
      </c>
      <c r="N6" s="657" t="s">
        <v>209</v>
      </c>
      <c r="O6" s="660">
        <v>32836</v>
      </c>
      <c r="P6" s="1065">
        <v>4489.2</v>
      </c>
      <c r="Q6" s="862">
        <f>35095.1*20.613</f>
        <v>723415.29629999993</v>
      </c>
      <c r="R6" s="863" t="s">
        <v>312</v>
      </c>
      <c r="S6" s="68">
        <f t="shared" si="0"/>
        <v>770037.49629999988</v>
      </c>
      <c r="T6" s="68">
        <f>S6/H6+0.1</f>
        <v>41.676498452025754</v>
      </c>
      <c r="U6" s="248"/>
    </row>
    <row r="7" spans="1:29" s="166" customFormat="1" ht="15.75" customHeight="1" x14ac:dyDescent="0.25">
      <c r="A7" s="104">
        <v>4</v>
      </c>
      <c r="B7" s="358" t="str">
        <f>PIERNA!B7</f>
        <v>TYSON FRESH MEAT</v>
      </c>
      <c r="C7" s="284" t="str">
        <f>PIERNA!C7</f>
        <v xml:space="preserve">I B P </v>
      </c>
      <c r="D7" s="107" t="str">
        <f>PIERNA!D7</f>
        <v>PED. 63402734</v>
      </c>
      <c r="E7" s="143">
        <f>PIERNA!E7</f>
        <v>44294</v>
      </c>
      <c r="F7" s="861">
        <f>PIERNA!F7</f>
        <v>18886.689999999999</v>
      </c>
      <c r="G7" s="104">
        <f>PIERNA!G7</f>
        <v>20</v>
      </c>
      <c r="H7" s="603">
        <f>PIERNA!H7</f>
        <v>18883.86</v>
      </c>
      <c r="I7" s="110">
        <f>PIERNA!I7</f>
        <v>2.8299999999981083</v>
      </c>
      <c r="J7" s="591" t="s">
        <v>200</v>
      </c>
      <c r="K7" s="661">
        <v>10963</v>
      </c>
      <c r="L7" s="656" t="s">
        <v>209</v>
      </c>
      <c r="M7" s="655">
        <v>30160</v>
      </c>
      <c r="N7" s="657" t="s">
        <v>210</v>
      </c>
      <c r="O7" s="660">
        <v>4445</v>
      </c>
      <c r="P7" s="1066">
        <v>4019.4</v>
      </c>
      <c r="Q7" s="862">
        <f>36186.53*20.585</f>
        <v>744899.72005</v>
      </c>
      <c r="R7" s="863" t="s">
        <v>313</v>
      </c>
      <c r="S7" s="68">
        <f t="shared" si="0"/>
        <v>790042.12005000003</v>
      </c>
      <c r="T7" s="68">
        <f>S7/H7</f>
        <v>41.836897755543625</v>
      </c>
      <c r="U7" s="217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15.75" x14ac:dyDescent="0.25">
      <c r="A8" s="104">
        <v>5</v>
      </c>
      <c r="B8" s="268" t="str">
        <f>PIERNA!B8</f>
        <v xml:space="preserve">F&amp;J TRADING MEAT S DE RL DE CV </v>
      </c>
      <c r="C8" s="284" t="str">
        <f>PIERNA!C8</f>
        <v>Smithfield</v>
      </c>
      <c r="D8" s="107" t="str">
        <f>PIERNA!D8</f>
        <v>PED. 63297723</v>
      </c>
      <c r="E8" s="143">
        <f>PIERNA!E8</f>
        <v>44294</v>
      </c>
      <c r="F8" s="861">
        <f>PIERNA!F8</f>
        <v>18795.080000000002</v>
      </c>
      <c r="G8" s="104">
        <f>PIERNA!G8</f>
        <v>20</v>
      </c>
      <c r="H8" s="603">
        <f>PIERNA!H8</f>
        <v>18857.61</v>
      </c>
      <c r="I8" s="110">
        <f>PIERNA!I8</f>
        <v>-62.529999999998836</v>
      </c>
      <c r="J8" s="591" t="s">
        <v>201</v>
      </c>
      <c r="K8" s="655"/>
      <c r="L8" s="656"/>
      <c r="M8" s="655"/>
      <c r="N8" s="657"/>
      <c r="O8" s="671">
        <v>1516</v>
      </c>
      <c r="P8" s="1067">
        <v>0</v>
      </c>
      <c r="Q8" s="658">
        <v>810268.99</v>
      </c>
      <c r="R8" s="659" t="s">
        <v>267</v>
      </c>
      <c r="S8" s="68">
        <f t="shared" si="0"/>
        <v>810268.99</v>
      </c>
      <c r="T8" s="68">
        <f t="shared" ref="T8:T41" si="4">S8/H8+0.1</f>
        <v>43.067745647513128</v>
      </c>
      <c r="U8" s="248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974" t="str">
        <f>PIERNA!B9</f>
        <v>SOCIALGURU</v>
      </c>
      <c r="C9" s="284" t="str">
        <f>PIERNA!C9</f>
        <v>Seaboard</v>
      </c>
      <c r="D9" s="107" t="str">
        <f>PIERNA!D9</f>
        <v>PED. 6340746</v>
      </c>
      <c r="E9" s="143">
        <f>PIERNA!E9</f>
        <v>44295</v>
      </c>
      <c r="F9" s="861">
        <f>PIERNA!F9</f>
        <v>18977.27</v>
      </c>
      <c r="G9" s="104">
        <f>PIERNA!G9</f>
        <v>21</v>
      </c>
      <c r="H9" s="603">
        <f>PIERNA!H9</f>
        <v>18936.599999999999</v>
      </c>
      <c r="I9" s="110">
        <f>PIERNA!I9</f>
        <v>40.670000000001892</v>
      </c>
      <c r="J9" s="591" t="s">
        <v>202</v>
      </c>
      <c r="K9" s="655"/>
      <c r="L9" s="656"/>
      <c r="M9" s="655"/>
      <c r="N9" s="657"/>
      <c r="O9" s="660">
        <v>1052</v>
      </c>
      <c r="P9" s="1004" t="s">
        <v>235</v>
      </c>
      <c r="Q9" s="658">
        <v>837005.23</v>
      </c>
      <c r="R9" s="659" t="s">
        <v>293</v>
      </c>
      <c r="S9" s="68">
        <f>Q9+M9+K9</f>
        <v>837005.23</v>
      </c>
      <c r="T9" s="68">
        <f t="shared" si="4"/>
        <v>44.300396586504448</v>
      </c>
      <c r="U9" s="248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8" t="str">
        <f>PIERNA!B10</f>
        <v>SEABOARD FOODS</v>
      </c>
      <c r="C10" s="284" t="str">
        <f>PIERNA!C10</f>
        <v>Seaboard</v>
      </c>
      <c r="D10" s="107" t="str">
        <f>PIERNA!D10</f>
        <v>PED. 63530514</v>
      </c>
      <c r="E10" s="143">
        <f>PIERNA!E10</f>
        <v>44296</v>
      </c>
      <c r="F10" s="861">
        <f>PIERNA!F10</f>
        <v>18596.509999999998</v>
      </c>
      <c r="G10" s="104">
        <f>PIERNA!G10</f>
        <v>21</v>
      </c>
      <c r="H10" s="603">
        <f>PIERNA!H10</f>
        <v>18606.599999999999</v>
      </c>
      <c r="I10" s="110">
        <f>PIERNA!I10</f>
        <v>-10.090000000000146</v>
      </c>
      <c r="J10" s="591" t="s">
        <v>206</v>
      </c>
      <c r="K10" s="655">
        <v>11813</v>
      </c>
      <c r="L10" s="656" t="s">
        <v>211</v>
      </c>
      <c r="M10" s="655">
        <v>30160</v>
      </c>
      <c r="N10" s="657" t="s">
        <v>211</v>
      </c>
      <c r="O10" s="660">
        <v>1884662</v>
      </c>
      <c r="P10" s="1065">
        <v>4674.8</v>
      </c>
      <c r="Q10" s="862">
        <f>36685.08*20.595</f>
        <v>755529.22259999998</v>
      </c>
      <c r="R10" s="863" t="s">
        <v>313</v>
      </c>
      <c r="S10" s="68">
        <f>Q10+M10+K10+P10</f>
        <v>802177.02260000003</v>
      </c>
      <c r="T10" s="68">
        <f>S10/H10+0.1</f>
        <v>43.212498930487037</v>
      </c>
      <c r="U10" s="248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6" t="str">
        <f>PIERNA!B11</f>
        <v>SEABOARD FOODS</v>
      </c>
      <c r="C11" s="284" t="str">
        <f>PIERNA!C11</f>
        <v>Seaboard</v>
      </c>
      <c r="D11" s="107" t="str">
        <f>PIERNA!D11</f>
        <v>PED. 63598295</v>
      </c>
      <c r="E11" s="143">
        <f>PIERNA!E11</f>
        <v>44299</v>
      </c>
      <c r="F11" s="861">
        <f>PIERNA!F11</f>
        <v>18873.78</v>
      </c>
      <c r="G11" s="104">
        <f>PIERNA!G11</f>
        <v>21</v>
      </c>
      <c r="H11" s="603">
        <f>PIERNA!H11</f>
        <v>18866</v>
      </c>
      <c r="I11" s="110">
        <f>PIERNA!I11</f>
        <v>7.7799999999988358</v>
      </c>
      <c r="J11" s="591" t="s">
        <v>224</v>
      </c>
      <c r="K11" s="655">
        <v>11963</v>
      </c>
      <c r="L11" s="656" t="s">
        <v>284</v>
      </c>
      <c r="M11" s="655">
        <v>30160</v>
      </c>
      <c r="N11" s="657" t="s">
        <v>284</v>
      </c>
      <c r="O11" s="672">
        <v>1885980</v>
      </c>
      <c r="P11" s="1068">
        <v>4941.6000000000004</v>
      </c>
      <c r="Q11" s="658">
        <f>38128.3*20.28</f>
        <v>773241.92400000012</v>
      </c>
      <c r="R11" s="659" t="s">
        <v>283</v>
      </c>
      <c r="S11" s="68">
        <f t="shared" si="0"/>
        <v>820306.52400000009</v>
      </c>
      <c r="T11" s="68">
        <f>S11/H11+0.1</f>
        <v>43.580680801441751</v>
      </c>
      <c r="U11" s="248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1057" t="str">
        <f>PIERNA!B12</f>
        <v xml:space="preserve">PRODUCTOS FRIZAM SA DE CV </v>
      </c>
      <c r="C12" s="284" t="str">
        <f>PIERNA!C12</f>
        <v>Seaboard</v>
      </c>
      <c r="D12" s="107" t="str">
        <f>PIERNA!D12</f>
        <v>PED. 63625214</v>
      </c>
      <c r="E12" s="143">
        <f>PIERNA!E12</f>
        <v>44300</v>
      </c>
      <c r="F12" s="861">
        <f>PIERNA!F12</f>
        <v>19095.740000000002</v>
      </c>
      <c r="G12" s="104">
        <f>PIERNA!G12</f>
        <v>21</v>
      </c>
      <c r="H12" s="603">
        <f>PIERNA!H12</f>
        <v>19089.8</v>
      </c>
      <c r="I12" s="110">
        <f>PIERNA!I12</f>
        <v>5.9400000000023283</v>
      </c>
      <c r="J12" s="591" t="s">
        <v>225</v>
      </c>
      <c r="K12" s="655"/>
      <c r="L12" s="656"/>
      <c r="M12" s="655"/>
      <c r="N12" s="657"/>
      <c r="O12" s="672">
        <v>1299</v>
      </c>
      <c r="P12" s="1004" t="s">
        <v>235</v>
      </c>
      <c r="Q12" s="1018">
        <v>830424.12</v>
      </c>
      <c r="R12" s="1021" t="s">
        <v>464</v>
      </c>
      <c r="S12" s="68">
        <f>Q12+M12+K12</f>
        <v>830424.12</v>
      </c>
      <c r="T12" s="68">
        <f>S12/H12</f>
        <v>43.500933482802338</v>
      </c>
      <c r="U12" s="249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8" t="str">
        <f>PIERNA!B13</f>
        <v>TYSON FRESH MEAT</v>
      </c>
      <c r="C13" s="284" t="str">
        <f>PIERNA!C13</f>
        <v xml:space="preserve">I B P </v>
      </c>
      <c r="D13" s="107" t="str">
        <f>PIERNA!D13</f>
        <v>PED. 63737245</v>
      </c>
      <c r="E13" s="143">
        <f>PIERNA!E13</f>
        <v>44301</v>
      </c>
      <c r="F13" s="861">
        <f>PIERNA!F13</f>
        <v>18876.48</v>
      </c>
      <c r="G13" s="104">
        <f>PIERNA!G13</f>
        <v>20</v>
      </c>
      <c r="H13" s="603">
        <f>PIERNA!H13</f>
        <v>18941.02</v>
      </c>
      <c r="I13" s="110">
        <f>PIERNA!I13</f>
        <v>-64.540000000000873</v>
      </c>
      <c r="J13" s="1185" t="s">
        <v>226</v>
      </c>
      <c r="K13" s="655">
        <v>11973</v>
      </c>
      <c r="L13" s="656" t="s">
        <v>274</v>
      </c>
      <c r="M13" s="655">
        <v>30160</v>
      </c>
      <c r="N13" s="657" t="s">
        <v>275</v>
      </c>
      <c r="O13" s="672">
        <v>3989</v>
      </c>
      <c r="P13" s="1184">
        <v>4698</v>
      </c>
      <c r="Q13" s="661">
        <f>37582.2*20.19</f>
        <v>758784.61800000002</v>
      </c>
      <c r="R13" s="659" t="s">
        <v>270</v>
      </c>
      <c r="S13" s="68">
        <f t="shared" si="0"/>
        <v>805615.61800000002</v>
      </c>
      <c r="T13" s="68">
        <f>S13/H13</f>
        <v>42.532852929778862</v>
      </c>
      <c r="U13" s="217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10" t="str">
        <f>PIERNA!B14</f>
        <v>SEABOARD FOODS</v>
      </c>
      <c r="C14" s="284" t="str">
        <f>PIERNA!C14</f>
        <v>Seaboard</v>
      </c>
      <c r="D14" s="107" t="str">
        <f>PIERNA!D14</f>
        <v>PED. 63776979</v>
      </c>
      <c r="E14" s="143">
        <f>PIERNA!E14</f>
        <v>44302</v>
      </c>
      <c r="F14" s="861">
        <f>PIERNA!F14</f>
        <v>18415.86</v>
      </c>
      <c r="G14" s="104">
        <f>PIERNA!G14</f>
        <v>21</v>
      </c>
      <c r="H14" s="603">
        <f>PIERNA!H14</f>
        <v>18341.599999999999</v>
      </c>
      <c r="I14" s="110">
        <f>PIERNA!I14</f>
        <v>74.260000000002037</v>
      </c>
      <c r="J14" s="591" t="s">
        <v>227</v>
      </c>
      <c r="K14" s="655">
        <v>11813</v>
      </c>
      <c r="L14" s="656" t="s">
        <v>275</v>
      </c>
      <c r="M14" s="655">
        <v>30160</v>
      </c>
      <c r="N14" s="657" t="s">
        <v>277</v>
      </c>
      <c r="O14" s="660">
        <v>1887296</v>
      </c>
      <c r="P14" s="1069">
        <v>4756</v>
      </c>
      <c r="Q14" s="661">
        <f>38018.87*20.133</f>
        <v>765433.90971000004</v>
      </c>
      <c r="R14" s="663" t="s">
        <v>271</v>
      </c>
      <c r="S14" s="68">
        <f>Q14+M14+K14</f>
        <v>807406.90971000004</v>
      </c>
      <c r="T14" s="68">
        <f>S14/H14</f>
        <v>44.020527637174517</v>
      </c>
      <c r="U14" s="217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67" t="str">
        <f>PIERNA!B15</f>
        <v>TYSON FRESH MEATS</v>
      </c>
      <c r="C15" s="284" t="str">
        <f>PIERNA!C15</f>
        <v xml:space="preserve">I B P </v>
      </c>
      <c r="D15" s="107" t="str">
        <f>PIERNA!D15</f>
        <v>PED. 63789148</v>
      </c>
      <c r="E15" s="143">
        <f>PIERNA!E15</f>
        <v>44302</v>
      </c>
      <c r="F15" s="861">
        <f>PIERNA!F15</f>
        <v>18752.48</v>
      </c>
      <c r="G15" s="104">
        <f>PIERNA!G15</f>
        <v>20</v>
      </c>
      <c r="H15" s="603">
        <f>PIERNA!H15</f>
        <v>18751.400000000001</v>
      </c>
      <c r="I15" s="110">
        <f>PIERNA!I15</f>
        <v>1.0799999999981083</v>
      </c>
      <c r="J15" s="662" t="s">
        <v>228</v>
      </c>
      <c r="K15" s="655">
        <v>10963</v>
      </c>
      <c r="L15" s="656" t="s">
        <v>275</v>
      </c>
      <c r="M15" s="655">
        <v>30160</v>
      </c>
      <c r="N15" s="664" t="s">
        <v>273</v>
      </c>
      <c r="O15" s="671">
        <v>7177</v>
      </c>
      <c r="P15" s="1069">
        <v>4814</v>
      </c>
      <c r="Q15" s="661">
        <f>38454.47*20.22</f>
        <v>777549.38339999993</v>
      </c>
      <c r="R15" s="665" t="s">
        <v>207</v>
      </c>
      <c r="S15" s="68">
        <f>Q15</f>
        <v>777549.38339999993</v>
      </c>
      <c r="T15" s="68">
        <f>S15/H15</f>
        <v>41.46620430474524</v>
      </c>
      <c r="U15" s="217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210" t="str">
        <f>PIERNA!B16</f>
        <v>SMITHFIELD FRESH MEAT</v>
      </c>
      <c r="C16" s="166" t="str">
        <f>PIERNA!C16</f>
        <v>Smithfield</v>
      </c>
      <c r="D16" s="107" t="str">
        <f>PIERNA!D16</f>
        <v>PED. 63776981</v>
      </c>
      <c r="E16" s="143">
        <f>PIERNA!E16</f>
        <v>44302</v>
      </c>
      <c r="F16" s="861">
        <f>PIERNA!F16</f>
        <v>17870.09</v>
      </c>
      <c r="G16" s="104">
        <f>PIERNA!G16</f>
        <v>20</v>
      </c>
      <c r="H16" s="603">
        <f>PIERNA!H16</f>
        <v>17941.490000000002</v>
      </c>
      <c r="I16" s="110">
        <f>PIERNA!I16</f>
        <v>-71.400000000001455</v>
      </c>
      <c r="J16" s="688" t="s">
        <v>229</v>
      </c>
      <c r="K16" s="655">
        <v>9913</v>
      </c>
      <c r="L16" s="656" t="s">
        <v>276</v>
      </c>
      <c r="M16" s="655">
        <v>30160</v>
      </c>
      <c r="N16" s="664" t="s">
        <v>273</v>
      </c>
      <c r="O16" s="660">
        <v>9002390399</v>
      </c>
      <c r="P16" s="1068">
        <v>4582</v>
      </c>
      <c r="Q16" s="658">
        <f>36000.51*19.87</f>
        <v>715330.13370000012</v>
      </c>
      <c r="R16" s="659" t="s">
        <v>305</v>
      </c>
      <c r="S16" s="68">
        <f t="shared" si="0"/>
        <v>759985.13370000012</v>
      </c>
      <c r="T16" s="68">
        <f>S16/H16</f>
        <v>42.359086881858758</v>
      </c>
      <c r="U16" s="217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87" t="str">
        <f>PIERNA!B17</f>
        <v>SMITHFIELD FRESH MEATS</v>
      </c>
      <c r="C17" s="166" t="str">
        <f>PIERNA!C17</f>
        <v>Smithfield</v>
      </c>
      <c r="D17" s="107" t="str">
        <f>PIERNA!D17</f>
        <v>PED. 63801032</v>
      </c>
      <c r="E17" s="143">
        <f>PIERNA!E17</f>
        <v>44303</v>
      </c>
      <c r="F17" s="861">
        <f>PIERNA!F17</f>
        <v>18030.73</v>
      </c>
      <c r="G17" s="104">
        <f>PIERNA!G17</f>
        <v>20</v>
      </c>
      <c r="H17" s="603">
        <f>PIERNA!H17</f>
        <v>18074.84</v>
      </c>
      <c r="I17" s="110">
        <f>PIERNA!I17</f>
        <v>-44.110000000000582</v>
      </c>
      <c r="J17" s="591" t="s">
        <v>230</v>
      </c>
      <c r="K17" s="655">
        <v>9663</v>
      </c>
      <c r="L17" s="656" t="s">
        <v>277</v>
      </c>
      <c r="M17" s="655">
        <v>30160</v>
      </c>
      <c r="N17" s="664" t="s">
        <v>277</v>
      </c>
      <c r="O17" s="1017">
        <v>9002391210</v>
      </c>
      <c r="P17" s="1075">
        <v>4756</v>
      </c>
      <c r="Q17" s="1018">
        <f>37471.67*20.225</f>
        <v>757864.52575000003</v>
      </c>
      <c r="R17" s="1020" t="s">
        <v>474</v>
      </c>
      <c r="S17" s="68">
        <f t="shared" si="0"/>
        <v>802443.52575000003</v>
      </c>
      <c r="T17" s="68">
        <f t="shared" si="4"/>
        <v>44.495608799303341</v>
      </c>
      <c r="U17" s="247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210" t="str">
        <f>PIERNA!B18</f>
        <v>SEABOARD FOODS</v>
      </c>
      <c r="C18" s="166" t="str">
        <f>PIERNA!C18</f>
        <v>Seaboard</v>
      </c>
      <c r="D18" s="107" t="str">
        <f>PIERNA!D18</f>
        <v>PED. 63833997</v>
      </c>
      <c r="E18" s="143">
        <f>PIERNA!E18</f>
        <v>44303</v>
      </c>
      <c r="F18" s="861">
        <f>PIERNA!F18</f>
        <v>18555.939999999999</v>
      </c>
      <c r="G18" s="104">
        <f>PIERNA!G18</f>
        <v>21</v>
      </c>
      <c r="H18" s="603">
        <f>PIERNA!H18</f>
        <v>18577.5</v>
      </c>
      <c r="I18" s="110">
        <f>PIERNA!I18</f>
        <v>-21.56000000000131</v>
      </c>
      <c r="J18" s="591" t="s">
        <v>231</v>
      </c>
      <c r="K18" s="661">
        <v>11963</v>
      </c>
      <c r="L18" s="772" t="s">
        <v>275</v>
      </c>
      <c r="M18" s="655">
        <v>30160</v>
      </c>
      <c r="N18" s="657" t="s">
        <v>278</v>
      </c>
      <c r="O18" s="673">
        <v>1887637</v>
      </c>
      <c r="P18" s="1070">
        <v>4814</v>
      </c>
      <c r="Q18" s="658">
        <f>38507.77*20.22</f>
        <v>778627.10939999984</v>
      </c>
      <c r="R18" s="659" t="s">
        <v>207</v>
      </c>
      <c r="S18" s="68">
        <f t="shared" si="0"/>
        <v>825564.10939999984</v>
      </c>
      <c r="T18" s="68">
        <f t="shared" si="4"/>
        <v>44.538923934867441</v>
      </c>
      <c r="U18" s="216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87" t="str">
        <f>PIERNA!B19</f>
        <v>SEABOARD FOODS</v>
      </c>
      <c r="C19" s="166" t="str">
        <f>PIERNA!C19</f>
        <v>Seaboard</v>
      </c>
      <c r="D19" s="107" t="str">
        <f>PIERNA!D19</f>
        <v>PED. 63923466</v>
      </c>
      <c r="E19" s="143">
        <f>PIERNA!E19</f>
        <v>44306</v>
      </c>
      <c r="F19" s="861">
        <f>PIERNA!F19</f>
        <v>18944.93</v>
      </c>
      <c r="G19" s="104">
        <f>PIERNA!G19</f>
        <v>21</v>
      </c>
      <c r="H19" s="603">
        <f>PIERNA!H19</f>
        <v>18952.5</v>
      </c>
      <c r="I19" s="110">
        <f>PIERNA!I19</f>
        <v>-7.569999999999709</v>
      </c>
      <c r="J19" s="591" t="s">
        <v>232</v>
      </c>
      <c r="K19" s="655">
        <v>10963</v>
      </c>
      <c r="L19" s="656" t="s">
        <v>278</v>
      </c>
      <c r="M19" s="655">
        <v>30160</v>
      </c>
      <c r="N19" s="657" t="s">
        <v>279</v>
      </c>
      <c r="O19" s="660">
        <v>1888840</v>
      </c>
      <c r="P19" s="1071">
        <v>5104</v>
      </c>
      <c r="Q19" s="658">
        <f>40993.3*20.13</f>
        <v>825195.12900000007</v>
      </c>
      <c r="R19" s="666" t="s">
        <v>272</v>
      </c>
      <c r="S19" s="68">
        <f>Q19+M19+K19</f>
        <v>866318.12900000007</v>
      </c>
      <c r="T19" s="68">
        <f>S19/H19+0.1</f>
        <v>45.809965914786972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1007" t="str">
        <f>PIERNA!B20</f>
        <v>SOCIALGURU</v>
      </c>
      <c r="C20" s="79" t="str">
        <f>PIERNA!C20</f>
        <v>Seaboard</v>
      </c>
      <c r="D20" s="107" t="str">
        <f>PIERNA!D20</f>
        <v>PED. 63852681</v>
      </c>
      <c r="E20" s="143">
        <f>PIERNA!E20</f>
        <v>44305</v>
      </c>
      <c r="F20" s="861">
        <f>PIERNA!F20</f>
        <v>18973.759999999998</v>
      </c>
      <c r="G20" s="104">
        <f>PIERNA!G20</f>
        <v>21</v>
      </c>
      <c r="H20" s="603">
        <f>PIERNA!H20</f>
        <v>18956.5</v>
      </c>
      <c r="I20" s="110">
        <f>PIERNA!I20</f>
        <v>17.259999999998399</v>
      </c>
      <c r="J20" s="591" t="s">
        <v>254</v>
      </c>
      <c r="K20" s="655"/>
      <c r="L20" s="656"/>
      <c r="M20" s="655"/>
      <c r="N20" s="657"/>
      <c r="O20" s="660">
        <v>1100</v>
      </c>
      <c r="P20" s="1059" t="s">
        <v>235</v>
      </c>
      <c r="Q20" s="1018">
        <v>872009.58</v>
      </c>
      <c r="R20" s="1019" t="s">
        <v>466</v>
      </c>
      <c r="S20" s="68">
        <f>Q20+M20+K20</f>
        <v>872009.58</v>
      </c>
      <c r="T20" s="68">
        <f>S20/H20</f>
        <v>46.000558119906096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45" t="str">
        <f>PIERNA!B21</f>
        <v>TYSON FRESH MEAT</v>
      </c>
      <c r="C21" s="310" t="str">
        <f>PIERNA!C21</f>
        <v xml:space="preserve">I B P </v>
      </c>
      <c r="D21" s="107" t="str">
        <f>PIERNA!D21</f>
        <v>PED. 63965453</v>
      </c>
      <c r="E21" s="143">
        <f>PIERNA!E21</f>
        <v>44307</v>
      </c>
      <c r="F21" s="861">
        <f>PIERNA!F21</f>
        <v>18748.3</v>
      </c>
      <c r="G21" s="104">
        <f>PIERNA!G21</f>
        <v>20</v>
      </c>
      <c r="H21" s="603">
        <f>PIERNA!H21</f>
        <v>18861.189999999999</v>
      </c>
      <c r="I21" s="110">
        <f>PIERNA!I21</f>
        <v>-112.88999999999942</v>
      </c>
      <c r="J21" s="591" t="s">
        <v>255</v>
      </c>
      <c r="K21" s="655">
        <v>11813</v>
      </c>
      <c r="L21" s="656" t="s">
        <v>279</v>
      </c>
      <c r="M21" s="655">
        <v>30160</v>
      </c>
      <c r="N21" s="657" t="s">
        <v>281</v>
      </c>
      <c r="O21" s="660">
        <v>2028</v>
      </c>
      <c r="P21" s="1072">
        <v>5017</v>
      </c>
      <c r="Q21" s="658">
        <f>40380.28*20.1</f>
        <v>811643.62800000003</v>
      </c>
      <c r="R21" s="666" t="s">
        <v>268</v>
      </c>
      <c r="S21" s="68">
        <f t="shared" si="0"/>
        <v>858633.62800000003</v>
      </c>
      <c r="T21" s="68">
        <f>S21/H21</f>
        <v>45.523831105036322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8" t="str">
        <f>PIERNA!B22</f>
        <v>TYSON FRESH MEAT</v>
      </c>
      <c r="C22" s="166" t="str">
        <f>PIERNA!C22</f>
        <v xml:space="preserve">I B P </v>
      </c>
      <c r="D22" s="270" t="str">
        <f>PIERNA!D22</f>
        <v>PED. 64030842</v>
      </c>
      <c r="E22" s="274">
        <f>PIERNA!E22</f>
        <v>44308</v>
      </c>
      <c r="F22" s="871">
        <f>PIERNA!F22</f>
        <v>18509.439999999999</v>
      </c>
      <c r="G22" s="285">
        <f>PIERNA!G22</f>
        <v>20</v>
      </c>
      <c r="H22" s="604">
        <f>PIERNA!H22</f>
        <v>18575.86</v>
      </c>
      <c r="I22" s="303">
        <f>PIERNA!I22</f>
        <v>-66.420000000001892</v>
      </c>
      <c r="J22" s="591" t="s">
        <v>259</v>
      </c>
      <c r="K22" s="655">
        <v>11963</v>
      </c>
      <c r="L22" s="656" t="s">
        <v>281</v>
      </c>
      <c r="M22" s="655">
        <v>30160</v>
      </c>
      <c r="N22" s="657" t="s">
        <v>282</v>
      </c>
      <c r="O22" s="672">
        <v>3587</v>
      </c>
      <c r="P22" s="1073">
        <v>5046</v>
      </c>
      <c r="Q22" s="658">
        <f>40555.75*20.15</f>
        <v>817198.36249999993</v>
      </c>
      <c r="R22" s="666" t="s">
        <v>266</v>
      </c>
      <c r="S22" s="68">
        <f t="shared" si="0"/>
        <v>864367.36249999993</v>
      </c>
      <c r="T22" s="68">
        <f t="shared" si="4"/>
        <v>46.631754788203608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79" t="str">
        <f>PIERNA!B23</f>
        <v xml:space="preserve">F&amp;J TRADING MEATS </v>
      </c>
      <c r="C23" s="166" t="str">
        <f>PIERNA!C23</f>
        <v>PED. 64034753</v>
      </c>
      <c r="D23" s="270" t="str">
        <f>PIERNA!D23</f>
        <v>PED. 64034753</v>
      </c>
      <c r="E23" s="274">
        <f>PIERNA!E23</f>
        <v>44309</v>
      </c>
      <c r="F23" s="871">
        <f>PIERNA!F23</f>
        <v>18769.810000000001</v>
      </c>
      <c r="G23" s="285">
        <f>PIERNA!G23</f>
        <v>21</v>
      </c>
      <c r="H23" s="604">
        <f>PIERNA!H23</f>
        <v>18778.3</v>
      </c>
      <c r="I23" s="303">
        <f>PIERNA!I23</f>
        <v>-8.4899999999979627</v>
      </c>
      <c r="J23" s="591" t="s">
        <v>260</v>
      </c>
      <c r="K23" s="655"/>
      <c r="L23" s="656"/>
      <c r="M23" s="655"/>
      <c r="N23" s="657"/>
      <c r="O23" s="673">
        <v>1536</v>
      </c>
      <c r="P23" s="1072">
        <v>0</v>
      </c>
      <c r="Q23" s="1018">
        <v>876954.08</v>
      </c>
      <c r="R23" s="1019" t="s">
        <v>467</v>
      </c>
      <c r="S23" s="68">
        <f t="shared" si="0"/>
        <v>876954.08</v>
      </c>
      <c r="T23" s="68">
        <f t="shared" si="4"/>
        <v>46.80039779958782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29.25" x14ac:dyDescent="0.25">
      <c r="A24" s="104">
        <v>21</v>
      </c>
      <c r="B24" s="1060" t="str">
        <f>PIERNA!B24</f>
        <v xml:space="preserve">ABASTECEDORA DE CARNES FRESCAS ROEL </v>
      </c>
      <c r="C24" s="166" t="str">
        <f>PIERNA!C24</f>
        <v>INDIANA</v>
      </c>
      <c r="D24" s="631" t="str">
        <f>PIERNA!D24</f>
        <v>PED. 64051625</v>
      </c>
      <c r="E24" s="274">
        <f>PIERNA!E24</f>
        <v>44309</v>
      </c>
      <c r="F24" s="871">
        <f>PIERNA!F24</f>
        <v>18384.759999999998</v>
      </c>
      <c r="G24" s="285">
        <f>PIERNA!G24</f>
        <v>20</v>
      </c>
      <c r="H24" s="604">
        <f>PIERNA!H24</f>
        <v>18377</v>
      </c>
      <c r="I24" s="303">
        <f>PIERNA!I24</f>
        <v>7.7599999999983993</v>
      </c>
      <c r="J24" s="591" t="s">
        <v>261</v>
      </c>
      <c r="K24" s="655"/>
      <c r="L24" s="656"/>
      <c r="M24" s="655"/>
      <c r="N24" s="657"/>
      <c r="O24" s="660" t="s">
        <v>262</v>
      </c>
      <c r="P24" s="1058" t="s">
        <v>235</v>
      </c>
      <c r="Q24" s="1018">
        <v>872957.74</v>
      </c>
      <c r="R24" s="1019" t="s">
        <v>465</v>
      </c>
      <c r="S24" s="68">
        <f>Q24+M24+K24</f>
        <v>872957.74</v>
      </c>
      <c r="T24" s="68">
        <f t="shared" si="4"/>
        <v>47.602733852097735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79" t="str">
        <f>PIERNA!HM5</f>
        <v>SEABOARD FOODS</v>
      </c>
      <c r="C25" s="68" t="str">
        <f>PIERNA!HN5</f>
        <v>Seaboard</v>
      </c>
      <c r="D25" s="631" t="str">
        <f>PIERNA!HO5</f>
        <v>PED. 64141522</v>
      </c>
      <c r="E25" s="274">
        <f>PIERNA!E25</f>
        <v>44310</v>
      </c>
      <c r="F25" s="871">
        <f>PIERNA!HQ5</f>
        <v>19109.810000000001</v>
      </c>
      <c r="G25" s="285">
        <f>PIERNA!HR5</f>
        <v>21</v>
      </c>
      <c r="H25" s="604">
        <f>PIERNA!HS5</f>
        <v>19166.3</v>
      </c>
      <c r="I25" s="303">
        <f>PIERNA!I25</f>
        <v>-56.489999999997963</v>
      </c>
      <c r="J25" s="591" t="s">
        <v>263</v>
      </c>
      <c r="K25" s="655">
        <v>11813</v>
      </c>
      <c r="L25" s="656" t="s">
        <v>280</v>
      </c>
      <c r="M25" s="655">
        <v>30160</v>
      </c>
      <c r="N25" s="666" t="s">
        <v>309</v>
      </c>
      <c r="O25" s="660">
        <v>1890509</v>
      </c>
      <c r="P25" s="1072">
        <v>5307</v>
      </c>
      <c r="Q25" s="658">
        <f>43019.82*19.99</f>
        <v>859966.20179999992</v>
      </c>
      <c r="R25" s="638" t="s">
        <v>273</v>
      </c>
      <c r="S25" s="68">
        <f t="shared" si="0"/>
        <v>907246.20179999992</v>
      </c>
      <c r="T25" s="68">
        <f t="shared" si="4"/>
        <v>47.43548999024329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1056" t="str">
        <f>PIERNA!HW5</f>
        <v xml:space="preserve">PRODUCTOS FRIZAM SA DE CV </v>
      </c>
      <c r="C26" s="166" t="str">
        <f>PIERNA!HX5</f>
        <v>Seaboard</v>
      </c>
      <c r="D26" s="631" t="str">
        <f>PIERNA!HY5</f>
        <v>PED. 64131135</v>
      </c>
      <c r="E26" s="274">
        <f>PIERNA!HZ5</f>
        <v>44312</v>
      </c>
      <c r="F26" s="871">
        <f>PIERNA!IA5</f>
        <v>18931.18</v>
      </c>
      <c r="G26" s="282">
        <f>PIERNA!IB5</f>
        <v>21</v>
      </c>
      <c r="H26" s="604">
        <f>PIERNA!IC5</f>
        <v>18921.400000000001</v>
      </c>
      <c r="I26" s="303">
        <f>PIERNA!I26</f>
        <v>9.7799999999988358</v>
      </c>
      <c r="J26" s="591" t="s">
        <v>427</v>
      </c>
      <c r="K26" s="655"/>
      <c r="L26" s="656"/>
      <c r="M26" s="655"/>
      <c r="N26" s="666"/>
      <c r="O26" s="660">
        <v>1323</v>
      </c>
      <c r="P26" s="1058" t="s">
        <v>235</v>
      </c>
      <c r="Q26" s="1018">
        <v>903456</v>
      </c>
      <c r="R26" s="1019" t="s">
        <v>468</v>
      </c>
      <c r="S26" s="68">
        <f>Q26+M26+K26</f>
        <v>903456</v>
      </c>
      <c r="T26" s="68">
        <f>S26/H26</f>
        <v>47.747841068842682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5" t="str">
        <f>PIERNA!IG5</f>
        <v>SEABOARD FOODS</v>
      </c>
      <c r="C27" s="284" t="str">
        <f>PIERNA!IH5</f>
        <v>Seaboard</v>
      </c>
      <c r="D27" s="631" t="str">
        <f>PIERNA!II5</f>
        <v>PED. 64212999</v>
      </c>
      <c r="E27" s="274">
        <f>PIERNA!IJ5</f>
        <v>44313</v>
      </c>
      <c r="F27" s="871">
        <f>PIERNA!IK5</f>
        <v>19012.23</v>
      </c>
      <c r="G27" s="282">
        <f>PIERNA!IL5</f>
        <v>21</v>
      </c>
      <c r="H27" s="604">
        <f>PIERNA!IM5</f>
        <v>19054.900000000001</v>
      </c>
      <c r="I27" s="303">
        <f>PIERNA!I27</f>
        <v>-42.670000000001892</v>
      </c>
      <c r="J27" s="591" t="s">
        <v>289</v>
      </c>
      <c r="K27" s="655">
        <v>9913</v>
      </c>
      <c r="L27" s="656" t="s">
        <v>309</v>
      </c>
      <c r="M27" s="655">
        <v>30160</v>
      </c>
      <c r="N27" s="666" t="s">
        <v>307</v>
      </c>
      <c r="O27" s="660">
        <v>1891825</v>
      </c>
      <c r="P27" s="1072">
        <v>5278</v>
      </c>
      <c r="Q27" s="658">
        <f>43252.47*19.8525</f>
        <v>858669.66067499993</v>
      </c>
      <c r="R27" s="666" t="s">
        <v>304</v>
      </c>
      <c r="S27" s="68">
        <f>Q27+M27+K27+P27</f>
        <v>904020.66067499993</v>
      </c>
      <c r="T27" s="68">
        <f t="shared" si="4"/>
        <v>47.542949617946036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 t="str">
        <f>PIERNA!IQ5</f>
        <v>SEABOARD FOODS</v>
      </c>
      <c r="C28" s="166" t="str">
        <f>PIERNA!IR5</f>
        <v>Seaboard</v>
      </c>
      <c r="D28" s="631" t="str">
        <f>PIERNA!IS5</f>
        <v>PED. 64212997</v>
      </c>
      <c r="E28" s="274">
        <f>PIERNA!IT5</f>
        <v>44313</v>
      </c>
      <c r="F28" s="871">
        <f>PIERNA!IU5</f>
        <v>19097.57</v>
      </c>
      <c r="G28" s="282">
        <f>PIERNA!IV5</f>
        <v>21</v>
      </c>
      <c r="H28" s="604">
        <f>PIERNA!IW5</f>
        <v>19116.3</v>
      </c>
      <c r="I28" s="303">
        <f>PIERNA!I28</f>
        <v>-18.729999999999563</v>
      </c>
      <c r="J28" s="591" t="s">
        <v>290</v>
      </c>
      <c r="K28" s="655">
        <v>11963</v>
      </c>
      <c r="L28" s="656" t="s">
        <v>309</v>
      </c>
      <c r="M28" s="655">
        <v>30160</v>
      </c>
      <c r="N28" s="666" t="s">
        <v>307</v>
      </c>
      <c r="O28" s="660">
        <v>1891826</v>
      </c>
      <c r="P28" s="1072">
        <v>5307</v>
      </c>
      <c r="Q28" s="658">
        <f>43392.49*19.85</f>
        <v>861340.92650000006</v>
      </c>
      <c r="R28" s="638" t="s">
        <v>304</v>
      </c>
      <c r="S28" s="68">
        <f t="shared" si="0"/>
        <v>908770.92650000006</v>
      </c>
      <c r="T28" s="68">
        <f>S28/H28</f>
        <v>47.539059676820308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 t="str">
        <f>PIERNA!JA5</f>
        <v>TYSON FRESH MEATS</v>
      </c>
      <c r="C29" s="166" t="str">
        <f>PIERNA!JB5</f>
        <v xml:space="preserve">I B P </v>
      </c>
      <c r="D29" s="631" t="str">
        <f>PIERNA!JC5</f>
        <v>PED. 64279736</v>
      </c>
      <c r="E29" s="274">
        <f>PIERNA!JD5</f>
        <v>44314</v>
      </c>
      <c r="F29" s="871">
        <f>PIERNA!JE5</f>
        <v>18649.18</v>
      </c>
      <c r="G29" s="282">
        <f>PIERNA!JF5</f>
        <v>20</v>
      </c>
      <c r="H29" s="604">
        <f>PIERNA!JG5</f>
        <v>18696.98</v>
      </c>
      <c r="I29" s="303">
        <f>PIERNA!I29</f>
        <v>-47.799999999999272</v>
      </c>
      <c r="J29" s="591" t="s">
        <v>291</v>
      </c>
      <c r="K29" s="661">
        <v>10963</v>
      </c>
      <c r="L29" s="656" t="s">
        <v>307</v>
      </c>
      <c r="M29" s="655">
        <v>30160</v>
      </c>
      <c r="N29" s="715" t="s">
        <v>306</v>
      </c>
      <c r="O29" s="673">
        <v>2035</v>
      </c>
      <c r="P29" s="1074">
        <v>5133</v>
      </c>
      <c r="Q29" s="658">
        <f>42027.92*19.85</f>
        <v>834254.21200000006</v>
      </c>
      <c r="R29" s="638" t="s">
        <v>303</v>
      </c>
      <c r="S29" s="68">
        <f t="shared" si="0"/>
        <v>880510.21200000006</v>
      </c>
      <c r="T29" s="68">
        <f>S29/H29</f>
        <v>47.0937131023299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 t="str">
        <f>PIERNA!JK5</f>
        <v>TYSON FRESH MEAT</v>
      </c>
      <c r="C30" s="166" t="str">
        <f>PIERNA!JL5</f>
        <v xml:space="preserve">I B P </v>
      </c>
      <c r="D30" s="106" t="str">
        <f>PIERNA!JM5</f>
        <v>PED. 64331342</v>
      </c>
      <c r="E30" s="502">
        <f>PIERNA!JN5</f>
        <v>44316</v>
      </c>
      <c r="F30" s="872">
        <f>PIERNA!JO5</f>
        <v>18758.84</v>
      </c>
      <c r="G30" s="739">
        <f>PIERNA!JP5</f>
        <v>20</v>
      </c>
      <c r="H30" s="740">
        <f>PIERNA!JQ5</f>
        <v>18803.560000000001</v>
      </c>
      <c r="I30" s="303">
        <f>PIERNA!I30</f>
        <v>-44.720000000001164</v>
      </c>
      <c r="J30" s="591" t="s">
        <v>292</v>
      </c>
      <c r="K30" s="713">
        <v>11973</v>
      </c>
      <c r="L30" s="656" t="s">
        <v>306</v>
      </c>
      <c r="M30" s="655">
        <v>30160</v>
      </c>
      <c r="N30" s="715" t="s">
        <v>308</v>
      </c>
      <c r="O30" s="673">
        <v>4030</v>
      </c>
      <c r="P30" s="1074">
        <v>5220</v>
      </c>
      <c r="Q30" s="658">
        <f>42458.21*19.955</f>
        <v>847253.58054999996</v>
      </c>
      <c r="R30" s="638" t="s">
        <v>293</v>
      </c>
      <c r="S30" s="68">
        <f>Q30+M30+K30+P30</f>
        <v>894606.58054999996</v>
      </c>
      <c r="T30" s="68">
        <f t="shared" si="4"/>
        <v>47.676447255200607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 t="str">
        <f>PIERNA!JU5</f>
        <v>SEABOARD FOODS</v>
      </c>
      <c r="C31" s="968" t="str">
        <f>PIERNA!JV5</f>
        <v>Seaboard</v>
      </c>
      <c r="D31" s="631" t="str">
        <f>PIERNA!JW5</f>
        <v>PED. 64386610</v>
      </c>
      <c r="E31" s="502">
        <f>PIERNA!JX5</f>
        <v>44316</v>
      </c>
      <c r="F31" s="872">
        <f>PIERNA!JY5</f>
        <v>19092.88</v>
      </c>
      <c r="G31" s="739">
        <f>PIERNA!JZ5</f>
        <v>21</v>
      </c>
      <c r="H31" s="740">
        <f>PIERNA!KA5</f>
        <v>19082.900000000001</v>
      </c>
      <c r="I31" s="110">
        <f>PIERNA!I31</f>
        <v>9.9799999999995634</v>
      </c>
      <c r="J31" s="591" t="s">
        <v>298</v>
      </c>
      <c r="K31" s="713">
        <v>9663</v>
      </c>
      <c r="L31" s="656" t="s">
        <v>308</v>
      </c>
      <c r="M31" s="655">
        <v>30160</v>
      </c>
      <c r="N31" s="715" t="s">
        <v>310</v>
      </c>
      <c r="O31" s="673">
        <v>1893052</v>
      </c>
      <c r="P31" s="1074">
        <v>5278</v>
      </c>
      <c r="Q31" s="658">
        <f>44363.87*19.91</f>
        <v>883284.65170000005</v>
      </c>
      <c r="R31" s="638" t="s">
        <v>302</v>
      </c>
      <c r="S31" s="68">
        <f t="shared" si="0"/>
        <v>928385.65170000005</v>
      </c>
      <c r="T31" s="68">
        <f t="shared" si="4"/>
        <v>48.750134502617527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 t="str">
        <f>PIERNA!KE5</f>
        <v>SEABOARD FOODS</v>
      </c>
      <c r="C32" s="284" t="str">
        <f>PIERNA!KF5</f>
        <v>Seaboard</v>
      </c>
      <c r="D32" s="631" t="str">
        <f>PIERNA!KG5</f>
        <v>PED. 64385386</v>
      </c>
      <c r="E32" s="502">
        <f>PIERNA!KH5</f>
        <v>44316</v>
      </c>
      <c r="F32" s="872">
        <f>PIERNA!KI5</f>
        <v>19018.509999999998</v>
      </c>
      <c r="G32" s="739">
        <f>PIERNA!KJ5</f>
        <v>21</v>
      </c>
      <c r="H32" s="740">
        <f>PIERNA!KK5</f>
        <v>19053.3</v>
      </c>
      <c r="I32" s="110">
        <f>PIERNA!I32</f>
        <v>-34.790000000000873</v>
      </c>
      <c r="J32" s="591" t="s">
        <v>299</v>
      </c>
      <c r="K32" s="713">
        <v>11813</v>
      </c>
      <c r="L32" s="656" t="s">
        <v>308</v>
      </c>
      <c r="M32" s="655">
        <v>30160</v>
      </c>
      <c r="N32" s="715" t="s">
        <v>310</v>
      </c>
      <c r="O32" s="673">
        <v>1893053</v>
      </c>
      <c r="P32" s="1074">
        <v>5278</v>
      </c>
      <c r="Q32" s="658">
        <f>44294.27*19.94</f>
        <v>883227.74379999994</v>
      </c>
      <c r="R32" s="638" t="s">
        <v>302</v>
      </c>
      <c r="S32" s="68">
        <f>Q32+M32+K32+P32</f>
        <v>930478.74379999994</v>
      </c>
      <c r="T32" s="68">
        <f t="shared" si="4"/>
        <v>48.935568841093144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5">
        <f>PIERNA!KO5</f>
        <v>0</v>
      </c>
      <c r="C33" s="284">
        <f>PIERNA!KP5</f>
        <v>0</v>
      </c>
      <c r="D33" s="631">
        <f>PIERNA!KQ5</f>
        <v>0</v>
      </c>
      <c r="E33" s="502">
        <f>PIERNA!KR5</f>
        <v>0</v>
      </c>
      <c r="F33" s="873">
        <f>PIERNA!KS5</f>
        <v>0</v>
      </c>
      <c r="G33" s="741">
        <f>PIERNA!KT5</f>
        <v>0</v>
      </c>
      <c r="H33" s="740">
        <f>PIERNA!KU5</f>
        <v>0</v>
      </c>
      <c r="I33" s="110">
        <f>PIERNA!I33</f>
        <v>0</v>
      </c>
      <c r="J33" s="591"/>
      <c r="K33" s="714"/>
      <c r="L33" s="656"/>
      <c r="M33" s="655"/>
      <c r="N33" s="715"/>
      <c r="O33" s="673"/>
      <c r="P33" s="1076">
        <v>0</v>
      </c>
      <c r="Q33" s="658"/>
      <c r="R33" s="638"/>
      <c r="S33" s="68">
        <f>Q33+M33+K33+P33</f>
        <v>0</v>
      </c>
      <c r="T33" s="68" t="e">
        <f t="shared" si="4"/>
        <v>#DIV/0!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>
        <f>PIERNA!B34</f>
        <v>0</v>
      </c>
      <c r="C34" s="969">
        <f>PIERNA!C34</f>
        <v>0</v>
      </c>
      <c r="D34" s="631">
        <f>PIERNA!D34</f>
        <v>0</v>
      </c>
      <c r="E34" s="502">
        <f>PIERNA!E34</f>
        <v>0</v>
      </c>
      <c r="F34" s="873">
        <f>PIERNA!F34</f>
        <v>0</v>
      </c>
      <c r="G34" s="741">
        <f>PIERNA!G34</f>
        <v>0</v>
      </c>
      <c r="H34" s="740">
        <f>PIERNA!H34</f>
        <v>0</v>
      </c>
      <c r="I34" s="110">
        <f>PIERNA!I34</f>
        <v>0</v>
      </c>
      <c r="J34" s="744"/>
      <c r="K34" s="655"/>
      <c r="L34" s="656"/>
      <c r="M34" s="655"/>
      <c r="N34" s="666"/>
      <c r="O34" s="743"/>
      <c r="P34" s="746"/>
      <c r="Q34" s="749"/>
      <c r="R34" s="750"/>
      <c r="S34" s="68">
        <f>Q34+M34+K34+P34</f>
        <v>0</v>
      </c>
      <c r="T34" s="68" t="e">
        <f t="shared" si="4"/>
        <v>#DIV/0!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79">
        <f>PIERNA!B35</f>
        <v>0</v>
      </c>
      <c r="C35" s="969">
        <f>PIERNA!C35</f>
        <v>0</v>
      </c>
      <c r="D35" s="631">
        <f>PIERNA!D35</f>
        <v>0</v>
      </c>
      <c r="E35" s="502">
        <f>PIERNA!E35</f>
        <v>0</v>
      </c>
      <c r="F35" s="873">
        <f>PIERNA!F35</f>
        <v>0</v>
      </c>
      <c r="G35" s="742">
        <f>PIERNA!G35</f>
        <v>0</v>
      </c>
      <c r="H35" s="740">
        <f>PIERNA!H35</f>
        <v>0</v>
      </c>
      <c r="I35" s="110">
        <f>PIERNA!I35</f>
        <v>0</v>
      </c>
      <c r="J35" s="744"/>
      <c r="K35" s="655"/>
      <c r="L35" s="656"/>
      <c r="M35" s="655"/>
      <c r="N35" s="666"/>
      <c r="O35" s="743"/>
      <c r="P35" s="747"/>
      <c r="Q35" s="655"/>
      <c r="R35" s="638"/>
      <c r="S35" s="68">
        <f>Q35+M35+K35</f>
        <v>0</v>
      </c>
      <c r="T35" s="68" t="e">
        <f t="shared" si="4"/>
        <v>#DIV/0!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969">
        <f>PIERNA!C36</f>
        <v>0</v>
      </c>
      <c r="D36" s="631">
        <f>PIERNA!D36</f>
        <v>0</v>
      </c>
      <c r="E36" s="880">
        <f>PIERNA!E36</f>
        <v>0</v>
      </c>
      <c r="F36" s="874">
        <f>PIERNA!F36</f>
        <v>0</v>
      </c>
      <c r="G36" s="730">
        <f>PIERNA!G36</f>
        <v>0</v>
      </c>
      <c r="H36" s="729">
        <f>PIERNA!H36</f>
        <v>0</v>
      </c>
      <c r="I36" s="110">
        <f>PIERNA!I36</f>
        <v>0</v>
      </c>
      <c r="J36" s="745"/>
      <c r="K36" s="655"/>
      <c r="L36" s="656"/>
      <c r="M36" s="655"/>
      <c r="N36" s="657"/>
      <c r="O36" s="743"/>
      <c r="P36" s="747"/>
      <c r="Q36" s="655"/>
      <c r="R36" s="748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61">
        <f>PIERNA!F37</f>
        <v>0</v>
      </c>
      <c r="G37" s="104">
        <f>PIERNA!G37</f>
        <v>0</v>
      </c>
      <c r="H37" s="603">
        <f>PIERNA!H37</f>
        <v>0</v>
      </c>
      <c r="I37" s="110">
        <f>PIERNA!I37</f>
        <v>0</v>
      </c>
      <c r="J37" s="591"/>
      <c r="K37" s="655"/>
      <c r="L37" s="656"/>
      <c r="M37" s="655"/>
      <c r="N37" s="666"/>
      <c r="O37" s="660"/>
      <c r="P37" s="658"/>
      <c r="Q37" s="658"/>
      <c r="R37" s="666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91"/>
      <c r="K38" s="655"/>
      <c r="L38" s="656"/>
      <c r="M38" s="655"/>
      <c r="N38" s="666"/>
      <c r="O38" s="660"/>
      <c r="P38" s="658"/>
      <c r="Q38" s="658"/>
      <c r="R38" s="638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91"/>
      <c r="K39" s="661"/>
      <c r="L39" s="656"/>
      <c r="M39" s="655"/>
      <c r="N39" s="715"/>
      <c r="O39" s="673"/>
      <c r="P39" s="716"/>
      <c r="Q39" s="658"/>
      <c r="R39" s="638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91"/>
      <c r="K40" s="713"/>
      <c r="L40" s="656"/>
      <c r="M40" s="655"/>
      <c r="N40" s="715"/>
      <c r="O40" s="673"/>
      <c r="P40" s="716"/>
      <c r="Q40" s="658"/>
      <c r="R40" s="638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91"/>
      <c r="K41" s="714"/>
      <c r="L41" s="656"/>
      <c r="M41" s="655"/>
      <c r="N41" s="715"/>
      <c r="O41" s="673"/>
      <c r="P41" s="716"/>
      <c r="Q41" s="1052"/>
      <c r="R41" s="1053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61">
        <f>PIERNA!F42</f>
        <v>0</v>
      </c>
      <c r="G42" s="104">
        <f>PIERNA!G42</f>
        <v>0</v>
      </c>
      <c r="H42" s="603">
        <f>PIERNA!H42</f>
        <v>0</v>
      </c>
      <c r="I42" s="110">
        <f>PIERNA!I42</f>
        <v>0</v>
      </c>
      <c r="J42" s="591"/>
      <c r="K42" s="713"/>
      <c r="L42" s="656"/>
      <c r="M42" s="655"/>
      <c r="N42" s="715"/>
      <c r="O42" s="673"/>
      <c r="P42" s="716"/>
      <c r="Q42" s="658"/>
      <c r="R42" s="638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61">
        <f>PIERNA!F43</f>
        <v>0</v>
      </c>
      <c r="G43" s="104">
        <f>PIERNA!G43</f>
        <v>0</v>
      </c>
      <c r="H43" s="603">
        <f>PIERNA!H43</f>
        <v>0</v>
      </c>
      <c r="I43" s="110">
        <f>PIERNA!I43</f>
        <v>0</v>
      </c>
      <c r="J43" s="591"/>
      <c r="K43" s="713"/>
      <c r="L43" s="656"/>
      <c r="M43" s="655"/>
      <c r="N43" s="715"/>
      <c r="O43" s="673"/>
      <c r="P43" s="716"/>
      <c r="Q43" s="658"/>
      <c r="R43" s="638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61">
        <f>PIERNA!F44</f>
        <v>0</v>
      </c>
      <c r="G44" s="104">
        <f>PIERNA!G44</f>
        <v>0</v>
      </c>
      <c r="H44" s="603">
        <f>PIERNA!H44</f>
        <v>0</v>
      </c>
      <c r="I44" s="110">
        <f>PIERNA!I44</f>
        <v>0</v>
      </c>
      <c r="J44" s="591"/>
      <c r="K44" s="655"/>
      <c r="L44" s="656"/>
      <c r="M44" s="655"/>
      <c r="N44" s="657"/>
      <c r="O44" s="660"/>
      <c r="P44" s="658"/>
      <c r="Q44" s="655"/>
      <c r="R44" s="748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61">
        <f>PIERNA!F45</f>
        <v>0</v>
      </c>
      <c r="G45" s="104">
        <f>PIERNA!G45</f>
        <v>0</v>
      </c>
      <c r="H45" s="603">
        <f>PIERNA!H45</f>
        <v>0</v>
      </c>
      <c r="I45" s="110">
        <f>PIERNA!I45</f>
        <v>0</v>
      </c>
      <c r="J45" s="591"/>
      <c r="K45" s="655"/>
      <c r="L45" s="656"/>
      <c r="M45" s="655"/>
      <c r="N45" s="657"/>
      <c r="O45" s="660"/>
      <c r="P45" s="658"/>
      <c r="Q45" s="655"/>
      <c r="R45" s="748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61">
        <f>PIERNA!F46</f>
        <v>0</v>
      </c>
      <c r="G46" s="104">
        <f>PIERNA!G46</f>
        <v>0</v>
      </c>
      <c r="H46" s="603">
        <f>PIERNA!H46</f>
        <v>0</v>
      </c>
      <c r="I46" s="110">
        <f>PIERNA!I46</f>
        <v>0</v>
      </c>
      <c r="J46" s="314"/>
      <c r="K46" s="315"/>
      <c r="L46" s="316"/>
      <c r="M46" s="565"/>
      <c r="N46" s="319"/>
      <c r="O46" s="674"/>
      <c r="P46" s="320"/>
      <c r="Q46" s="293"/>
      <c r="R46" s="569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61">
        <f>PIERNA!F47</f>
        <v>0</v>
      </c>
      <c r="G47" s="104">
        <f>PIERNA!G47</f>
        <v>0</v>
      </c>
      <c r="H47" s="603">
        <f>PIERNA!H47</f>
        <v>0</v>
      </c>
      <c r="I47" s="110">
        <f>PIERNA!I47</f>
        <v>0</v>
      </c>
      <c r="J47" s="314"/>
      <c r="K47" s="315"/>
      <c r="L47" s="316"/>
      <c r="M47" s="566"/>
      <c r="N47" s="319"/>
      <c r="O47" s="675"/>
      <c r="P47" s="320"/>
      <c r="Q47" s="293"/>
      <c r="R47" s="569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61">
        <f>PIERNA!F48</f>
        <v>0</v>
      </c>
      <c r="G48" s="104">
        <f>PIERNA!G48</f>
        <v>0</v>
      </c>
      <c r="H48" s="603">
        <f>PIERNA!H48</f>
        <v>0</v>
      </c>
      <c r="I48" s="110">
        <f>PIERNA!I48</f>
        <v>0</v>
      </c>
      <c r="J48" s="314"/>
      <c r="K48" s="315"/>
      <c r="L48" s="316"/>
      <c r="M48" s="567"/>
      <c r="N48" s="319"/>
      <c r="O48" s="674"/>
      <c r="P48" s="320"/>
      <c r="Q48" s="293"/>
      <c r="R48" s="569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61">
        <f>PIERNA!F49</f>
        <v>0</v>
      </c>
      <c r="G49" s="104">
        <f>PIERNA!G49</f>
        <v>0</v>
      </c>
      <c r="H49" s="603">
        <f>PIERNA!H49</f>
        <v>0</v>
      </c>
      <c r="I49" s="110">
        <f>PIERNA!I49</f>
        <v>0</v>
      </c>
      <c r="J49" s="314"/>
      <c r="K49" s="315"/>
      <c r="L49" s="316"/>
      <c r="M49" s="567"/>
      <c r="N49" s="319"/>
      <c r="O49" s="674"/>
      <c r="P49" s="320"/>
      <c r="Q49" s="293"/>
      <c r="R49" s="569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61">
        <f>PIERNA!F50</f>
        <v>0</v>
      </c>
      <c r="G50" s="104">
        <f>PIERNA!G50</f>
        <v>0</v>
      </c>
      <c r="H50" s="603">
        <f>PIERNA!H50</f>
        <v>0</v>
      </c>
      <c r="I50" s="110">
        <f>PIERNA!I50</f>
        <v>0</v>
      </c>
      <c r="J50" s="314"/>
      <c r="K50" s="315"/>
      <c r="L50" s="316"/>
      <c r="M50" s="567"/>
      <c r="N50" s="319"/>
      <c r="O50" s="674"/>
      <c r="P50" s="320"/>
      <c r="Q50" s="293"/>
      <c r="R50" s="569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61">
        <f>PIERNA!F51</f>
        <v>0</v>
      </c>
      <c r="G51" s="104">
        <f>PIERNA!G51</f>
        <v>0</v>
      </c>
      <c r="H51" s="603">
        <f>PIERNA!H51</f>
        <v>0</v>
      </c>
      <c r="I51" s="110">
        <f>PIERNA!I51</f>
        <v>0</v>
      </c>
      <c r="J51" s="314"/>
      <c r="K51" s="315"/>
      <c r="L51" s="316"/>
      <c r="M51" s="567"/>
      <c r="N51" s="319"/>
      <c r="O51" s="674"/>
      <c r="P51" s="339"/>
      <c r="Q51" s="293"/>
      <c r="R51" s="569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61">
        <f>PIERNA!F52</f>
        <v>0</v>
      </c>
      <c r="G52" s="104">
        <f>PIERNA!G52</f>
        <v>0</v>
      </c>
      <c r="H52" s="603">
        <f>PIERNA!H52</f>
        <v>0</v>
      </c>
      <c r="I52" s="110">
        <f>PIERNA!I52</f>
        <v>0</v>
      </c>
      <c r="J52" s="314"/>
      <c r="K52" s="315"/>
      <c r="L52" s="316"/>
      <c r="M52" s="567"/>
      <c r="N52" s="319"/>
      <c r="O52" s="674"/>
      <c r="P52" s="320"/>
      <c r="Q52" s="293"/>
      <c r="R52" s="569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61">
        <f>PIERNA!SC5</f>
        <v>0</v>
      </c>
      <c r="G53" s="104">
        <f>PIERNA!SD5</f>
        <v>0</v>
      </c>
      <c r="H53" s="603">
        <f>PIERNA!SE5</f>
        <v>0</v>
      </c>
      <c r="I53" s="110">
        <f>PIERNA!I53</f>
        <v>0</v>
      </c>
      <c r="J53" s="314"/>
      <c r="K53" s="315"/>
      <c r="L53" s="316"/>
      <c r="M53" s="567"/>
      <c r="N53" s="319"/>
      <c r="O53" s="674"/>
      <c r="P53" s="320"/>
      <c r="Q53" s="293"/>
      <c r="R53" s="569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61">
        <f>PIERNA!F53</f>
        <v>0</v>
      </c>
      <c r="G54" s="104">
        <f>PIERNA!G53</f>
        <v>0</v>
      </c>
      <c r="H54" s="603">
        <f>PIERNA!H53</f>
        <v>0</v>
      </c>
      <c r="I54" s="110">
        <f>PIERNA!I54</f>
        <v>0</v>
      </c>
      <c r="J54" s="314"/>
      <c r="K54" s="315"/>
      <c r="L54" s="316"/>
      <c r="M54" s="567"/>
      <c r="N54" s="319"/>
      <c r="O54" s="674"/>
      <c r="P54" s="320"/>
      <c r="Q54" s="293"/>
      <c r="R54" s="569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4">
        <f>PIERNA!SS5</f>
        <v>0</v>
      </c>
      <c r="E55" s="143">
        <f>PIERNA!ST5</f>
        <v>0</v>
      </c>
      <c r="F55" s="875">
        <f>PIERNA!SU5</f>
        <v>0</v>
      </c>
      <c r="G55" s="104">
        <f>PIERNA!SV5</f>
        <v>0</v>
      </c>
      <c r="H55" s="603">
        <f>PIERNA!SW5</f>
        <v>0</v>
      </c>
      <c r="I55" s="110">
        <f>PIERNA!I55</f>
        <v>0</v>
      </c>
      <c r="J55" s="314"/>
      <c r="K55" s="315"/>
      <c r="L55" s="316"/>
      <c r="M55" s="567"/>
      <c r="N55" s="319"/>
      <c r="O55" s="674"/>
      <c r="P55" s="320"/>
      <c r="Q55" s="293"/>
      <c r="R55" s="569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61">
        <f>PIERNA!TD5</f>
        <v>0</v>
      </c>
      <c r="G56" s="104">
        <f>PIERNA!TE5</f>
        <v>0</v>
      </c>
      <c r="H56" s="603">
        <f>PIERNA!TF5</f>
        <v>0</v>
      </c>
      <c r="I56" s="110">
        <f>PIERNA!I56</f>
        <v>0</v>
      </c>
      <c r="J56" s="314"/>
      <c r="K56" s="315"/>
      <c r="L56" s="546"/>
      <c r="M56" s="567"/>
      <c r="N56" s="319"/>
      <c r="O56" s="674"/>
      <c r="P56" s="320"/>
      <c r="Q56" s="293"/>
      <c r="R56" s="569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61">
        <f>PIERNA!F57</f>
        <v>0</v>
      </c>
      <c r="G57" s="181">
        <f>PIERNA!G57</f>
        <v>0</v>
      </c>
      <c r="H57" s="603">
        <f>PIERNA!H57</f>
        <v>0</v>
      </c>
      <c r="I57" s="110">
        <f>PIERNA!I57</f>
        <v>0</v>
      </c>
      <c r="J57" s="314"/>
      <c r="K57" s="315"/>
      <c r="L57" s="546"/>
      <c r="M57" s="567"/>
      <c r="N57" s="319"/>
      <c r="O57" s="674"/>
      <c r="P57" s="320"/>
      <c r="Q57" s="293"/>
      <c r="R57" s="569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61">
        <f>PIERNA!F58</f>
        <v>0</v>
      </c>
      <c r="G58" s="104">
        <f>PIERNA!G58</f>
        <v>0</v>
      </c>
      <c r="H58" s="603">
        <f>PIERNA!H58</f>
        <v>0</v>
      </c>
      <c r="I58" s="110">
        <f>PIERNA!I58</f>
        <v>0</v>
      </c>
      <c r="J58" s="314"/>
      <c r="K58" s="315"/>
      <c r="L58" s="546"/>
      <c r="M58" s="567"/>
      <c r="N58" s="319"/>
      <c r="O58" s="674"/>
      <c r="P58" s="320"/>
      <c r="Q58" s="293"/>
      <c r="R58" s="569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61">
        <f>PIERNA!F59</f>
        <v>0</v>
      </c>
      <c r="G59" s="104">
        <f>PIERNA!G59</f>
        <v>0</v>
      </c>
      <c r="H59" s="603">
        <f>PIERNA!H59</f>
        <v>0</v>
      </c>
      <c r="I59" s="110">
        <f>PIERNA!I59</f>
        <v>0</v>
      </c>
      <c r="J59" s="314"/>
      <c r="K59" s="315"/>
      <c r="L59" s="546"/>
      <c r="M59" s="567"/>
      <c r="N59" s="319"/>
      <c r="O59" s="674"/>
      <c r="P59" s="320"/>
      <c r="Q59" s="293"/>
      <c r="R59" s="569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61">
        <f>PIERNA!F60</f>
        <v>0</v>
      </c>
      <c r="G60" s="104">
        <f>PIERNA!G60</f>
        <v>0</v>
      </c>
      <c r="H60" s="603">
        <f>PIERNA!H60</f>
        <v>0</v>
      </c>
      <c r="I60" s="110">
        <f>PIERNA!I60</f>
        <v>0</v>
      </c>
      <c r="J60" s="314"/>
      <c r="K60" s="284"/>
      <c r="L60" s="773"/>
      <c r="M60" s="567"/>
      <c r="N60" s="319"/>
      <c r="O60" s="674"/>
      <c r="P60" s="320"/>
      <c r="Q60" s="293"/>
      <c r="R60" s="569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61">
        <f>PIERNA!F61</f>
        <v>0</v>
      </c>
      <c r="G61" s="104">
        <f>PIERNA!G61</f>
        <v>0</v>
      </c>
      <c r="H61" s="603">
        <f>PIERNA!H61</f>
        <v>0</v>
      </c>
      <c r="I61" s="110">
        <f>PIERNA!I61</f>
        <v>0</v>
      </c>
      <c r="J61" s="314"/>
      <c r="K61" s="315"/>
      <c r="L61" s="546"/>
      <c r="M61" s="567"/>
      <c r="N61" s="319"/>
      <c r="O61" s="674"/>
      <c r="P61" s="320"/>
      <c r="Q61" s="293"/>
      <c r="R61" s="569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61">
        <f>PIERNA!F62</f>
        <v>0</v>
      </c>
      <c r="G62" s="176">
        <f>PIERNA!G62</f>
        <v>0</v>
      </c>
      <c r="H62" s="603">
        <f>PIERNA!H62</f>
        <v>0</v>
      </c>
      <c r="I62" s="110">
        <f>PIERNA!I62</f>
        <v>0</v>
      </c>
      <c r="J62" s="314"/>
      <c r="K62" s="315"/>
      <c r="L62" s="546"/>
      <c r="M62" s="567"/>
      <c r="N62" s="319"/>
      <c r="O62" s="674"/>
      <c r="P62" s="320"/>
      <c r="Q62" s="293"/>
      <c r="R62" s="569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61">
        <f>PIERNA!F63</f>
        <v>0</v>
      </c>
      <c r="G63" s="176">
        <f>PIERNA!G63</f>
        <v>0</v>
      </c>
      <c r="H63" s="603">
        <f>PIERNA!H63</f>
        <v>0</v>
      </c>
      <c r="I63" s="110">
        <f>PIERNA!I63</f>
        <v>0</v>
      </c>
      <c r="J63" s="314"/>
      <c r="K63" s="315"/>
      <c r="L63" s="546"/>
      <c r="M63" s="567"/>
      <c r="N63" s="319"/>
      <c r="O63" s="674"/>
      <c r="P63" s="320"/>
      <c r="Q63" s="293"/>
      <c r="R63" s="569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61">
        <f>PIERNA!F64</f>
        <v>0</v>
      </c>
      <c r="G64" s="176">
        <f>PIERNA!G64</f>
        <v>0</v>
      </c>
      <c r="H64" s="603">
        <f>PIERNA!H64</f>
        <v>0</v>
      </c>
      <c r="I64" s="110">
        <f>PIERNA!I64</f>
        <v>0</v>
      </c>
      <c r="J64" s="314"/>
      <c r="K64" s="315"/>
      <c r="L64" s="546"/>
      <c r="M64" s="567"/>
      <c r="N64" s="319"/>
      <c r="O64" s="674"/>
      <c r="P64" s="320"/>
      <c r="Q64" s="293"/>
      <c r="R64" s="569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61">
        <f>PIERNA!F65</f>
        <v>0</v>
      </c>
      <c r="G65" s="176">
        <f>PIERNA!G65</f>
        <v>0</v>
      </c>
      <c r="H65" s="603">
        <f>PIERNA!H65</f>
        <v>0</v>
      </c>
      <c r="I65" s="110">
        <f>PIERNA!I65</f>
        <v>0</v>
      </c>
      <c r="J65" s="314"/>
      <c r="K65" s="315"/>
      <c r="L65" s="546"/>
      <c r="M65" s="567"/>
      <c r="N65" s="319"/>
      <c r="O65" s="674"/>
      <c r="P65" s="320"/>
      <c r="Q65" s="293"/>
      <c r="R65" s="569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61">
        <f>PIERNA!F61</f>
        <v>0</v>
      </c>
      <c r="G66" s="176">
        <f>PIERNA!G61</f>
        <v>0</v>
      </c>
      <c r="H66" s="603">
        <f>PIERNA!H61</f>
        <v>0</v>
      </c>
      <c r="I66" s="110">
        <f>PIERNA!I66</f>
        <v>0</v>
      </c>
      <c r="J66" s="314"/>
      <c r="K66" s="315"/>
      <c r="L66" s="546"/>
      <c r="M66" s="547"/>
      <c r="N66" s="338"/>
      <c r="O66" s="676"/>
      <c r="P66" s="320"/>
      <c r="Q66" s="293"/>
      <c r="R66" s="569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61">
        <f>PIERNA!F62</f>
        <v>0</v>
      </c>
      <c r="G67" s="176">
        <f>PIERNA!G62</f>
        <v>0</v>
      </c>
      <c r="H67" s="603">
        <f>PIERNA!H62</f>
        <v>0</v>
      </c>
      <c r="I67" s="110">
        <f>PIERNA!I67</f>
        <v>0</v>
      </c>
      <c r="J67" s="314"/>
      <c r="K67" s="315"/>
      <c r="L67" s="323"/>
      <c r="M67" s="321"/>
      <c r="N67" s="338"/>
      <c r="O67" s="676"/>
      <c r="P67" s="320"/>
      <c r="Q67" s="293"/>
      <c r="R67" s="569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61">
        <f>PIERNA!F63</f>
        <v>0</v>
      </c>
      <c r="G68" s="176">
        <f>PIERNA!G63</f>
        <v>0</v>
      </c>
      <c r="H68" s="603">
        <f>PIERNA!H63</f>
        <v>0</v>
      </c>
      <c r="I68" s="110">
        <f>PIERNA!I68</f>
        <v>0</v>
      </c>
      <c r="J68" s="314"/>
      <c r="K68" s="315"/>
      <c r="L68" s="323"/>
      <c r="M68" s="321"/>
      <c r="N68" s="338"/>
      <c r="O68" s="676"/>
      <c r="P68" s="320"/>
      <c r="Q68" s="293"/>
      <c r="R68" s="569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61">
        <f>PIERNA!F64</f>
        <v>0</v>
      </c>
      <c r="G69" s="176">
        <f>PIERNA!G64</f>
        <v>0</v>
      </c>
      <c r="H69" s="603">
        <f>PIERNA!H64</f>
        <v>0</v>
      </c>
      <c r="I69" s="110">
        <f>PIERNA!I69</f>
        <v>0</v>
      </c>
      <c r="J69" s="314"/>
      <c r="K69" s="315"/>
      <c r="L69" s="323"/>
      <c r="M69" s="321"/>
      <c r="N69" s="338"/>
      <c r="O69" s="676"/>
      <c r="P69" s="320"/>
      <c r="Q69" s="293"/>
      <c r="R69" s="569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61">
        <f>PIERNA!F65</f>
        <v>0</v>
      </c>
      <c r="G70" s="176">
        <f>PIERNA!G65</f>
        <v>0</v>
      </c>
      <c r="H70" s="603">
        <f>PIERNA!H65</f>
        <v>0</v>
      </c>
      <c r="I70" s="110">
        <f>PIERNA!I70</f>
        <v>0</v>
      </c>
      <c r="J70" s="548"/>
      <c r="K70" s="315"/>
      <c r="L70" s="323"/>
      <c r="M70" s="321"/>
      <c r="N70" s="319"/>
      <c r="O70" s="295"/>
      <c r="P70" s="320"/>
      <c r="Q70" s="293"/>
      <c r="R70" s="569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61">
        <f>PIERNA!F66</f>
        <v>0</v>
      </c>
      <c r="G71" s="176">
        <f>PIERNA!G66</f>
        <v>0</v>
      </c>
      <c r="H71" s="603">
        <f>PIERNA!H66</f>
        <v>0</v>
      </c>
      <c r="I71" s="110">
        <f>PIERNA!I71</f>
        <v>0</v>
      </c>
      <c r="J71" s="548"/>
      <c r="K71" s="315"/>
      <c r="L71" s="323"/>
      <c r="M71" s="321"/>
      <c r="N71" s="319"/>
      <c r="O71" s="295"/>
      <c r="P71" s="320"/>
      <c r="Q71" s="293"/>
      <c r="R71" s="569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61">
        <f>PIERNA!F67</f>
        <v>0</v>
      </c>
      <c r="G72" s="176">
        <f>PIERNA!G67</f>
        <v>0</v>
      </c>
      <c r="H72" s="603">
        <f>PIERNA!H67</f>
        <v>0</v>
      </c>
      <c r="I72" s="110">
        <f>PIERNA!I72</f>
        <v>0</v>
      </c>
      <c r="J72" s="548"/>
      <c r="K72" s="315"/>
      <c r="L72" s="323"/>
      <c r="M72" s="321"/>
      <c r="N72" s="319"/>
      <c r="O72" s="295"/>
      <c r="P72" s="320"/>
      <c r="Q72" s="293"/>
      <c r="R72" s="569"/>
      <c r="S72" s="68">
        <f t="shared" ref="S72:S124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61">
        <f>PIERNA!F68</f>
        <v>0</v>
      </c>
      <c r="G73" s="176">
        <f>PIERNA!G68</f>
        <v>0</v>
      </c>
      <c r="H73" s="603">
        <f>PIERNA!H68</f>
        <v>0</v>
      </c>
      <c r="I73" s="110">
        <f>PIERNA!I73</f>
        <v>0</v>
      </c>
      <c r="J73" s="548"/>
      <c r="K73" s="315"/>
      <c r="L73" s="323"/>
      <c r="M73" s="321"/>
      <c r="N73" s="319"/>
      <c r="O73" s="295"/>
      <c r="P73" s="320"/>
      <c r="Q73" s="293"/>
      <c r="R73" s="569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61">
        <f>PIERNA!F69</f>
        <v>0</v>
      </c>
      <c r="G74" s="176">
        <f>PIERNA!G69</f>
        <v>0</v>
      </c>
      <c r="H74" s="603">
        <f>PIERNA!H69</f>
        <v>0</v>
      </c>
      <c r="I74" s="110">
        <f>PIERNA!I74</f>
        <v>0</v>
      </c>
      <c r="J74" s="548"/>
      <c r="K74" s="315"/>
      <c r="L74" s="323"/>
      <c r="M74" s="321"/>
      <c r="N74" s="319"/>
      <c r="O74" s="295"/>
      <c r="P74" s="320"/>
      <c r="Q74" s="293"/>
      <c r="R74" s="569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61">
        <f>PIERNA!F70</f>
        <v>0</v>
      </c>
      <c r="G75" s="176">
        <f>PIERNA!G70</f>
        <v>0</v>
      </c>
      <c r="H75" s="603">
        <f>PIERNA!H70</f>
        <v>0</v>
      </c>
      <c r="I75" s="110">
        <f>PIERNA!I75</f>
        <v>0</v>
      </c>
      <c r="J75" s="548"/>
      <c r="K75" s="315"/>
      <c r="L75" s="323"/>
      <c r="M75" s="321"/>
      <c r="N75" s="319"/>
      <c r="O75" s="295"/>
      <c r="P75" s="320"/>
      <c r="Q75" s="293"/>
      <c r="R75" s="569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61">
        <f>PIERNA!F71</f>
        <v>0</v>
      </c>
      <c r="G76" s="176">
        <f>PIERNA!G71</f>
        <v>0</v>
      </c>
      <c r="H76" s="603">
        <f>PIERNA!H71</f>
        <v>0</v>
      </c>
      <c r="I76" s="110">
        <f>PIERNA!I76</f>
        <v>0</v>
      </c>
      <c r="J76" s="548"/>
      <c r="K76" s="315"/>
      <c r="L76" s="323"/>
      <c r="M76" s="321"/>
      <c r="N76" s="319"/>
      <c r="O76" s="295"/>
      <c r="P76" s="320"/>
      <c r="Q76" s="293"/>
      <c r="R76" s="569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61">
        <f>PIERNA!F72</f>
        <v>0</v>
      </c>
      <c r="G77" s="176">
        <f>PIERNA!G72</f>
        <v>0</v>
      </c>
      <c r="H77" s="603">
        <f>PIERNA!H72</f>
        <v>0</v>
      </c>
      <c r="I77" s="110">
        <f>PIERNA!I77</f>
        <v>0</v>
      </c>
      <c r="J77" s="548"/>
      <c r="K77" s="315"/>
      <c r="L77" s="323"/>
      <c r="M77" s="321"/>
      <c r="N77" s="319"/>
      <c r="O77" s="295"/>
      <c r="P77" s="320"/>
      <c r="Q77" s="293"/>
      <c r="R77" s="569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61">
        <f>PIERNA!F73</f>
        <v>0</v>
      </c>
      <c r="G78" s="176">
        <f>PIERNA!G73</f>
        <v>0</v>
      </c>
      <c r="H78" s="603">
        <f>PIERNA!H73</f>
        <v>0</v>
      </c>
      <c r="I78" s="110">
        <f>PIERNA!I78</f>
        <v>0</v>
      </c>
      <c r="J78" s="548"/>
      <c r="K78" s="315"/>
      <c r="L78" s="323"/>
      <c r="M78" s="321"/>
      <c r="N78" s="319"/>
      <c r="O78" s="295"/>
      <c r="P78" s="320"/>
      <c r="Q78" s="293"/>
      <c r="R78" s="569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61">
        <f>PIERNA!F74</f>
        <v>0</v>
      </c>
      <c r="G79" s="176">
        <f>PIERNA!G74</f>
        <v>0</v>
      </c>
      <c r="H79" s="603">
        <f>PIERNA!H74</f>
        <v>0</v>
      </c>
      <c r="I79" s="110">
        <f>PIERNA!I79</f>
        <v>0</v>
      </c>
      <c r="J79" s="548"/>
      <c r="K79" s="315"/>
      <c r="L79" s="323"/>
      <c r="M79" s="321"/>
      <c r="N79" s="319"/>
      <c r="O79" s="295"/>
      <c r="P79" s="320"/>
      <c r="Q79" s="293"/>
      <c r="R79" s="569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61">
        <f>PIERNA!F75</f>
        <v>0</v>
      </c>
      <c r="G80" s="176">
        <f>PIERNA!G75</f>
        <v>0</v>
      </c>
      <c r="H80" s="603">
        <f>PIERNA!H75</f>
        <v>0</v>
      </c>
      <c r="I80" s="110">
        <f>PIERNA!I80</f>
        <v>0</v>
      </c>
      <c r="J80" s="548"/>
      <c r="K80" s="315"/>
      <c r="L80" s="323"/>
      <c r="M80" s="321"/>
      <c r="N80" s="319"/>
      <c r="O80" s="295"/>
      <c r="P80" s="320"/>
      <c r="Q80" s="293"/>
      <c r="R80" s="569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61">
        <f>PIERNA!F76</f>
        <v>0</v>
      </c>
      <c r="G81" s="176">
        <f>PIERNA!G76</f>
        <v>0</v>
      </c>
      <c r="H81" s="603">
        <f>PIERNA!H76</f>
        <v>0</v>
      </c>
      <c r="I81" s="110">
        <f>PIERNA!I81</f>
        <v>0</v>
      </c>
      <c r="J81" s="548"/>
      <c r="K81" s="315"/>
      <c r="L81" s="323"/>
      <c r="M81" s="321"/>
      <c r="N81" s="319"/>
      <c r="O81" s="295"/>
      <c r="P81" s="320"/>
      <c r="Q81" s="293"/>
      <c r="R81" s="569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61">
        <f>PIERNA!F77</f>
        <v>0</v>
      </c>
      <c r="G82" s="176">
        <f>PIERNA!G77</f>
        <v>0</v>
      </c>
      <c r="H82" s="603">
        <f>PIERNA!H77</f>
        <v>0</v>
      </c>
      <c r="I82" s="110">
        <f>PIERNA!I82</f>
        <v>0</v>
      </c>
      <c r="J82" s="548"/>
      <c r="K82" s="315"/>
      <c r="L82" s="323"/>
      <c r="M82" s="321"/>
      <c r="N82" s="319"/>
      <c r="O82" s="295"/>
      <c r="P82" s="320"/>
      <c r="Q82" s="293"/>
      <c r="R82" s="569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61">
        <f>PIERNA!F78</f>
        <v>0</v>
      </c>
      <c r="G83" s="176">
        <f>PIERNA!G78</f>
        <v>0</v>
      </c>
      <c r="H83" s="603">
        <f>PIERNA!H78</f>
        <v>0</v>
      </c>
      <c r="I83" s="110">
        <f>PIERNA!I83</f>
        <v>0</v>
      </c>
      <c r="J83" s="548"/>
      <c r="K83" s="315"/>
      <c r="L83" s="323"/>
      <c r="M83" s="321"/>
      <c r="N83" s="319"/>
      <c r="O83" s="295"/>
      <c r="P83" s="320"/>
      <c r="Q83" s="293"/>
      <c r="R83" s="569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61">
        <f>PIERNA!F79</f>
        <v>0</v>
      </c>
      <c r="G84" s="176">
        <f>PIERNA!G79</f>
        <v>0</v>
      </c>
      <c r="H84" s="603">
        <f>PIERNA!H79</f>
        <v>0</v>
      </c>
      <c r="I84" s="110">
        <f>PIERNA!I84</f>
        <v>0</v>
      </c>
      <c r="J84" s="548"/>
      <c r="K84" s="315"/>
      <c r="L84" s="323"/>
      <c r="M84" s="321"/>
      <c r="N84" s="319"/>
      <c r="O84" s="295"/>
      <c r="P84" s="320"/>
      <c r="Q84" s="293"/>
      <c r="R84" s="569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61">
        <f>PIERNA!F80</f>
        <v>0</v>
      </c>
      <c r="G85" s="176">
        <f>PIERNA!G80</f>
        <v>0</v>
      </c>
      <c r="H85" s="603">
        <f>PIERNA!H80</f>
        <v>0</v>
      </c>
      <c r="I85" s="110">
        <f>PIERNA!I85</f>
        <v>0</v>
      </c>
      <c r="J85" s="548"/>
      <c r="K85" s="315"/>
      <c r="L85" s="323"/>
      <c r="M85" s="321"/>
      <c r="N85" s="319"/>
      <c r="O85" s="295"/>
      <c r="P85" s="320"/>
      <c r="Q85" s="293"/>
      <c r="R85" s="569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61">
        <f>PIERNA!F81</f>
        <v>0</v>
      </c>
      <c r="G86" s="176">
        <f>PIERNA!G81</f>
        <v>0</v>
      </c>
      <c r="H86" s="603">
        <f>PIERNA!H81</f>
        <v>0</v>
      </c>
      <c r="I86" s="110">
        <f>PIERNA!I86</f>
        <v>0</v>
      </c>
      <c r="J86" s="548"/>
      <c r="K86" s="315"/>
      <c r="L86" s="323"/>
      <c r="M86" s="321"/>
      <c r="N86" s="319"/>
      <c r="O86" s="295"/>
      <c r="P86" s="320"/>
      <c r="Q86" s="293"/>
      <c r="R86" s="569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61">
        <f>PIERNA!F82</f>
        <v>0</v>
      </c>
      <c r="G87" s="176">
        <f>PIERNA!G82</f>
        <v>0</v>
      </c>
      <c r="H87" s="603">
        <f>PIERNA!H82</f>
        <v>0</v>
      </c>
      <c r="I87" s="110">
        <f>PIERNA!I87</f>
        <v>0</v>
      </c>
      <c r="J87" s="548"/>
      <c r="K87" s="315"/>
      <c r="L87" s="323"/>
      <c r="M87" s="321"/>
      <c r="N87" s="319"/>
      <c r="O87" s="295"/>
      <c r="P87" s="320"/>
      <c r="Q87" s="293"/>
      <c r="R87" s="569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61">
        <f>PIERNA!F83</f>
        <v>0</v>
      </c>
      <c r="G88" s="176">
        <f>PIERNA!G83</f>
        <v>0</v>
      </c>
      <c r="H88" s="603">
        <f>PIERNA!H83</f>
        <v>0</v>
      </c>
      <c r="I88" s="110">
        <f>PIERNA!I88</f>
        <v>0</v>
      </c>
      <c r="J88" s="548"/>
      <c r="K88" s="315"/>
      <c r="L88" s="323"/>
      <c r="M88" s="321"/>
      <c r="N88" s="319"/>
      <c r="O88" s="295"/>
      <c r="P88" s="320"/>
      <c r="Q88" s="293"/>
      <c r="R88" s="569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61">
        <f>PIERNA!F84</f>
        <v>0</v>
      </c>
      <c r="G89" s="176">
        <f>PIERNA!G84</f>
        <v>0</v>
      </c>
      <c r="H89" s="603">
        <f>PIERNA!H84</f>
        <v>0</v>
      </c>
      <c r="I89" s="110">
        <f>PIERNA!I89</f>
        <v>0</v>
      </c>
      <c r="J89" s="548"/>
      <c r="K89" s="315"/>
      <c r="L89" s="323"/>
      <c r="M89" s="321"/>
      <c r="N89" s="319"/>
      <c r="O89" s="295"/>
      <c r="P89" s="320"/>
      <c r="Q89" s="293"/>
      <c r="R89" s="569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61">
        <f>PIERNA!F85</f>
        <v>0</v>
      </c>
      <c r="G90" s="176">
        <f>PIERNA!G85</f>
        <v>0</v>
      </c>
      <c r="H90" s="603">
        <f>PIERNA!H85</f>
        <v>0</v>
      </c>
      <c r="I90" s="110">
        <f>PIERNA!I90</f>
        <v>0</v>
      </c>
      <c r="J90" s="548"/>
      <c r="K90" s="315"/>
      <c r="L90" s="323"/>
      <c r="M90" s="321"/>
      <c r="N90" s="319"/>
      <c r="O90" s="295"/>
      <c r="P90" s="320"/>
      <c r="Q90" s="293"/>
      <c r="R90" s="569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61">
        <f>PIERNA!F86</f>
        <v>0</v>
      </c>
      <c r="G91" s="176">
        <f>PIERNA!G86</f>
        <v>0</v>
      </c>
      <c r="H91" s="603">
        <f>PIERNA!H86</f>
        <v>0</v>
      </c>
      <c r="I91" s="110">
        <f>PIERNA!I91</f>
        <v>0</v>
      </c>
      <c r="J91" s="548"/>
      <c r="K91" s="315"/>
      <c r="L91" s="323"/>
      <c r="M91" s="321"/>
      <c r="N91" s="319"/>
      <c r="O91" s="295"/>
      <c r="P91" s="320"/>
      <c r="Q91" s="293"/>
      <c r="R91" s="569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61">
        <f>PIERNA!F87</f>
        <v>0</v>
      </c>
      <c r="G92" s="176">
        <f>PIERNA!G87</f>
        <v>0</v>
      </c>
      <c r="H92" s="603">
        <f>PIERNA!H87</f>
        <v>0</v>
      </c>
      <c r="I92" s="110">
        <f>PIERNA!I92</f>
        <v>0</v>
      </c>
      <c r="J92" s="548"/>
      <c r="K92" s="315"/>
      <c r="L92" s="323"/>
      <c r="M92" s="321"/>
      <c r="N92" s="319"/>
      <c r="O92" s="295"/>
      <c r="P92" s="320"/>
      <c r="Q92" s="293"/>
      <c r="R92" s="569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61">
        <f>PIERNA!F88</f>
        <v>0</v>
      </c>
      <c r="G93" s="176">
        <f>PIERNA!G88</f>
        <v>0</v>
      </c>
      <c r="H93" s="603">
        <f>PIERNA!H88</f>
        <v>0</v>
      </c>
      <c r="I93" s="110">
        <f>PIERNA!I93</f>
        <v>0</v>
      </c>
      <c r="J93" s="548"/>
      <c r="K93" s="315"/>
      <c r="L93" s="323"/>
      <c r="M93" s="321"/>
      <c r="N93" s="319"/>
      <c r="O93" s="295"/>
      <c r="P93" s="320"/>
      <c r="Q93" s="293"/>
      <c r="R93" s="569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61"/>
      <c r="G94" s="176"/>
      <c r="H94" s="603"/>
      <c r="I94" s="110">
        <f>PIERNA!I94</f>
        <v>0</v>
      </c>
      <c r="J94" s="314"/>
      <c r="K94" s="549"/>
      <c r="L94" s="323"/>
      <c r="M94" s="321"/>
      <c r="N94" s="319"/>
      <c r="O94" s="295"/>
      <c r="P94" s="320"/>
      <c r="Q94" s="293"/>
      <c r="R94" s="569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61"/>
      <c r="G95" s="176"/>
      <c r="H95" s="603"/>
      <c r="I95" s="110">
        <f>PIERNA!I95</f>
        <v>0</v>
      </c>
      <c r="J95" s="548"/>
      <c r="K95" s="315"/>
      <c r="L95" s="323"/>
      <c r="M95" s="293"/>
      <c r="N95" s="319"/>
      <c r="O95" s="295"/>
      <c r="P95" s="320"/>
      <c r="Q95" s="293"/>
      <c r="R95" s="569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5"/>
      <c r="C96" s="162"/>
      <c r="D96" s="106"/>
      <c r="E96" s="143"/>
      <c r="F96" s="861"/>
      <c r="G96" s="176"/>
      <c r="H96" s="603"/>
      <c r="I96" s="110"/>
      <c r="J96" s="548"/>
      <c r="K96" s="315"/>
      <c r="L96" s="323"/>
      <c r="M96" s="293"/>
      <c r="N96" s="577"/>
      <c r="O96" s="674"/>
      <c r="P96" s="891"/>
      <c r="Q96" s="842"/>
      <c r="R96" s="843"/>
      <c r="S96" s="68">
        <f t="shared" si="14"/>
        <v>0</v>
      </c>
      <c r="T96" s="197" t="e">
        <f t="shared" ref="T96:T102" si="16">S96/H96</f>
        <v>#DIV/0!</v>
      </c>
    </row>
    <row r="97" spans="1:20" s="166" customFormat="1" ht="15.75" thickBot="1" x14ac:dyDescent="0.3">
      <c r="A97" s="104"/>
      <c r="B97" s="495"/>
      <c r="C97" s="162"/>
      <c r="D97" s="106"/>
      <c r="E97" s="143"/>
      <c r="F97" s="861"/>
      <c r="G97" s="176"/>
      <c r="H97" s="603"/>
      <c r="I97" s="110"/>
      <c r="J97" s="844"/>
      <c r="K97" s="655"/>
      <c r="L97" s="656"/>
      <c r="M97" s="655"/>
      <c r="N97" s="657"/>
      <c r="O97" s="937"/>
      <c r="P97" s="658"/>
      <c r="Q97" s="713"/>
      <c r="R97" s="843"/>
      <c r="S97" s="68">
        <f t="shared" si="14"/>
        <v>0</v>
      </c>
      <c r="T97" s="197" t="e">
        <f t="shared" si="16"/>
        <v>#DIV/0!</v>
      </c>
    </row>
    <row r="98" spans="1:20" s="166" customFormat="1" ht="21.75" customHeight="1" x14ac:dyDescent="0.25">
      <c r="A98" s="104">
        <v>61</v>
      </c>
      <c r="B98" s="1104" t="s">
        <v>256</v>
      </c>
      <c r="C98" s="987" t="s">
        <v>112</v>
      </c>
      <c r="D98" s="883"/>
      <c r="E98" s="927">
        <v>44291</v>
      </c>
      <c r="F98" s="926">
        <v>340.84</v>
      </c>
      <c r="G98" s="883">
        <v>11</v>
      </c>
      <c r="H98" s="926">
        <v>340.84</v>
      </c>
      <c r="I98" s="970">
        <f t="shared" ref="I98:I105" si="17">H98-F98</f>
        <v>0</v>
      </c>
      <c r="J98" s="844"/>
      <c r="K98" s="652"/>
      <c r="L98" s="684"/>
      <c r="M98" s="652"/>
      <c r="N98" s="652"/>
      <c r="O98" s="1106">
        <v>15950</v>
      </c>
      <c r="P98" s="938"/>
      <c r="Q98" s="984">
        <v>6987.22</v>
      </c>
      <c r="R98" s="1096" t="s">
        <v>269</v>
      </c>
      <c r="S98" s="68">
        <f t="shared" si="14"/>
        <v>6987.22</v>
      </c>
      <c r="T98" s="197">
        <f t="shared" si="16"/>
        <v>20.500000000000004</v>
      </c>
    </row>
    <row r="99" spans="1:20" s="166" customFormat="1" ht="29.25" thickBot="1" x14ac:dyDescent="0.3">
      <c r="A99" s="104">
        <v>62</v>
      </c>
      <c r="B99" s="1105"/>
      <c r="C99" s="987" t="s">
        <v>196</v>
      </c>
      <c r="D99" s="883"/>
      <c r="E99" s="927">
        <v>44291</v>
      </c>
      <c r="F99" s="926">
        <v>802.43</v>
      </c>
      <c r="G99" s="883">
        <v>35</v>
      </c>
      <c r="H99" s="926">
        <v>802.43</v>
      </c>
      <c r="I99" s="970">
        <f t="shared" si="17"/>
        <v>0</v>
      </c>
      <c r="J99" s="844"/>
      <c r="K99" s="652"/>
      <c r="L99" s="684"/>
      <c r="M99" s="652"/>
      <c r="N99" s="652"/>
      <c r="O99" s="1107"/>
      <c r="P99" s="938"/>
      <c r="Q99" s="984">
        <v>49750.66</v>
      </c>
      <c r="R99" s="1097"/>
      <c r="S99" s="68">
        <f t="shared" si="14"/>
        <v>49750.66</v>
      </c>
      <c r="T99" s="197">
        <f>S99/H99</f>
        <v>62.000000000000007</v>
      </c>
    </row>
    <row r="100" spans="1:20" s="166" customFormat="1" ht="28.5" x14ac:dyDescent="0.25">
      <c r="A100" s="104">
        <v>63</v>
      </c>
      <c r="B100" s="925" t="s">
        <v>233</v>
      </c>
      <c r="C100" s="883" t="s">
        <v>183</v>
      </c>
      <c r="D100" s="883"/>
      <c r="E100" s="927">
        <v>44292</v>
      </c>
      <c r="F100" s="926">
        <v>2980.77</v>
      </c>
      <c r="G100" s="883">
        <v>100</v>
      </c>
      <c r="H100" s="926">
        <v>2980.77</v>
      </c>
      <c r="I100" s="970">
        <f t="shared" si="17"/>
        <v>0</v>
      </c>
      <c r="J100" s="844"/>
      <c r="K100" s="652"/>
      <c r="L100" s="684"/>
      <c r="M100" s="652"/>
      <c r="N100" s="652"/>
      <c r="O100" s="945">
        <v>1807</v>
      </c>
      <c r="P100" s="980" t="s">
        <v>235</v>
      </c>
      <c r="Q100" s="652">
        <v>329375.09000000003</v>
      </c>
      <c r="R100" s="996" t="s">
        <v>234</v>
      </c>
      <c r="S100" s="68">
        <f t="shared" si="14"/>
        <v>329375.09000000003</v>
      </c>
      <c r="T100" s="197">
        <f t="shared" si="16"/>
        <v>110.50000167741894</v>
      </c>
    </row>
    <row r="101" spans="1:20" s="166" customFormat="1" ht="42" customHeight="1" x14ac:dyDescent="0.25">
      <c r="A101" s="104">
        <v>64</v>
      </c>
      <c r="B101" s="883" t="s">
        <v>186</v>
      </c>
      <c r="C101" s="883" t="s">
        <v>183</v>
      </c>
      <c r="D101" s="883"/>
      <c r="E101" s="927">
        <v>44293</v>
      </c>
      <c r="F101" s="926">
        <v>17816.64</v>
      </c>
      <c r="G101" s="883">
        <v>621</v>
      </c>
      <c r="H101" s="926">
        <v>17810.23</v>
      </c>
      <c r="I101" s="970">
        <f>H101-F101</f>
        <v>-6.4099999999998545</v>
      </c>
      <c r="J101" s="844"/>
      <c r="K101" s="652"/>
      <c r="L101" s="684"/>
      <c r="M101" s="652"/>
      <c r="N101" s="652"/>
      <c r="O101" s="941" t="s">
        <v>472</v>
      </c>
      <c r="P101" s="652"/>
      <c r="Q101" s="1022">
        <f>500000+1000000+531096.96</f>
        <v>2031096.96</v>
      </c>
      <c r="R101" s="1064" t="s">
        <v>473</v>
      </c>
      <c r="S101" s="68">
        <f t="shared" si="14"/>
        <v>2031096.96</v>
      </c>
      <c r="T101" s="197">
        <f t="shared" si="16"/>
        <v>114.04102922870732</v>
      </c>
    </row>
    <row r="102" spans="1:20" s="166" customFormat="1" ht="28.5" x14ac:dyDescent="0.25">
      <c r="A102" s="104">
        <v>65</v>
      </c>
      <c r="B102" s="883" t="s">
        <v>256</v>
      </c>
      <c r="C102" s="883" t="s">
        <v>71</v>
      </c>
      <c r="D102" s="883"/>
      <c r="E102" s="927">
        <v>44293</v>
      </c>
      <c r="F102" s="926">
        <v>432.98</v>
      </c>
      <c r="G102" s="883">
        <v>21</v>
      </c>
      <c r="H102" s="926">
        <v>432.98</v>
      </c>
      <c r="I102" s="970">
        <f t="shared" si="17"/>
        <v>0</v>
      </c>
      <c r="J102" s="844"/>
      <c r="K102" s="652"/>
      <c r="L102" s="684"/>
      <c r="M102" s="652"/>
      <c r="N102" s="652"/>
      <c r="O102" s="945">
        <v>15961</v>
      </c>
      <c r="P102" s="652"/>
      <c r="Q102" s="652">
        <v>34638.400000000001</v>
      </c>
      <c r="R102" s="893" t="s">
        <v>269</v>
      </c>
      <c r="S102" s="68">
        <f t="shared" si="14"/>
        <v>34638.400000000001</v>
      </c>
      <c r="T102" s="197">
        <f t="shared" si="16"/>
        <v>80</v>
      </c>
    </row>
    <row r="103" spans="1:20" s="166" customFormat="1" ht="29.25" thickBot="1" x14ac:dyDescent="0.3">
      <c r="A103" s="104">
        <v>66</v>
      </c>
      <c r="B103" s="924" t="s">
        <v>256</v>
      </c>
      <c r="C103" s="883" t="s">
        <v>205</v>
      </c>
      <c r="D103" s="883"/>
      <c r="E103" s="927">
        <v>44296</v>
      </c>
      <c r="F103" s="926">
        <v>573.03</v>
      </c>
      <c r="G103" s="883">
        <v>24</v>
      </c>
      <c r="H103" s="926">
        <v>573.03</v>
      </c>
      <c r="I103" s="970">
        <f t="shared" si="17"/>
        <v>0</v>
      </c>
      <c r="J103" s="844"/>
      <c r="K103" s="652"/>
      <c r="L103" s="684"/>
      <c r="M103" s="652"/>
      <c r="N103" s="652"/>
      <c r="O103" s="995">
        <v>15976</v>
      </c>
      <c r="P103" s="652"/>
      <c r="Q103" s="652">
        <v>30943.62</v>
      </c>
      <c r="R103" s="651" t="s">
        <v>269</v>
      </c>
      <c r="S103" s="68">
        <f t="shared" si="14"/>
        <v>30943.62</v>
      </c>
      <c r="T103" s="197">
        <f t="shared" ref="T103:T107" si="18">S103/H103</f>
        <v>54</v>
      </c>
    </row>
    <row r="104" spans="1:20" s="166" customFormat="1" ht="21.75" customHeight="1" x14ac:dyDescent="0.25">
      <c r="A104" s="104">
        <v>67</v>
      </c>
      <c r="B104" s="1093" t="s">
        <v>256</v>
      </c>
      <c r="C104" s="987" t="s">
        <v>251</v>
      </c>
      <c r="D104" s="883"/>
      <c r="E104" s="927">
        <v>44301</v>
      </c>
      <c r="F104" s="926">
        <v>548.58000000000004</v>
      </c>
      <c r="G104" s="883">
        <v>19</v>
      </c>
      <c r="H104" s="926">
        <v>548.58000000000004</v>
      </c>
      <c r="I104" s="970">
        <f t="shared" si="17"/>
        <v>0</v>
      </c>
      <c r="J104" s="844"/>
      <c r="K104" s="652"/>
      <c r="L104" s="684"/>
      <c r="M104" s="652"/>
      <c r="N104" s="984"/>
      <c r="O104" s="1083"/>
      <c r="P104" s="985"/>
      <c r="Q104" s="1022">
        <v>25234.68</v>
      </c>
      <c r="R104" s="1086" t="s">
        <v>464</v>
      </c>
      <c r="S104" s="68">
        <f t="shared" si="14"/>
        <v>25234.68</v>
      </c>
      <c r="T104" s="197">
        <f t="shared" si="18"/>
        <v>46</v>
      </c>
    </row>
    <row r="105" spans="1:20" s="166" customFormat="1" ht="21.75" customHeight="1" x14ac:dyDescent="0.25">
      <c r="A105" s="104">
        <v>68</v>
      </c>
      <c r="B105" s="1094"/>
      <c r="C105" s="988" t="s">
        <v>252</v>
      </c>
      <c r="D105" s="883"/>
      <c r="E105" s="927">
        <v>44301</v>
      </c>
      <c r="F105" s="926">
        <v>533.92999999999995</v>
      </c>
      <c r="G105" s="883">
        <v>23</v>
      </c>
      <c r="H105" s="926">
        <v>533.92999999999995</v>
      </c>
      <c r="I105" s="110">
        <f t="shared" si="17"/>
        <v>0</v>
      </c>
      <c r="J105" s="844"/>
      <c r="K105" s="652"/>
      <c r="L105" s="684"/>
      <c r="M105" s="652"/>
      <c r="N105" s="984"/>
      <c r="O105" s="1084"/>
      <c r="P105" s="985"/>
      <c r="Q105" s="1022">
        <v>26162.57</v>
      </c>
      <c r="R105" s="1088"/>
      <c r="S105" s="68">
        <f t="shared" si="14"/>
        <v>26162.57</v>
      </c>
      <c r="T105" s="197">
        <f t="shared" si="18"/>
        <v>49.000000000000007</v>
      </c>
    </row>
    <row r="106" spans="1:20" s="166" customFormat="1" ht="21.75" customHeight="1" x14ac:dyDescent="0.25">
      <c r="A106" s="104">
        <v>69</v>
      </c>
      <c r="B106" s="1094"/>
      <c r="C106" s="987" t="s">
        <v>112</v>
      </c>
      <c r="D106" s="883"/>
      <c r="E106" s="927">
        <v>44301</v>
      </c>
      <c r="F106" s="926">
        <v>74.430000000000007</v>
      </c>
      <c r="G106" s="883">
        <v>3</v>
      </c>
      <c r="H106" s="926">
        <v>74.430000000000007</v>
      </c>
      <c r="I106" s="110">
        <f t="shared" ref="I106:I107" si="19">H106-F106</f>
        <v>0</v>
      </c>
      <c r="J106" s="844"/>
      <c r="K106" s="652"/>
      <c r="L106" s="684"/>
      <c r="M106" s="652"/>
      <c r="N106" s="984"/>
      <c r="O106" s="1084"/>
      <c r="P106" s="985"/>
      <c r="Q106" s="1022">
        <v>1711.8</v>
      </c>
      <c r="R106" s="1088"/>
      <c r="S106" s="68">
        <f t="shared" si="14"/>
        <v>1711.8</v>
      </c>
      <c r="T106" s="197">
        <f t="shared" si="18"/>
        <v>22.998790810157193</v>
      </c>
    </row>
    <row r="107" spans="1:20" s="166" customFormat="1" ht="21.75" customHeight="1" thickBot="1" x14ac:dyDescent="0.35">
      <c r="A107" s="104">
        <v>70</v>
      </c>
      <c r="B107" s="1095"/>
      <c r="C107" s="989" t="s">
        <v>253</v>
      </c>
      <c r="D107" s="883"/>
      <c r="E107" s="927">
        <v>44301</v>
      </c>
      <c r="F107" s="926">
        <v>251.58</v>
      </c>
      <c r="G107" s="883">
        <v>9</v>
      </c>
      <c r="H107" s="926">
        <v>251.58</v>
      </c>
      <c r="I107" s="494">
        <f t="shared" si="19"/>
        <v>0</v>
      </c>
      <c r="J107" s="845"/>
      <c r="K107" s="652"/>
      <c r="L107" s="684"/>
      <c r="M107" s="652"/>
      <c r="N107" s="984"/>
      <c r="O107" s="1085"/>
      <c r="P107" s="986"/>
      <c r="Q107" s="1022">
        <v>14591.64</v>
      </c>
      <c r="R107" s="1087"/>
      <c r="S107" s="68">
        <f t="shared" si="14"/>
        <v>14591.64</v>
      </c>
      <c r="T107" s="197">
        <f t="shared" si="18"/>
        <v>57.999999999999993</v>
      </c>
    </row>
    <row r="108" spans="1:20" s="166" customFormat="1" ht="21.75" customHeight="1" thickBot="1" x14ac:dyDescent="0.3">
      <c r="A108" s="104">
        <v>71</v>
      </c>
      <c r="B108" s="1008" t="s">
        <v>116</v>
      </c>
      <c r="C108" s="883" t="s">
        <v>66</v>
      </c>
      <c r="D108" s="883"/>
      <c r="E108" s="999">
        <v>44302</v>
      </c>
      <c r="F108" s="926">
        <f>95.27+313.03</f>
        <v>408.29999999999995</v>
      </c>
      <c r="G108" s="883">
        <v>30</v>
      </c>
      <c r="H108" s="926">
        <v>408.3</v>
      </c>
      <c r="I108" s="110">
        <f t="shared" ref="I108:I179" si="20">H108-F108</f>
        <v>0</v>
      </c>
      <c r="J108" s="844"/>
      <c r="K108" s="652"/>
      <c r="L108" s="684"/>
      <c r="M108" s="652"/>
      <c r="N108" s="652"/>
      <c r="O108" s="1010">
        <v>92943</v>
      </c>
      <c r="P108" s="654"/>
      <c r="Q108" s="1025">
        <v>24906.3</v>
      </c>
      <c r="R108" s="1009" t="s">
        <v>314</v>
      </c>
      <c r="S108" s="68">
        <f t="shared" si="14"/>
        <v>24906.3</v>
      </c>
      <c r="T108" s="197">
        <f t="shared" ref="T108:T112" si="21">S108/H108</f>
        <v>61</v>
      </c>
    </row>
    <row r="109" spans="1:20" s="166" customFormat="1" ht="18.75" customHeight="1" x14ac:dyDescent="0.25">
      <c r="A109" s="104">
        <v>72</v>
      </c>
      <c r="B109" s="1077" t="s">
        <v>256</v>
      </c>
      <c r="C109" s="883" t="s">
        <v>251</v>
      </c>
      <c r="D109" s="997"/>
      <c r="E109" s="1080">
        <v>44307</v>
      </c>
      <c r="F109" s="998">
        <v>531.08000000000004</v>
      </c>
      <c r="G109" s="883">
        <v>19</v>
      </c>
      <c r="H109" s="926">
        <v>531.08000000000004</v>
      </c>
      <c r="I109" s="110">
        <f t="shared" si="20"/>
        <v>0</v>
      </c>
      <c r="J109" s="844"/>
      <c r="K109" s="652"/>
      <c r="L109" s="684"/>
      <c r="M109" s="652"/>
      <c r="N109" s="984"/>
      <c r="O109" s="1083">
        <v>16054</v>
      </c>
      <c r="P109" s="1023"/>
      <c r="Q109" s="1022">
        <v>26554</v>
      </c>
      <c r="R109" s="1086" t="s">
        <v>466</v>
      </c>
      <c r="S109" s="68">
        <f t="shared" si="14"/>
        <v>26554</v>
      </c>
      <c r="T109" s="197">
        <f t="shared" si="21"/>
        <v>49.999999999999993</v>
      </c>
    </row>
    <row r="110" spans="1:20" s="166" customFormat="1" ht="18.75" customHeight="1" x14ac:dyDescent="0.25">
      <c r="A110" s="935">
        <v>73</v>
      </c>
      <c r="B110" s="1078"/>
      <c r="C110" s="613" t="s">
        <v>252</v>
      </c>
      <c r="D110" s="997"/>
      <c r="E110" s="1081"/>
      <c r="F110" s="998">
        <v>648.44000000000005</v>
      </c>
      <c r="G110" s="883">
        <v>29</v>
      </c>
      <c r="H110" s="926">
        <v>648.44000000000005</v>
      </c>
      <c r="I110" s="110">
        <f t="shared" si="20"/>
        <v>0</v>
      </c>
      <c r="J110" s="846"/>
      <c r="K110" s="652"/>
      <c r="L110" s="684"/>
      <c r="M110" s="652"/>
      <c r="N110" s="990"/>
      <c r="O110" s="1084"/>
      <c r="P110" s="1023"/>
      <c r="Q110" s="1022">
        <v>35664.199999999997</v>
      </c>
      <c r="R110" s="1088"/>
      <c r="S110" s="68">
        <f t="shared" si="14"/>
        <v>35664.199999999997</v>
      </c>
      <c r="T110" s="68">
        <f t="shared" si="21"/>
        <v>54.999999999999993</v>
      </c>
    </row>
    <row r="111" spans="1:20" s="166" customFormat="1" ht="21.75" customHeight="1" x14ac:dyDescent="0.25">
      <c r="A111" s="935">
        <v>74</v>
      </c>
      <c r="B111" s="1078"/>
      <c r="C111" s="883" t="s">
        <v>112</v>
      </c>
      <c r="D111" s="997"/>
      <c r="E111" s="1081"/>
      <c r="F111" s="998">
        <v>167.78</v>
      </c>
      <c r="G111" s="883">
        <v>6</v>
      </c>
      <c r="H111" s="926">
        <v>167.78</v>
      </c>
      <c r="I111" s="110">
        <f t="shared" si="20"/>
        <v>0</v>
      </c>
      <c r="J111" s="846"/>
      <c r="K111" s="652"/>
      <c r="L111" s="684"/>
      <c r="M111" s="652"/>
      <c r="N111" s="991"/>
      <c r="O111" s="1084"/>
      <c r="P111" s="1023"/>
      <c r="Q111" s="1022">
        <v>4026.72</v>
      </c>
      <c r="R111" s="1088"/>
      <c r="S111" s="68">
        <f t="shared" si="14"/>
        <v>4026.72</v>
      </c>
      <c r="T111" s="68">
        <f t="shared" si="21"/>
        <v>24</v>
      </c>
    </row>
    <row r="112" spans="1:20" s="166" customFormat="1" ht="21.75" customHeight="1" x14ac:dyDescent="0.25">
      <c r="A112" s="935">
        <v>75</v>
      </c>
      <c r="B112" s="1078"/>
      <c r="C112" s="613" t="s">
        <v>257</v>
      </c>
      <c r="D112" s="997"/>
      <c r="E112" s="1081"/>
      <c r="F112" s="998">
        <v>724.44</v>
      </c>
      <c r="G112" s="883">
        <v>31</v>
      </c>
      <c r="H112" s="926">
        <v>724.44</v>
      </c>
      <c r="I112" s="110">
        <f t="shared" si="20"/>
        <v>0</v>
      </c>
      <c r="J112" s="869"/>
      <c r="K112" s="652"/>
      <c r="L112" s="684"/>
      <c r="M112" s="652"/>
      <c r="N112" s="992"/>
      <c r="O112" s="1084"/>
      <c r="P112" s="1023"/>
      <c r="Q112" s="1022">
        <v>42017.52</v>
      </c>
      <c r="R112" s="1088"/>
      <c r="S112" s="68">
        <f t="shared" si="14"/>
        <v>42017.52</v>
      </c>
      <c r="T112" s="68">
        <f t="shared" si="21"/>
        <v>57.999999999999993</v>
      </c>
    </row>
    <row r="113" spans="1:20" s="166" customFormat="1" ht="21.75" customHeight="1" x14ac:dyDescent="0.25">
      <c r="A113" s="935">
        <v>76</v>
      </c>
      <c r="B113" s="1078"/>
      <c r="C113" s="613" t="s">
        <v>253</v>
      </c>
      <c r="D113" s="997"/>
      <c r="E113" s="1081"/>
      <c r="F113" s="998">
        <v>105.82</v>
      </c>
      <c r="G113" s="883">
        <v>4</v>
      </c>
      <c r="H113" s="926">
        <v>105.82</v>
      </c>
      <c r="I113" s="110">
        <f t="shared" si="20"/>
        <v>0</v>
      </c>
      <c r="J113" s="869"/>
      <c r="K113" s="652"/>
      <c r="L113" s="684"/>
      <c r="M113" s="652"/>
      <c r="N113" s="993"/>
      <c r="O113" s="1084"/>
      <c r="P113" s="1024"/>
      <c r="Q113" s="1022">
        <v>6560.84</v>
      </c>
      <c r="R113" s="1088"/>
      <c r="S113" s="68">
        <f t="shared" si="14"/>
        <v>6560.84</v>
      </c>
      <c r="T113" s="68">
        <f>S113/H113</f>
        <v>62.000000000000007</v>
      </c>
    </row>
    <row r="114" spans="1:20" s="166" customFormat="1" ht="21.75" customHeight="1" thickBot="1" x14ac:dyDescent="0.3">
      <c r="A114" s="935">
        <v>77</v>
      </c>
      <c r="B114" s="1079"/>
      <c r="C114" s="613" t="s">
        <v>258</v>
      </c>
      <c r="D114" s="997"/>
      <c r="E114" s="1082"/>
      <c r="F114" s="998">
        <v>347.79</v>
      </c>
      <c r="G114" s="883">
        <v>15</v>
      </c>
      <c r="H114" s="926">
        <v>347.79</v>
      </c>
      <c r="I114" s="110">
        <f t="shared" si="20"/>
        <v>0</v>
      </c>
      <c r="J114" s="591"/>
      <c r="K114" s="652"/>
      <c r="L114" s="684"/>
      <c r="M114" s="652"/>
      <c r="N114" s="994"/>
      <c r="O114" s="1085"/>
      <c r="P114" s="1023"/>
      <c r="Q114" s="1022">
        <v>23649.72</v>
      </c>
      <c r="R114" s="1087"/>
      <c r="S114" s="68">
        <f t="shared" si="14"/>
        <v>23649.72</v>
      </c>
      <c r="T114" s="68">
        <f t="shared" ref="T114:T116" si="22">S114/H114</f>
        <v>68</v>
      </c>
    </row>
    <row r="115" spans="1:20" s="166" customFormat="1" ht="21.75" customHeight="1" x14ac:dyDescent="0.25">
      <c r="A115" s="935">
        <v>78</v>
      </c>
      <c r="B115" s="1089" t="s">
        <v>264</v>
      </c>
      <c r="C115" s="613" t="s">
        <v>249</v>
      </c>
      <c r="D115" s="883"/>
      <c r="E115" s="1000">
        <v>44310</v>
      </c>
      <c r="F115" s="926">
        <v>376.16</v>
      </c>
      <c r="G115" s="883">
        <v>30</v>
      </c>
      <c r="H115" s="926">
        <v>376.16</v>
      </c>
      <c r="I115" s="110">
        <f t="shared" si="20"/>
        <v>0</v>
      </c>
      <c r="J115" s="844"/>
      <c r="K115" s="652"/>
      <c r="L115" s="684"/>
      <c r="M115" s="652"/>
      <c r="N115" s="984"/>
      <c r="O115" s="1091" t="s">
        <v>265</v>
      </c>
      <c r="P115" s="985"/>
      <c r="Q115" s="1026">
        <v>31973.599999999999</v>
      </c>
      <c r="R115" s="1086" t="s">
        <v>464</v>
      </c>
      <c r="S115" s="68">
        <f t="shared" si="14"/>
        <v>31973.599999999999</v>
      </c>
      <c r="T115" s="68">
        <f t="shared" si="22"/>
        <v>84.999999999999986</v>
      </c>
    </row>
    <row r="116" spans="1:20" s="166" customFormat="1" ht="21.75" customHeight="1" thickBot="1" x14ac:dyDescent="0.3">
      <c r="A116" s="935">
        <v>79</v>
      </c>
      <c r="B116" s="1090"/>
      <c r="C116" s="613" t="s">
        <v>250</v>
      </c>
      <c r="D116" s="883"/>
      <c r="E116" s="927">
        <v>44310</v>
      </c>
      <c r="F116" s="926">
        <v>373.35</v>
      </c>
      <c r="G116" s="883">
        <v>30</v>
      </c>
      <c r="H116" s="926">
        <v>373.35</v>
      </c>
      <c r="I116" s="110">
        <f t="shared" si="20"/>
        <v>0</v>
      </c>
      <c r="J116" s="844"/>
      <c r="K116" s="652"/>
      <c r="L116" s="684"/>
      <c r="M116" s="652"/>
      <c r="N116" s="984"/>
      <c r="O116" s="1092"/>
      <c r="P116" s="985"/>
      <c r="Q116" s="1022">
        <v>29868</v>
      </c>
      <c r="R116" s="1087"/>
      <c r="S116" s="68">
        <f t="shared" si="14"/>
        <v>29868</v>
      </c>
      <c r="T116" s="68">
        <f t="shared" si="22"/>
        <v>80</v>
      </c>
    </row>
    <row r="117" spans="1:20" s="166" customFormat="1" ht="31.5" x14ac:dyDescent="0.25">
      <c r="A117" s="935">
        <v>80</v>
      </c>
      <c r="B117" s="883" t="s">
        <v>300</v>
      </c>
      <c r="C117" s="883" t="s">
        <v>301</v>
      </c>
      <c r="D117" s="1061" t="s">
        <v>469</v>
      </c>
      <c r="E117" s="927">
        <v>44312</v>
      </c>
      <c r="F117" s="926">
        <v>18398.009999999998</v>
      </c>
      <c r="G117" s="883">
        <v>676</v>
      </c>
      <c r="H117" s="926">
        <v>18398.009999999998</v>
      </c>
      <c r="I117" s="110">
        <f t="shared" si="20"/>
        <v>0</v>
      </c>
      <c r="J117" s="591"/>
      <c r="K117" s="652"/>
      <c r="L117" s="684"/>
      <c r="M117" s="652"/>
      <c r="N117" s="652"/>
      <c r="O117" s="1062" t="s">
        <v>470</v>
      </c>
      <c r="P117" s="1063" t="s">
        <v>235</v>
      </c>
      <c r="Q117" s="652">
        <v>868513.98</v>
      </c>
      <c r="R117" s="651" t="s">
        <v>471</v>
      </c>
      <c r="S117" s="68">
        <f t="shared" si="14"/>
        <v>868513.98</v>
      </c>
      <c r="T117" s="68">
        <f t="shared" ref="T117:T118" si="23">S117/H117</f>
        <v>47.206952273642642</v>
      </c>
    </row>
    <row r="118" spans="1:20" s="166" customFormat="1" ht="21.75" customHeight="1" x14ac:dyDescent="0.25">
      <c r="A118" s="935">
        <v>81</v>
      </c>
      <c r="B118" s="883"/>
      <c r="C118" s="883"/>
      <c r="D118" s="883"/>
      <c r="E118" s="927"/>
      <c r="F118" s="926"/>
      <c r="G118" s="883"/>
      <c r="H118" s="926"/>
      <c r="I118" s="110">
        <f t="shared" si="20"/>
        <v>0</v>
      </c>
      <c r="J118" s="613"/>
      <c r="K118" s="652"/>
      <c r="L118" s="684"/>
      <c r="M118" s="652"/>
      <c r="N118" s="652"/>
      <c r="O118" s="943"/>
      <c r="P118" s="652"/>
      <c r="Q118" s="652"/>
      <c r="R118" s="651"/>
      <c r="S118" s="68">
        <f t="shared" si="14"/>
        <v>0</v>
      </c>
      <c r="T118" s="68" t="e">
        <f t="shared" si="23"/>
        <v>#DIV/0!</v>
      </c>
    </row>
    <row r="119" spans="1:20" s="166" customFormat="1" ht="21.75" customHeight="1" x14ac:dyDescent="0.25">
      <c r="A119" s="935">
        <v>82</v>
      </c>
      <c r="B119" s="883"/>
      <c r="C119" s="883"/>
      <c r="D119" s="883"/>
      <c r="E119" s="927"/>
      <c r="F119" s="926"/>
      <c r="G119" s="883"/>
      <c r="H119" s="926"/>
      <c r="I119" s="110">
        <f t="shared" si="20"/>
        <v>0</v>
      </c>
      <c r="J119" s="613"/>
      <c r="K119" s="652"/>
      <c r="L119" s="684"/>
      <c r="M119" s="652"/>
      <c r="N119" s="652"/>
      <c r="O119" s="943"/>
      <c r="P119" s="652"/>
      <c r="Q119" s="652"/>
      <c r="R119" s="651"/>
      <c r="S119" s="68">
        <f t="shared" si="14"/>
        <v>0</v>
      </c>
      <c r="T119" s="68" t="e">
        <f t="shared" ref="T119" si="24">S119/H119</f>
        <v>#DIV/0!</v>
      </c>
    </row>
    <row r="120" spans="1:20" s="166" customFormat="1" ht="21.75" customHeight="1" x14ac:dyDescent="0.25">
      <c r="A120" s="935">
        <v>83</v>
      </c>
      <c r="B120" s="883"/>
      <c r="C120" s="883"/>
      <c r="D120" s="883"/>
      <c r="E120" s="927"/>
      <c r="F120" s="926"/>
      <c r="G120" s="883"/>
      <c r="H120" s="926"/>
      <c r="I120" s="110">
        <f t="shared" si="20"/>
        <v>0</v>
      </c>
      <c r="J120" s="613"/>
      <c r="K120" s="652"/>
      <c r="L120" s="684"/>
      <c r="M120" s="652"/>
      <c r="N120" s="652"/>
      <c r="O120" s="943"/>
      <c r="P120" s="652"/>
      <c r="Q120" s="652"/>
      <c r="R120" s="651"/>
      <c r="S120" s="68">
        <f t="shared" si="14"/>
        <v>0</v>
      </c>
      <c r="T120" s="68" t="e">
        <f t="shared" ref="T120:T123" si="25">S120/H120</f>
        <v>#DIV/0!</v>
      </c>
    </row>
    <row r="121" spans="1:20" s="166" customFormat="1" ht="21.75" customHeight="1" x14ac:dyDescent="0.25">
      <c r="A121" s="935">
        <v>84</v>
      </c>
      <c r="B121" s="883"/>
      <c r="C121" s="883"/>
      <c r="D121" s="883"/>
      <c r="E121" s="927"/>
      <c r="F121" s="926"/>
      <c r="G121" s="883"/>
      <c r="H121" s="926"/>
      <c r="I121" s="110">
        <f t="shared" si="20"/>
        <v>0</v>
      </c>
      <c r="J121" s="613"/>
      <c r="K121" s="652"/>
      <c r="L121" s="684"/>
      <c r="M121" s="652"/>
      <c r="N121" s="652"/>
      <c r="O121" s="943"/>
      <c r="P121" s="652"/>
      <c r="Q121" s="652"/>
      <c r="R121" s="651"/>
      <c r="S121" s="68">
        <f t="shared" si="14"/>
        <v>0</v>
      </c>
      <c r="T121" s="68" t="e">
        <f t="shared" si="25"/>
        <v>#DIV/0!</v>
      </c>
    </row>
    <row r="122" spans="1:20" s="166" customFormat="1" ht="21.75" customHeight="1" x14ac:dyDescent="0.25">
      <c r="A122" s="936">
        <v>85</v>
      </c>
      <c r="B122" s="928"/>
      <c r="C122" s="883"/>
      <c r="D122" s="883"/>
      <c r="E122" s="927"/>
      <c r="F122" s="926"/>
      <c r="G122" s="883"/>
      <c r="H122" s="926"/>
      <c r="I122" s="110">
        <f t="shared" si="20"/>
        <v>0</v>
      </c>
      <c r="J122" s="613"/>
      <c r="K122" s="652"/>
      <c r="L122" s="684"/>
      <c r="M122" s="652"/>
      <c r="N122" s="652"/>
      <c r="O122" s="944"/>
      <c r="P122" s="652"/>
      <c r="Q122" s="652"/>
      <c r="R122" s="651"/>
      <c r="S122" s="68">
        <f t="shared" si="14"/>
        <v>0</v>
      </c>
      <c r="T122" s="68" t="e">
        <f t="shared" si="25"/>
        <v>#DIV/0!</v>
      </c>
    </row>
    <row r="123" spans="1:20" s="166" customFormat="1" ht="21.75" customHeight="1" x14ac:dyDescent="0.25">
      <c r="A123" s="935">
        <v>86</v>
      </c>
      <c r="B123" s="883"/>
      <c r="C123" s="883"/>
      <c r="D123" s="883"/>
      <c r="E123" s="927"/>
      <c r="F123" s="926"/>
      <c r="G123" s="883"/>
      <c r="H123" s="926"/>
      <c r="I123" s="110">
        <f t="shared" si="20"/>
        <v>0</v>
      </c>
      <c r="J123" s="613"/>
      <c r="K123" s="652"/>
      <c r="L123" s="684"/>
      <c r="M123" s="652"/>
      <c r="N123" s="652"/>
      <c r="O123" s="945"/>
      <c r="P123" s="652"/>
      <c r="Q123" s="652"/>
      <c r="R123" s="651"/>
      <c r="S123" s="68">
        <f t="shared" si="14"/>
        <v>0</v>
      </c>
      <c r="T123" s="68" t="e">
        <f t="shared" si="25"/>
        <v>#DIV/0!</v>
      </c>
    </row>
    <row r="124" spans="1:20" s="166" customFormat="1" ht="21.75" customHeight="1" x14ac:dyDescent="0.25">
      <c r="A124" s="936">
        <v>87</v>
      </c>
      <c r="B124" s="883"/>
      <c r="C124" s="883"/>
      <c r="D124" s="883"/>
      <c r="E124" s="927"/>
      <c r="F124" s="926"/>
      <c r="G124" s="883"/>
      <c r="H124" s="926"/>
      <c r="I124" s="110">
        <f t="shared" si="20"/>
        <v>0</v>
      </c>
      <c r="J124" s="847"/>
      <c r="K124" s="652"/>
      <c r="L124" s="684"/>
      <c r="M124" s="652"/>
      <c r="N124" s="652"/>
      <c r="O124" s="941"/>
      <c r="P124" s="652"/>
      <c r="Q124" s="652"/>
      <c r="R124" s="826"/>
      <c r="S124" s="68">
        <f t="shared" si="14"/>
        <v>0</v>
      </c>
      <c r="T124" s="68" t="e">
        <f>S124/H124+0.1</f>
        <v>#DIV/0!</v>
      </c>
    </row>
    <row r="125" spans="1:20" s="166" customFormat="1" ht="21.75" customHeight="1" x14ac:dyDescent="0.25">
      <c r="A125" s="936">
        <v>87</v>
      </c>
      <c r="B125" s="883"/>
      <c r="C125" s="883"/>
      <c r="D125" s="883"/>
      <c r="E125" s="927"/>
      <c r="F125" s="926"/>
      <c r="G125" s="883"/>
      <c r="H125" s="926"/>
      <c r="I125" s="303">
        <f t="shared" si="20"/>
        <v>0</v>
      </c>
      <c r="J125" s="847"/>
      <c r="K125" s="652"/>
      <c r="L125" s="684"/>
      <c r="M125" s="652"/>
      <c r="N125" s="652"/>
      <c r="O125" s="941"/>
      <c r="P125" s="652"/>
      <c r="Q125" s="652"/>
      <c r="R125" s="826"/>
      <c r="S125" s="68">
        <f t="shared" ref="S125:S133" si="26">Q125+M125+K125</f>
        <v>0</v>
      </c>
      <c r="T125" s="68" t="e">
        <f>S125/H125+0.1</f>
        <v>#DIV/0!</v>
      </c>
    </row>
    <row r="126" spans="1:20" s="166" customFormat="1" ht="21.75" customHeight="1" x14ac:dyDescent="0.25">
      <c r="A126" s="935">
        <v>88</v>
      </c>
      <c r="B126" s="883"/>
      <c r="C126" s="883"/>
      <c r="D126" s="883"/>
      <c r="E126" s="927"/>
      <c r="F126" s="926"/>
      <c r="G126" s="883"/>
      <c r="H126" s="926"/>
      <c r="I126" s="303">
        <f t="shared" si="20"/>
        <v>0</v>
      </c>
      <c r="J126" s="848"/>
      <c r="K126" s="652"/>
      <c r="L126" s="684"/>
      <c r="M126" s="652"/>
      <c r="N126" s="652"/>
      <c r="O126" s="946"/>
      <c r="P126" s="652"/>
      <c r="Q126" s="652"/>
      <c r="R126" s="653"/>
      <c r="S126" s="68">
        <f t="shared" si="26"/>
        <v>0</v>
      </c>
      <c r="T126" s="68" t="e">
        <f t="shared" ref="T126:T134" si="27">S126/H126</f>
        <v>#DIV/0!</v>
      </c>
    </row>
    <row r="127" spans="1:20" s="166" customFormat="1" ht="21.75" customHeight="1" x14ac:dyDescent="0.25">
      <c r="A127" s="936">
        <v>89</v>
      </c>
      <c r="B127" s="883"/>
      <c r="C127" s="883"/>
      <c r="D127" s="883"/>
      <c r="E127" s="927"/>
      <c r="F127" s="926"/>
      <c r="G127" s="883"/>
      <c r="H127" s="926"/>
      <c r="I127" s="303">
        <f t="shared" si="20"/>
        <v>0</v>
      </c>
      <c r="J127" s="849"/>
      <c r="K127" s="652"/>
      <c r="L127" s="684"/>
      <c r="M127" s="652"/>
      <c r="N127" s="652"/>
      <c r="O127" s="947"/>
      <c r="P127" s="652"/>
      <c r="Q127" s="652"/>
      <c r="R127" s="652"/>
      <c r="S127" s="68">
        <f t="shared" si="26"/>
        <v>0</v>
      </c>
      <c r="T127" s="68" t="e">
        <f t="shared" si="27"/>
        <v>#DIV/0!</v>
      </c>
    </row>
    <row r="128" spans="1:20" s="166" customFormat="1" ht="21.75" customHeight="1" x14ac:dyDescent="0.25">
      <c r="A128" s="935">
        <v>90</v>
      </c>
      <c r="B128" s="883"/>
      <c r="C128" s="883"/>
      <c r="D128" s="883"/>
      <c r="E128" s="927"/>
      <c r="F128" s="926"/>
      <c r="G128" s="890"/>
      <c r="H128" s="926"/>
      <c r="I128" s="303">
        <f t="shared" si="20"/>
        <v>0</v>
      </c>
      <c r="J128" s="850"/>
      <c r="K128" s="652"/>
      <c r="L128" s="684"/>
      <c r="M128" s="652"/>
      <c r="N128" s="652"/>
      <c r="O128" s="942"/>
      <c r="P128" s="652"/>
      <c r="Q128" s="652"/>
      <c r="R128" s="652"/>
      <c r="S128" s="68">
        <f t="shared" si="26"/>
        <v>0</v>
      </c>
      <c r="T128" s="68" t="e">
        <f t="shared" si="27"/>
        <v>#DIV/0!</v>
      </c>
    </row>
    <row r="129" spans="1:20" s="166" customFormat="1" ht="21.75" customHeight="1" x14ac:dyDescent="0.25">
      <c r="A129" s="936">
        <v>91</v>
      </c>
      <c r="B129" s="890"/>
      <c r="C129" s="883"/>
      <c r="D129" s="883"/>
      <c r="E129" s="927"/>
      <c r="F129" s="926"/>
      <c r="G129" s="890"/>
      <c r="H129" s="926"/>
      <c r="I129" s="303">
        <f t="shared" si="20"/>
        <v>0</v>
      </c>
      <c r="J129" s="850"/>
      <c r="K129" s="652"/>
      <c r="L129" s="684"/>
      <c r="M129" s="652"/>
      <c r="N129" s="652"/>
      <c r="O129" s="945"/>
      <c r="P129" s="652"/>
      <c r="Q129" s="652"/>
      <c r="R129" s="653"/>
      <c r="S129" s="68">
        <f t="shared" si="26"/>
        <v>0</v>
      </c>
      <c r="T129" s="68" t="e">
        <f t="shared" si="27"/>
        <v>#DIV/0!</v>
      </c>
    </row>
    <row r="130" spans="1:20" s="166" customFormat="1" ht="21.75" customHeight="1" x14ac:dyDescent="0.25">
      <c r="A130" s="935">
        <v>92</v>
      </c>
      <c r="B130" s="928"/>
      <c r="C130" s="883"/>
      <c r="D130" s="883"/>
      <c r="E130" s="927"/>
      <c r="F130" s="926"/>
      <c r="G130" s="890"/>
      <c r="H130" s="926"/>
      <c r="I130" s="303">
        <f t="shared" si="20"/>
        <v>0</v>
      </c>
      <c r="J130" s="850"/>
      <c r="K130" s="652"/>
      <c r="L130" s="684"/>
      <c r="M130" s="652"/>
      <c r="N130" s="652"/>
      <c r="O130" s="945"/>
      <c r="P130" s="652"/>
      <c r="Q130" s="652"/>
      <c r="R130" s="653"/>
      <c r="S130" s="68">
        <f t="shared" si="26"/>
        <v>0</v>
      </c>
      <c r="T130" s="68" t="e">
        <f t="shared" si="27"/>
        <v>#DIV/0!</v>
      </c>
    </row>
    <row r="131" spans="1:20" s="166" customFormat="1" ht="21.75" customHeight="1" x14ac:dyDescent="0.25">
      <c r="A131" s="936">
        <v>93</v>
      </c>
      <c r="B131" s="883"/>
      <c r="C131" s="883"/>
      <c r="D131" s="883"/>
      <c r="E131" s="927"/>
      <c r="F131" s="926"/>
      <c r="G131" s="890"/>
      <c r="H131" s="926"/>
      <c r="I131" s="303">
        <f t="shared" si="20"/>
        <v>0</v>
      </c>
      <c r="J131" s="850"/>
      <c r="K131" s="652"/>
      <c r="L131" s="684"/>
      <c r="M131" s="652"/>
      <c r="N131" s="652"/>
      <c r="O131" s="945"/>
      <c r="P131" s="652"/>
      <c r="Q131" s="652"/>
      <c r="R131" s="653"/>
      <c r="S131" s="68">
        <f t="shared" si="26"/>
        <v>0</v>
      </c>
      <c r="T131" s="68" t="e">
        <f t="shared" si="27"/>
        <v>#DIV/0!</v>
      </c>
    </row>
    <row r="132" spans="1:20" s="166" customFormat="1" ht="21.75" customHeight="1" x14ac:dyDescent="0.25">
      <c r="A132" s="935">
        <v>94</v>
      </c>
      <c r="B132" s="883"/>
      <c r="C132" s="883"/>
      <c r="D132" s="883"/>
      <c r="E132" s="927"/>
      <c r="F132" s="926"/>
      <c r="G132" s="890"/>
      <c r="H132" s="926"/>
      <c r="I132" s="303">
        <f t="shared" si="20"/>
        <v>0</v>
      </c>
      <c r="J132" s="939"/>
      <c r="K132" s="652"/>
      <c r="L132" s="684"/>
      <c r="M132" s="652"/>
      <c r="N132" s="652"/>
      <c r="O132" s="942"/>
      <c r="P132" s="652"/>
      <c r="Q132" s="652"/>
      <c r="R132" s="652"/>
      <c r="S132" s="68">
        <f t="shared" si="26"/>
        <v>0</v>
      </c>
      <c r="T132" s="68" t="e">
        <f t="shared" si="27"/>
        <v>#DIV/0!</v>
      </c>
    </row>
    <row r="133" spans="1:20" s="166" customFormat="1" ht="21.75" customHeight="1" x14ac:dyDescent="0.25">
      <c r="A133" s="851">
        <v>95</v>
      </c>
      <c r="B133" s="924"/>
      <c r="C133" s="883"/>
      <c r="D133" s="883"/>
      <c r="E133" s="927"/>
      <c r="F133" s="926"/>
      <c r="G133" s="890"/>
      <c r="H133" s="926"/>
      <c r="I133" s="303">
        <f t="shared" si="20"/>
        <v>0</v>
      </c>
      <c r="J133" s="847"/>
      <c r="K133" s="652"/>
      <c r="L133" s="684"/>
      <c r="M133" s="652"/>
      <c r="N133" s="652"/>
      <c r="O133" s="941"/>
      <c r="P133" s="652"/>
      <c r="Q133" s="652"/>
      <c r="R133" s="652"/>
      <c r="S133" s="68">
        <f t="shared" si="26"/>
        <v>0</v>
      </c>
      <c r="T133" s="68" t="e">
        <f t="shared" si="27"/>
        <v>#DIV/0!</v>
      </c>
    </row>
    <row r="134" spans="1:20" s="166" customFormat="1" ht="21.75" customHeight="1" x14ac:dyDescent="0.25">
      <c r="A134" s="104">
        <v>96</v>
      </c>
      <c r="B134" s="925"/>
      <c r="C134" s="662"/>
      <c r="D134" s="929"/>
      <c r="E134" s="930"/>
      <c r="F134" s="931"/>
      <c r="G134" s="932"/>
      <c r="H134" s="933"/>
      <c r="I134" s="303">
        <f t="shared" si="20"/>
        <v>0</v>
      </c>
      <c r="J134" s="847"/>
      <c r="K134" s="849"/>
      <c r="L134" s="656"/>
      <c r="M134" s="849"/>
      <c r="N134" s="664"/>
      <c r="O134" s="941"/>
      <c r="P134" s="940"/>
      <c r="Q134" s="849"/>
      <c r="R134" s="949"/>
      <c r="S134" s="68">
        <f t="shared" ref="S134" si="28">Q134+M134+K134</f>
        <v>0</v>
      </c>
      <c r="T134" s="68" t="e">
        <f t="shared" si="27"/>
        <v>#DIV/0!</v>
      </c>
    </row>
    <row r="135" spans="1:20" s="166" customFormat="1" x14ac:dyDescent="0.25">
      <c r="A135" s="104"/>
      <c r="B135" s="869"/>
      <c r="C135" s="934"/>
      <c r="D135" s="929"/>
      <c r="E135" s="930"/>
      <c r="F135" s="931"/>
      <c r="G135" s="932"/>
      <c r="H135" s="933"/>
      <c r="I135" s="303">
        <f t="shared" si="20"/>
        <v>0</v>
      </c>
      <c r="J135" s="847"/>
      <c r="K135" s="849"/>
      <c r="L135" s="656"/>
      <c r="M135" s="849"/>
      <c r="N135" s="664"/>
      <c r="O135" s="948"/>
      <c r="P135" s="940"/>
      <c r="Q135" s="849"/>
      <c r="R135" s="949"/>
      <c r="S135" s="68"/>
      <c r="T135" s="68"/>
    </row>
    <row r="136" spans="1:20" s="166" customFormat="1" x14ac:dyDescent="0.25">
      <c r="A136" s="104"/>
      <c r="B136" s="636"/>
      <c r="C136" s="637"/>
      <c r="D136" s="632"/>
      <c r="E136" s="881"/>
      <c r="F136" s="633"/>
      <c r="G136" s="634"/>
      <c r="H136" s="635"/>
      <c r="I136" s="303">
        <f t="shared" si="20"/>
        <v>0</v>
      </c>
      <c r="J136" s="847"/>
      <c r="K136" s="849"/>
      <c r="L136" s="656"/>
      <c r="M136" s="849"/>
      <c r="N136" s="664"/>
      <c r="O136" s="948"/>
      <c r="P136" s="940"/>
      <c r="Q136" s="849"/>
      <c r="R136" s="949"/>
      <c r="S136" s="68"/>
      <c r="T136" s="68"/>
    </row>
    <row r="137" spans="1:20" s="166" customFormat="1" x14ac:dyDescent="0.25">
      <c r="A137" s="104"/>
      <c r="B137" s="636"/>
      <c r="C137" s="637"/>
      <c r="D137" s="632"/>
      <c r="E137" s="881"/>
      <c r="F137" s="633"/>
      <c r="G137" s="634"/>
      <c r="H137" s="635"/>
      <c r="I137" s="303">
        <f t="shared" si="20"/>
        <v>0</v>
      </c>
      <c r="J137" s="847"/>
      <c r="K137" s="849"/>
      <c r="L137" s="656"/>
      <c r="M137" s="849"/>
      <c r="N137" s="664"/>
      <c r="O137" s="948"/>
      <c r="P137" s="940"/>
      <c r="Q137" s="849"/>
      <c r="R137" s="949"/>
      <c r="S137" s="68"/>
      <c r="T137" s="68"/>
    </row>
    <row r="138" spans="1:20" s="166" customFormat="1" x14ac:dyDescent="0.25">
      <c r="A138" s="104"/>
      <c r="B138" s="636"/>
      <c r="C138" s="591"/>
      <c r="D138" s="632"/>
      <c r="E138" s="881"/>
      <c r="F138" s="633"/>
      <c r="G138" s="634"/>
      <c r="H138" s="635"/>
      <c r="I138" s="303">
        <f t="shared" si="20"/>
        <v>0</v>
      </c>
      <c r="J138" s="847"/>
      <c r="K138" s="849"/>
      <c r="L138" s="656"/>
      <c r="M138" s="849"/>
      <c r="N138" s="664"/>
      <c r="O138" s="948"/>
      <c r="P138" s="940"/>
      <c r="Q138" s="849"/>
      <c r="R138" s="949"/>
      <c r="S138" s="68"/>
      <c r="T138" s="68"/>
    </row>
    <row r="139" spans="1:20" s="166" customFormat="1" x14ac:dyDescent="0.25">
      <c r="A139" s="104"/>
      <c r="B139" s="636"/>
      <c r="C139" s="637"/>
      <c r="D139" s="632"/>
      <c r="E139" s="881"/>
      <c r="F139" s="633"/>
      <c r="G139" s="634"/>
      <c r="H139" s="635"/>
      <c r="I139" s="303">
        <f t="shared" si="20"/>
        <v>0</v>
      </c>
      <c r="J139" s="283"/>
      <c r="K139" s="265"/>
      <c r="L139" s="323"/>
      <c r="M139" s="264"/>
      <c r="N139" s="614"/>
      <c r="O139" s="677"/>
      <c r="P139" s="940"/>
      <c r="Q139" s="849"/>
      <c r="R139" s="949"/>
      <c r="S139" s="68"/>
      <c r="T139" s="68"/>
    </row>
    <row r="140" spans="1:20" s="166" customFormat="1" x14ac:dyDescent="0.25">
      <c r="A140" s="104"/>
      <c r="B140" s="636"/>
      <c r="C140" s="637"/>
      <c r="D140" s="632"/>
      <c r="E140" s="881"/>
      <c r="F140" s="633"/>
      <c r="G140" s="634"/>
      <c r="H140" s="635"/>
      <c r="I140" s="303">
        <f t="shared" si="20"/>
        <v>0</v>
      </c>
      <c r="J140" s="283"/>
      <c r="K140" s="265"/>
      <c r="L140" s="323"/>
      <c r="M140" s="264"/>
      <c r="N140" s="614"/>
      <c r="O140" s="677"/>
      <c r="P140" s="940"/>
      <c r="Q140" s="849"/>
      <c r="R140" s="949"/>
      <c r="S140" s="68"/>
      <c r="T140" s="68"/>
    </row>
    <row r="141" spans="1:20" s="166" customFormat="1" x14ac:dyDescent="0.25">
      <c r="A141" s="104"/>
      <c r="B141" s="636"/>
      <c r="C141" s="638"/>
      <c r="D141" s="632"/>
      <c r="E141" s="881"/>
      <c r="F141" s="633"/>
      <c r="G141" s="634"/>
      <c r="H141" s="635"/>
      <c r="I141" s="303">
        <f t="shared" si="20"/>
        <v>0</v>
      </c>
      <c r="J141" s="283"/>
      <c r="K141" s="265"/>
      <c r="L141" s="323"/>
      <c r="M141" s="264"/>
      <c r="N141" s="614"/>
      <c r="O141" s="677"/>
      <c r="P141" s="940"/>
      <c r="Q141" s="849"/>
      <c r="R141" s="949"/>
      <c r="S141" s="68"/>
      <c r="T141" s="68"/>
    </row>
    <row r="142" spans="1:20" s="166" customFormat="1" x14ac:dyDescent="0.25">
      <c r="A142" s="104"/>
      <c r="B142" s="636"/>
      <c r="C142" s="639"/>
      <c r="D142" s="632"/>
      <c r="E142" s="881"/>
      <c r="F142" s="633"/>
      <c r="G142" s="634"/>
      <c r="H142" s="635"/>
      <c r="I142" s="303">
        <f t="shared" si="20"/>
        <v>0</v>
      </c>
      <c r="J142" s="283"/>
      <c r="K142" s="265"/>
      <c r="L142" s="323"/>
      <c r="M142" s="264"/>
      <c r="N142" s="614"/>
      <c r="O142" s="677"/>
      <c r="P142" s="940"/>
      <c r="Q142" s="849"/>
      <c r="R142" s="949"/>
      <c r="S142" s="68"/>
      <c r="T142" s="68"/>
    </row>
    <row r="143" spans="1:20" s="166" customFormat="1" x14ac:dyDescent="0.25">
      <c r="A143" s="104"/>
      <c r="B143" s="636"/>
      <c r="C143" s="591"/>
      <c r="D143" s="632"/>
      <c r="E143" s="881"/>
      <c r="F143" s="633"/>
      <c r="G143" s="634"/>
      <c r="H143" s="635"/>
      <c r="I143" s="303">
        <f t="shared" si="20"/>
        <v>0</v>
      </c>
      <c r="J143" s="283"/>
      <c r="K143" s="265"/>
      <c r="L143" s="323"/>
      <c r="M143" s="264"/>
      <c r="N143" s="614"/>
      <c r="O143" s="677"/>
      <c r="P143" s="940"/>
      <c r="Q143" s="849"/>
      <c r="R143" s="949"/>
      <c r="S143" s="68"/>
      <c r="T143" s="68"/>
    </row>
    <row r="144" spans="1:20" s="166" customFormat="1" x14ac:dyDescent="0.25">
      <c r="A144" s="104"/>
      <c r="B144" s="636"/>
      <c r="C144" s="591"/>
      <c r="D144" s="632"/>
      <c r="E144" s="881"/>
      <c r="F144" s="633"/>
      <c r="G144" s="634"/>
      <c r="H144" s="635"/>
      <c r="I144" s="303">
        <f t="shared" si="20"/>
        <v>0</v>
      </c>
      <c r="J144" s="283"/>
      <c r="K144" s="265"/>
      <c r="L144" s="323"/>
      <c r="M144" s="264"/>
      <c r="N144" s="614"/>
      <c r="O144" s="677"/>
      <c r="P144" s="940"/>
      <c r="Q144" s="849"/>
      <c r="R144" s="949"/>
      <c r="S144" s="68"/>
      <c r="T144" s="68"/>
    </row>
    <row r="145" spans="1:20" s="166" customFormat="1" x14ac:dyDescent="0.25">
      <c r="A145" s="104"/>
      <c r="B145" s="636"/>
      <c r="C145" s="639"/>
      <c r="D145" s="632"/>
      <c r="E145" s="881"/>
      <c r="F145" s="633"/>
      <c r="G145" s="634"/>
      <c r="H145" s="635"/>
      <c r="I145" s="303">
        <f t="shared" si="20"/>
        <v>0</v>
      </c>
      <c r="J145" s="283"/>
      <c r="K145" s="265"/>
      <c r="L145" s="323"/>
      <c r="M145" s="264"/>
      <c r="N145" s="614"/>
      <c r="O145" s="677"/>
      <c r="P145" s="940"/>
      <c r="Q145" s="849"/>
      <c r="R145" s="949"/>
      <c r="S145" s="68"/>
      <c r="T145" s="68"/>
    </row>
    <row r="146" spans="1:20" s="166" customFormat="1" x14ac:dyDescent="0.25">
      <c r="A146" s="104"/>
      <c r="B146" s="636"/>
      <c r="C146" s="591"/>
      <c r="D146" s="632"/>
      <c r="E146" s="881"/>
      <c r="F146" s="633"/>
      <c r="G146" s="634"/>
      <c r="H146" s="635"/>
      <c r="I146" s="303">
        <f t="shared" si="20"/>
        <v>0</v>
      </c>
      <c r="J146" s="283"/>
      <c r="K146" s="265"/>
      <c r="L146" s="323"/>
      <c r="M146" s="264"/>
      <c r="N146" s="614"/>
      <c r="O146" s="677"/>
      <c r="P146" s="940"/>
      <c r="Q146" s="849"/>
      <c r="R146" s="949"/>
      <c r="S146" s="68"/>
      <c r="T146" s="68"/>
    </row>
    <row r="147" spans="1:20" s="166" customFormat="1" x14ac:dyDescent="0.25">
      <c r="A147" s="104"/>
      <c r="B147" s="636"/>
      <c r="C147" s="591"/>
      <c r="D147" s="632"/>
      <c r="E147" s="881"/>
      <c r="F147" s="633"/>
      <c r="G147" s="634"/>
      <c r="H147" s="635"/>
      <c r="I147" s="303">
        <f t="shared" si="20"/>
        <v>0</v>
      </c>
      <c r="J147" s="283"/>
      <c r="K147" s="265"/>
      <c r="L147" s="323"/>
      <c r="M147" s="264"/>
      <c r="N147" s="614"/>
      <c r="O147" s="677"/>
      <c r="P147" s="940"/>
      <c r="Q147" s="849"/>
      <c r="R147" s="949"/>
      <c r="S147" s="68"/>
      <c r="T147" s="68"/>
    </row>
    <row r="148" spans="1:20" s="166" customFormat="1" x14ac:dyDescent="0.25">
      <c r="A148" s="104"/>
      <c r="B148" s="636"/>
      <c r="C148" s="591"/>
      <c r="D148" s="632"/>
      <c r="E148" s="881"/>
      <c r="F148" s="633"/>
      <c r="G148" s="634"/>
      <c r="H148" s="635"/>
      <c r="I148" s="303">
        <f t="shared" si="20"/>
        <v>0</v>
      </c>
      <c r="J148" s="283"/>
      <c r="K148" s="265"/>
      <c r="L148" s="323"/>
      <c r="M148" s="264"/>
      <c r="N148" s="614"/>
      <c r="O148" s="677"/>
      <c r="P148" s="940"/>
      <c r="Q148" s="849"/>
      <c r="R148" s="949"/>
      <c r="S148" s="68"/>
      <c r="T148" s="68"/>
    </row>
    <row r="149" spans="1:20" s="166" customFormat="1" x14ac:dyDescent="0.25">
      <c r="A149" s="104"/>
      <c r="B149" s="636"/>
      <c r="C149" s="591"/>
      <c r="D149" s="632"/>
      <c r="E149" s="881"/>
      <c r="F149" s="633"/>
      <c r="G149" s="634"/>
      <c r="H149" s="635"/>
      <c r="I149" s="303">
        <f t="shared" si="20"/>
        <v>0</v>
      </c>
      <c r="J149" s="283"/>
      <c r="K149" s="265"/>
      <c r="L149" s="323"/>
      <c r="M149" s="264"/>
      <c r="N149" s="614"/>
      <c r="O149" s="677"/>
      <c r="P149" s="940"/>
      <c r="Q149" s="849"/>
      <c r="R149" s="949"/>
      <c r="S149" s="68"/>
      <c r="T149" s="68"/>
    </row>
    <row r="150" spans="1:20" s="166" customFormat="1" x14ac:dyDescent="0.25">
      <c r="A150" s="104"/>
      <c r="B150" s="636"/>
      <c r="C150" s="591"/>
      <c r="D150" s="632"/>
      <c r="E150" s="881"/>
      <c r="F150" s="633"/>
      <c r="G150" s="634"/>
      <c r="H150" s="635"/>
      <c r="I150" s="303">
        <f t="shared" si="20"/>
        <v>0</v>
      </c>
      <c r="J150" s="283"/>
      <c r="K150" s="265"/>
      <c r="L150" s="323"/>
      <c r="M150" s="264"/>
      <c r="N150" s="614"/>
      <c r="O150" s="677"/>
      <c r="P150" s="940"/>
      <c r="Q150" s="849"/>
      <c r="R150" s="949"/>
      <c r="S150" s="68"/>
      <c r="T150" s="68"/>
    </row>
    <row r="151" spans="1:20" s="166" customFormat="1" x14ac:dyDescent="0.25">
      <c r="A151" s="104"/>
      <c r="B151" s="636"/>
      <c r="C151" s="591"/>
      <c r="D151" s="632"/>
      <c r="E151" s="881"/>
      <c r="F151" s="633"/>
      <c r="G151" s="634"/>
      <c r="H151" s="635"/>
      <c r="I151" s="303">
        <f t="shared" si="20"/>
        <v>0</v>
      </c>
      <c r="J151" s="283"/>
      <c r="K151" s="265"/>
      <c r="L151" s="323"/>
      <c r="M151" s="264"/>
      <c r="N151" s="614"/>
      <c r="O151" s="677"/>
      <c r="P151" s="940"/>
      <c r="Q151" s="849"/>
      <c r="R151" s="949"/>
      <c r="S151" s="68"/>
      <c r="T151" s="68"/>
    </row>
    <row r="152" spans="1:20" s="166" customFormat="1" x14ac:dyDescent="0.25">
      <c r="A152" s="104"/>
      <c r="B152" s="636"/>
      <c r="C152" s="591"/>
      <c r="D152" s="632"/>
      <c r="E152" s="881"/>
      <c r="F152" s="633"/>
      <c r="G152" s="634"/>
      <c r="H152" s="635"/>
      <c r="I152" s="303">
        <f t="shared" si="20"/>
        <v>0</v>
      </c>
      <c r="J152" s="283"/>
      <c r="K152" s="265"/>
      <c r="L152" s="323"/>
      <c r="M152" s="264"/>
      <c r="N152" s="614"/>
      <c r="O152" s="677"/>
      <c r="P152" s="940"/>
      <c r="Q152" s="849"/>
      <c r="R152" s="949"/>
      <c r="S152" s="68"/>
      <c r="T152" s="68"/>
    </row>
    <row r="153" spans="1:20" s="166" customFormat="1" x14ac:dyDescent="0.25">
      <c r="A153" s="104"/>
      <c r="B153" s="636"/>
      <c r="C153" s="591"/>
      <c r="D153" s="632"/>
      <c r="E153" s="881"/>
      <c r="F153" s="633"/>
      <c r="G153" s="634"/>
      <c r="H153" s="635"/>
      <c r="I153" s="303">
        <f t="shared" si="20"/>
        <v>0</v>
      </c>
      <c r="J153" s="283"/>
      <c r="K153" s="265"/>
      <c r="L153" s="323"/>
      <c r="M153" s="264"/>
      <c r="N153" s="614"/>
      <c r="O153" s="677"/>
      <c r="P153" s="940"/>
      <c r="Q153" s="849"/>
      <c r="R153" s="949"/>
      <c r="S153" s="68"/>
      <c r="T153" s="68"/>
    </row>
    <row r="154" spans="1:20" s="166" customFormat="1" x14ac:dyDescent="0.25">
      <c r="A154" s="104"/>
      <c r="B154" s="400"/>
      <c r="C154" s="404"/>
      <c r="D154" s="516"/>
      <c r="E154" s="878"/>
      <c r="F154" s="762"/>
      <c r="G154" s="763"/>
      <c r="H154" s="764"/>
      <c r="I154" s="303">
        <f t="shared" si="20"/>
        <v>0</v>
      </c>
      <c r="J154" s="283"/>
      <c r="K154" s="265"/>
      <c r="L154" s="323"/>
      <c r="M154" s="264"/>
      <c r="N154" s="614"/>
      <c r="O154" s="677"/>
      <c r="P154" s="940"/>
      <c r="Q154" s="849"/>
      <c r="R154" s="949"/>
      <c r="S154" s="68"/>
      <c r="T154" s="68"/>
    </row>
    <row r="155" spans="1:20" s="166" customFormat="1" x14ac:dyDescent="0.25">
      <c r="A155" s="104"/>
      <c r="B155" s="400"/>
      <c r="C155" s="404"/>
      <c r="D155" s="516"/>
      <c r="E155" s="878"/>
      <c r="F155" s="762"/>
      <c r="G155" s="763"/>
      <c r="H155" s="764"/>
      <c r="I155" s="303">
        <f t="shared" si="20"/>
        <v>0</v>
      </c>
      <c r="J155" s="283"/>
      <c r="K155" s="265"/>
      <c r="L155" s="323"/>
      <c r="M155" s="264"/>
      <c r="N155" s="614"/>
      <c r="O155" s="677"/>
      <c r="P155" s="940"/>
      <c r="Q155" s="849"/>
      <c r="R155" s="949"/>
      <c r="S155" s="68"/>
      <c r="T155" s="68"/>
    </row>
    <row r="156" spans="1:20" s="166" customFormat="1" x14ac:dyDescent="0.25">
      <c r="A156" s="104"/>
      <c r="B156" s="400"/>
      <c r="C156" s="404"/>
      <c r="D156" s="516"/>
      <c r="E156" s="878"/>
      <c r="F156" s="762"/>
      <c r="G156" s="763"/>
      <c r="H156" s="764"/>
      <c r="I156" s="303">
        <f t="shared" si="20"/>
        <v>0</v>
      </c>
      <c r="J156" s="283"/>
      <c r="K156" s="265"/>
      <c r="L156" s="323"/>
      <c r="M156" s="264"/>
      <c r="N156" s="614"/>
      <c r="O156" s="677"/>
      <c r="P156" s="940"/>
      <c r="Q156" s="849"/>
      <c r="R156" s="949"/>
      <c r="S156" s="68"/>
      <c r="T156" s="68"/>
    </row>
    <row r="157" spans="1:20" s="166" customFormat="1" x14ac:dyDescent="0.25">
      <c r="A157" s="104"/>
      <c r="B157" s="761"/>
      <c r="C157" s="76"/>
      <c r="D157" s="170"/>
      <c r="E157" s="163"/>
      <c r="F157" s="110"/>
      <c r="G157" s="104"/>
      <c r="H157" s="603"/>
      <c r="I157" s="303">
        <f t="shared" si="20"/>
        <v>0</v>
      </c>
      <c r="J157" s="283"/>
      <c r="K157" s="265"/>
      <c r="L157" s="323"/>
      <c r="M157" s="264"/>
      <c r="N157" s="614"/>
      <c r="O157" s="677"/>
      <c r="P157" s="628"/>
      <c r="Q157" s="629"/>
      <c r="R157" s="630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603"/>
      <c r="I158" s="303">
        <f t="shared" si="20"/>
        <v>0</v>
      </c>
      <c r="J158" s="283"/>
      <c r="K158" s="265"/>
      <c r="L158" s="323"/>
      <c r="M158" s="264"/>
      <c r="N158" s="614"/>
      <c r="O158" s="677"/>
      <c r="P158" s="628"/>
      <c r="Q158" s="629"/>
      <c r="R158" s="630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603"/>
      <c r="I159" s="303">
        <f t="shared" si="20"/>
        <v>0</v>
      </c>
      <c r="J159" s="283"/>
      <c r="K159" s="265"/>
      <c r="L159" s="323"/>
      <c r="M159" s="264"/>
      <c r="N159" s="614"/>
      <c r="O159" s="677"/>
      <c r="P159" s="628"/>
      <c r="Q159" s="629"/>
      <c r="R159" s="630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603"/>
      <c r="I160" s="303">
        <f t="shared" si="20"/>
        <v>0</v>
      </c>
      <c r="J160" s="283"/>
      <c r="K160" s="265"/>
      <c r="L160" s="323"/>
      <c r="M160" s="264"/>
      <c r="N160" s="614"/>
      <c r="O160" s="677"/>
      <c r="P160" s="628"/>
      <c r="Q160" s="629"/>
      <c r="R160" s="630"/>
      <c r="S160" s="68"/>
      <c r="T160" s="68"/>
    </row>
    <row r="161" spans="1:20" s="166" customFormat="1" x14ac:dyDescent="0.25">
      <c r="A161" s="104"/>
      <c r="B161" s="79"/>
      <c r="C161" s="76"/>
      <c r="D161" s="170"/>
      <c r="E161" s="163"/>
      <c r="F161" s="110"/>
      <c r="G161" s="104"/>
      <c r="H161" s="603"/>
      <c r="I161" s="303">
        <f t="shared" si="20"/>
        <v>0</v>
      </c>
      <c r="J161" s="283"/>
      <c r="K161" s="265"/>
      <c r="L161" s="323"/>
      <c r="M161" s="264"/>
      <c r="N161" s="614"/>
      <c r="O161" s="677"/>
      <c r="P161" s="628"/>
      <c r="Q161" s="629"/>
      <c r="R161" s="630"/>
      <c r="S161" s="68"/>
      <c r="T161" s="68"/>
    </row>
    <row r="162" spans="1:20" s="166" customFormat="1" x14ac:dyDescent="0.25">
      <c r="A162" s="104"/>
      <c r="B162" s="79"/>
      <c r="C162" s="76"/>
      <c r="D162" s="170"/>
      <c r="E162" s="163"/>
      <c r="F162" s="110"/>
      <c r="G162" s="104"/>
      <c r="H162" s="603"/>
      <c r="I162" s="303">
        <f t="shared" si="20"/>
        <v>0</v>
      </c>
      <c r="J162" s="283"/>
      <c r="K162" s="265"/>
      <c r="L162" s="323"/>
      <c r="M162" s="264"/>
      <c r="N162" s="614"/>
      <c r="O162" s="677"/>
      <c r="P162" s="628"/>
      <c r="Q162" s="629"/>
      <c r="R162" s="630"/>
      <c r="S162" s="68"/>
      <c r="T162" s="68"/>
    </row>
    <row r="163" spans="1:20" s="166" customFormat="1" x14ac:dyDescent="0.25">
      <c r="A163" s="104"/>
      <c r="B163" s="79"/>
      <c r="C163" s="76"/>
      <c r="D163" s="170"/>
      <c r="E163" s="163"/>
      <c r="F163" s="110"/>
      <c r="G163" s="104"/>
      <c r="H163" s="603"/>
      <c r="I163" s="303">
        <f t="shared" si="20"/>
        <v>0</v>
      </c>
      <c r="J163" s="283"/>
      <c r="K163" s="265"/>
      <c r="L163" s="323"/>
      <c r="M163" s="264"/>
      <c r="N163" s="614"/>
      <c r="O163" s="677"/>
      <c r="P163" s="628"/>
      <c r="Q163" s="629"/>
      <c r="R163" s="630"/>
      <c r="S163" s="68"/>
      <c r="T163" s="68"/>
    </row>
    <row r="164" spans="1:20" s="166" customFormat="1" x14ac:dyDescent="0.25">
      <c r="A164" s="104"/>
      <c r="B164" s="79"/>
      <c r="C164" s="76"/>
      <c r="D164" s="170"/>
      <c r="E164" s="163"/>
      <c r="F164" s="110"/>
      <c r="G164" s="104"/>
      <c r="H164" s="603"/>
      <c r="I164" s="303">
        <f t="shared" si="20"/>
        <v>0</v>
      </c>
      <c r="J164" s="283"/>
      <c r="K164" s="265"/>
      <c r="L164" s="323"/>
      <c r="M164" s="264"/>
      <c r="N164" s="506"/>
      <c r="O164" s="678"/>
      <c r="P164" s="263"/>
      <c r="Q164" s="264"/>
      <c r="R164" s="570"/>
      <c r="S164" s="68"/>
      <c r="T164" s="68"/>
    </row>
    <row r="165" spans="1:20" s="166" customFormat="1" x14ac:dyDescent="0.25">
      <c r="A165" s="104"/>
      <c r="B165" s="79"/>
      <c r="C165" s="76"/>
      <c r="D165" s="170"/>
      <c r="E165" s="163"/>
      <c r="F165" s="110"/>
      <c r="G165" s="104"/>
      <c r="H165" s="603"/>
      <c r="I165" s="303">
        <f t="shared" si="20"/>
        <v>0</v>
      </c>
      <c r="J165" s="283"/>
      <c r="K165" s="265"/>
      <c r="L165" s="323"/>
      <c r="M165" s="264"/>
      <c r="N165" s="506"/>
      <c r="O165" s="678"/>
      <c r="P165" s="263"/>
      <c r="Q165" s="264"/>
      <c r="R165" s="570"/>
      <c r="S165" s="68"/>
      <c r="T165" s="68"/>
    </row>
    <row r="166" spans="1:20" s="166" customFormat="1" x14ac:dyDescent="0.25">
      <c r="A166" s="104"/>
      <c r="B166" s="79"/>
      <c r="C166" s="76"/>
      <c r="D166" s="170"/>
      <c r="E166" s="163"/>
      <c r="F166" s="110"/>
      <c r="G166" s="104"/>
      <c r="H166" s="603"/>
      <c r="I166" s="303">
        <f t="shared" si="20"/>
        <v>0</v>
      </c>
      <c r="J166" s="283"/>
      <c r="K166" s="265"/>
      <c r="L166" s="323"/>
      <c r="M166" s="264"/>
      <c r="N166" s="506"/>
      <c r="O166" s="678"/>
      <c r="P166" s="263"/>
      <c r="Q166" s="264"/>
      <c r="R166" s="570"/>
      <c r="S166" s="68"/>
      <c r="T166" s="68"/>
    </row>
    <row r="167" spans="1:20" s="166" customFormat="1" ht="15.75" thickBot="1" x14ac:dyDescent="0.3">
      <c r="A167" s="104"/>
      <c r="B167" s="79"/>
      <c r="C167" s="156"/>
      <c r="D167" s="156"/>
      <c r="E167" s="143"/>
      <c r="F167" s="861"/>
      <c r="G167" s="104"/>
      <c r="H167" s="603"/>
      <c r="I167" s="303">
        <f t="shared" si="20"/>
        <v>0</v>
      </c>
      <c r="J167" s="283"/>
      <c r="K167" s="322"/>
      <c r="L167" s="323"/>
      <c r="M167" s="293"/>
      <c r="N167" s="506"/>
      <c r="O167" s="295"/>
      <c r="P167" s="320"/>
      <c r="Q167" s="332"/>
      <c r="R167" s="571"/>
      <c r="S167" s="68">
        <f t="shared" ref="S167:S172" si="29">Q167+M167+K167</f>
        <v>0</v>
      </c>
      <c r="T167" s="68" t="e">
        <f t="shared" ref="T167:T175" si="30">S167/H167+0.1</f>
        <v>#DIV/0!</v>
      </c>
    </row>
    <row r="168" spans="1:20" s="166" customFormat="1" ht="15.75" hidden="1" thickBot="1" x14ac:dyDescent="0.3">
      <c r="A168" s="104"/>
      <c r="B168" s="79"/>
      <c r="D168" s="156"/>
      <c r="E168" s="143"/>
      <c r="F168" s="861"/>
      <c r="G168" s="104"/>
      <c r="H168" s="603"/>
      <c r="I168" s="110">
        <f t="shared" si="20"/>
        <v>0</v>
      </c>
      <c r="J168" s="205"/>
      <c r="K168" s="113"/>
      <c r="L168" s="185"/>
      <c r="M168" s="74"/>
      <c r="N168" s="507"/>
      <c r="O168" s="134"/>
      <c r="P168" s="122"/>
      <c r="Q168" s="191"/>
      <c r="R168" s="189"/>
      <c r="S168" s="68">
        <f t="shared" si="29"/>
        <v>0</v>
      </c>
      <c r="T168" s="68" t="e">
        <f t="shared" si="30"/>
        <v>#DIV/0!</v>
      </c>
    </row>
    <row r="169" spans="1:20" s="166" customFormat="1" ht="15.75" hidden="1" thickBot="1" x14ac:dyDescent="0.3">
      <c r="A169" s="104"/>
      <c r="B169" s="79"/>
      <c r="D169" s="156"/>
      <c r="E169" s="143"/>
      <c r="F169" s="861"/>
      <c r="G169" s="104"/>
      <c r="H169" s="603"/>
      <c r="I169" s="110">
        <f t="shared" si="20"/>
        <v>0</v>
      </c>
      <c r="J169" s="205"/>
      <c r="K169" s="113"/>
      <c r="L169" s="185"/>
      <c r="M169" s="74"/>
      <c r="N169" s="507"/>
      <c r="O169" s="134"/>
      <c r="P169" s="122"/>
      <c r="Q169" s="191"/>
      <c r="R169" s="189"/>
      <c r="S169" s="68">
        <f t="shared" si="29"/>
        <v>0</v>
      </c>
      <c r="T169" s="68" t="e">
        <f t="shared" si="30"/>
        <v>#DIV/0!</v>
      </c>
    </row>
    <row r="170" spans="1:20" s="166" customFormat="1" ht="15.75" hidden="1" thickBot="1" x14ac:dyDescent="0.3">
      <c r="A170" s="104"/>
      <c r="B170" s="79"/>
      <c r="D170" s="156"/>
      <c r="E170" s="143"/>
      <c r="F170" s="861"/>
      <c r="G170" s="104"/>
      <c r="H170" s="603"/>
      <c r="I170" s="110">
        <f t="shared" si="20"/>
        <v>0</v>
      </c>
      <c r="J170" s="205"/>
      <c r="K170" s="113"/>
      <c r="L170" s="185"/>
      <c r="M170" s="74"/>
      <c r="N170" s="507"/>
      <c r="O170" s="134"/>
      <c r="P170" s="122"/>
      <c r="Q170" s="191"/>
      <c r="R170" s="190"/>
      <c r="S170" s="68">
        <f t="shared" si="29"/>
        <v>0</v>
      </c>
      <c r="T170" s="68" t="e">
        <f t="shared" si="30"/>
        <v>#DIV/0!</v>
      </c>
    </row>
    <row r="171" spans="1:20" s="166" customFormat="1" ht="15.75" hidden="1" thickBot="1" x14ac:dyDescent="0.3">
      <c r="A171" s="104"/>
      <c r="B171" s="79"/>
      <c r="D171" s="156"/>
      <c r="E171" s="143"/>
      <c r="F171" s="861"/>
      <c r="G171" s="104"/>
      <c r="H171" s="603"/>
      <c r="I171" s="110">
        <f t="shared" si="20"/>
        <v>0</v>
      </c>
      <c r="J171" s="205"/>
      <c r="K171" s="113"/>
      <c r="L171" s="185"/>
      <c r="M171" s="74"/>
      <c r="N171" s="507"/>
      <c r="O171" s="134"/>
      <c r="P171" s="122"/>
      <c r="Q171" s="191"/>
      <c r="R171" s="190"/>
      <c r="S171" s="68">
        <f t="shared" si="29"/>
        <v>0</v>
      </c>
      <c r="T171" s="68" t="e">
        <f t="shared" si="30"/>
        <v>#DIV/0!</v>
      </c>
    </row>
    <row r="172" spans="1:20" s="166" customFormat="1" ht="15.75" hidden="1" thickBot="1" x14ac:dyDescent="0.3">
      <c r="A172" s="104"/>
      <c r="B172" s="79"/>
      <c r="C172" s="156"/>
      <c r="E172" s="143"/>
      <c r="F172" s="861"/>
      <c r="G172" s="104"/>
      <c r="H172" s="603"/>
      <c r="I172" s="110">
        <f t="shared" si="20"/>
        <v>0</v>
      </c>
      <c r="J172" s="205"/>
      <c r="K172" s="113"/>
      <c r="L172" s="185"/>
      <c r="M172" s="74"/>
      <c r="N172" s="507"/>
      <c r="O172" s="134"/>
      <c r="P172" s="122"/>
      <c r="Q172" s="74"/>
      <c r="R172" s="186"/>
      <c r="S172" s="68">
        <f t="shared" si="29"/>
        <v>0</v>
      </c>
      <c r="T172" s="68" t="e">
        <f t="shared" si="30"/>
        <v>#DIV/0!</v>
      </c>
    </row>
    <row r="173" spans="1:20" s="166" customFormat="1" ht="15.75" hidden="1" thickBot="1" x14ac:dyDescent="0.3">
      <c r="A173" s="104"/>
      <c r="B173" s="79"/>
      <c r="C173" s="156"/>
      <c r="D173" s="106"/>
      <c r="E173" s="143"/>
      <c r="F173" s="861"/>
      <c r="G173" s="104"/>
      <c r="H173" s="603"/>
      <c r="I173" s="110">
        <f t="shared" si="20"/>
        <v>0</v>
      </c>
      <c r="J173" s="205"/>
      <c r="K173" s="113"/>
      <c r="L173" s="185"/>
      <c r="M173" s="74"/>
      <c r="N173" s="507"/>
      <c r="O173" s="134"/>
      <c r="P173" s="122"/>
      <c r="Q173" s="74"/>
      <c r="R173" s="186"/>
      <c r="S173" s="68">
        <f t="shared" ref="S173:S178" si="31">Q173+M173+K173</f>
        <v>0</v>
      </c>
      <c r="T173" s="68" t="e">
        <f t="shared" si="30"/>
        <v>#DIV/0!</v>
      </c>
    </row>
    <row r="174" spans="1:20" s="166" customFormat="1" ht="15.75" hidden="1" thickBot="1" x14ac:dyDescent="0.3">
      <c r="A174" s="104"/>
      <c r="B174" s="79"/>
      <c r="C174" s="162"/>
      <c r="D174" s="106"/>
      <c r="E174" s="143"/>
      <c r="F174" s="861"/>
      <c r="G174" s="104"/>
      <c r="H174" s="603"/>
      <c r="I174" s="110">
        <f t="shared" si="20"/>
        <v>0</v>
      </c>
      <c r="J174" s="205"/>
      <c r="K174" s="113"/>
      <c r="L174" s="185"/>
      <c r="M174" s="74"/>
      <c r="N174" s="507"/>
      <c r="O174" s="134"/>
      <c r="P174" s="122"/>
      <c r="Q174" s="74"/>
      <c r="R174" s="186"/>
      <c r="S174" s="68">
        <f t="shared" si="31"/>
        <v>0</v>
      </c>
      <c r="T174" s="68" t="e">
        <f t="shared" si="30"/>
        <v>#DIV/0!</v>
      </c>
    </row>
    <row r="175" spans="1:20" s="166" customFormat="1" ht="15.75" hidden="1" thickBot="1" x14ac:dyDescent="0.3">
      <c r="A175" s="104"/>
      <c r="B175" s="79"/>
      <c r="C175" s="162"/>
      <c r="D175" s="106"/>
      <c r="E175" s="143"/>
      <c r="F175" s="861"/>
      <c r="G175" s="104"/>
      <c r="H175" s="603"/>
      <c r="I175" s="110">
        <f t="shared" si="20"/>
        <v>0</v>
      </c>
      <c r="J175" s="205"/>
      <c r="K175" s="113"/>
      <c r="L175" s="185"/>
      <c r="M175" s="74"/>
      <c r="N175" s="507"/>
      <c r="O175" s="134"/>
      <c r="P175" s="122"/>
      <c r="Q175" s="74"/>
      <c r="R175" s="186"/>
      <c r="S175" s="68">
        <f t="shared" si="31"/>
        <v>0</v>
      </c>
      <c r="T175" s="68" t="e">
        <f t="shared" si="30"/>
        <v>#DIV/0!</v>
      </c>
    </row>
    <row r="176" spans="1:20" s="166" customFormat="1" ht="15.75" hidden="1" thickBot="1" x14ac:dyDescent="0.3">
      <c r="A176" s="104"/>
      <c r="B176" s="79"/>
      <c r="C176" s="162"/>
      <c r="D176" s="106"/>
      <c r="E176" s="143"/>
      <c r="F176" s="861"/>
      <c r="G176" s="104"/>
      <c r="H176" s="603"/>
      <c r="I176" s="110">
        <f t="shared" si="20"/>
        <v>0</v>
      </c>
      <c r="J176" s="205"/>
      <c r="K176" s="113"/>
      <c r="L176" s="185"/>
      <c r="M176" s="74"/>
      <c r="N176" s="507"/>
      <c r="O176" s="134"/>
      <c r="P176" s="122"/>
      <c r="Q176" s="74"/>
      <c r="R176" s="186"/>
      <c r="S176" s="68">
        <f t="shared" si="31"/>
        <v>0</v>
      </c>
      <c r="T176" s="68" t="e">
        <f>S176/H176</f>
        <v>#DIV/0!</v>
      </c>
    </row>
    <row r="177" spans="1:20" s="166" customFormat="1" ht="15.75" hidden="1" thickBot="1" x14ac:dyDescent="0.3">
      <c r="A177" s="104"/>
      <c r="B177" s="79"/>
      <c r="C177" s="162"/>
      <c r="D177" s="167"/>
      <c r="E177" s="143"/>
      <c r="F177" s="861"/>
      <c r="G177" s="104"/>
      <c r="H177" s="603"/>
      <c r="I177" s="110">
        <f t="shared" si="20"/>
        <v>0</v>
      </c>
      <c r="J177" s="205"/>
      <c r="K177" s="113"/>
      <c r="L177" s="185"/>
      <c r="M177" s="74"/>
      <c r="N177" s="507"/>
      <c r="O177" s="134"/>
      <c r="P177" s="122"/>
      <c r="Q177" s="63"/>
      <c r="R177" s="187"/>
      <c r="S177" s="68">
        <f t="shared" si="31"/>
        <v>0</v>
      </c>
      <c r="T177" s="68" t="e">
        <f>S177/H177</f>
        <v>#DIV/0!</v>
      </c>
    </row>
    <row r="178" spans="1:20" s="166" customFormat="1" ht="15.75" hidden="1" thickBot="1" x14ac:dyDescent="0.3">
      <c r="A178" s="104"/>
      <c r="B178" s="79"/>
      <c r="C178" s="162"/>
      <c r="D178" s="167"/>
      <c r="E178" s="143"/>
      <c r="F178" s="861"/>
      <c r="G178" s="104"/>
      <c r="H178" s="603"/>
      <c r="I178" s="110">
        <f t="shared" si="20"/>
        <v>0</v>
      </c>
      <c r="J178" s="205"/>
      <c r="K178" s="113"/>
      <c r="L178" s="185"/>
      <c r="M178" s="74"/>
      <c r="N178" s="507"/>
      <c r="O178" s="134"/>
      <c r="P178" s="122"/>
      <c r="Q178" s="63"/>
      <c r="R178" s="179"/>
      <c r="S178" s="68">
        <f t="shared" si="31"/>
        <v>0</v>
      </c>
      <c r="T178" s="68" t="e">
        <f>S178/H178</f>
        <v>#DIV/0!</v>
      </c>
    </row>
    <row r="179" spans="1:20" s="166" customFormat="1" ht="15.75" hidden="1" thickBot="1" x14ac:dyDescent="0.3">
      <c r="A179" s="104"/>
      <c r="B179" s="79"/>
      <c r="C179" s="78"/>
      <c r="D179" s="167"/>
      <c r="E179" s="882"/>
      <c r="F179" s="861"/>
      <c r="G179" s="104"/>
      <c r="H179" s="603"/>
      <c r="I179" s="110">
        <f t="shared" si="20"/>
        <v>0</v>
      </c>
      <c r="J179" s="136"/>
      <c r="K179" s="180"/>
      <c r="L179" s="774"/>
      <c r="M179" s="74"/>
      <c r="N179" s="508"/>
      <c r="O179" s="134"/>
      <c r="P179" s="99"/>
      <c r="Q179" s="79"/>
      <c r="R179" s="160"/>
      <c r="S179" s="68">
        <f>Q179+M179+K179</f>
        <v>0</v>
      </c>
      <c r="T179" s="68" t="e">
        <f>S179/H179+0.1</f>
        <v>#DIV/0!</v>
      </c>
    </row>
    <row r="180" spans="1:20" s="166" customFormat="1" ht="29.25" customHeight="1" thickTop="1" thickBot="1" x14ac:dyDescent="0.3">
      <c r="A180" s="104"/>
      <c r="B180" s="79"/>
      <c r="C180" s="78"/>
      <c r="D180" s="181"/>
      <c r="E180" s="143"/>
      <c r="F180" s="876" t="s">
        <v>31</v>
      </c>
      <c r="G180" s="75">
        <f>SUM(G5:G179)</f>
        <v>2312</v>
      </c>
      <c r="H180" s="605">
        <f>SUM(H3:H179)</f>
        <v>590337.55999999994</v>
      </c>
      <c r="I180" s="971">
        <f>PIERNA!I37</f>
        <v>0</v>
      </c>
      <c r="J180" s="47"/>
      <c r="K180" s="182">
        <f>SUM(K5:K179)</f>
        <v>235803</v>
      </c>
      <c r="L180" s="775"/>
      <c r="M180" s="182">
        <f>SUM(M5:M179)</f>
        <v>633360</v>
      </c>
      <c r="N180" s="509"/>
      <c r="O180" s="679"/>
      <c r="P180" s="123"/>
      <c r="Q180" s="183">
        <f>SUM(Q5:Q179)</f>
        <v>26406737.294495005</v>
      </c>
      <c r="R180" s="161"/>
      <c r="S180" s="194">
        <f>Q180+M180+K180</f>
        <v>27275900.294495005</v>
      </c>
      <c r="T180" s="68"/>
    </row>
    <row r="181" spans="1:20" s="166" customFormat="1" ht="15.75" thickTop="1" x14ac:dyDescent="0.25">
      <c r="B181" s="79"/>
      <c r="D181" s="104"/>
      <c r="E181" s="143"/>
      <c r="F181" s="175"/>
      <c r="G181" s="104"/>
      <c r="H181" s="175"/>
      <c r="I181" s="79"/>
      <c r="J181" s="136"/>
      <c r="L181" s="776"/>
      <c r="N181" s="199"/>
      <c r="O181" s="176"/>
      <c r="P181" s="99"/>
      <c r="Q181" s="79"/>
      <c r="R181" s="162" t="s">
        <v>43</v>
      </c>
    </row>
  </sheetData>
  <sortState xmlns:xlrd2="http://schemas.microsoft.com/office/spreadsheetml/2017/richdata2" ref="B98:O105">
    <sortCondition ref="E98:E105"/>
  </sortState>
  <mergeCells count="16">
    <mergeCell ref="R98:R99"/>
    <mergeCell ref="Q1:Q2"/>
    <mergeCell ref="K1:K2"/>
    <mergeCell ref="M1:M2"/>
    <mergeCell ref="B98:B99"/>
    <mergeCell ref="O98:O99"/>
    <mergeCell ref="B109:B114"/>
    <mergeCell ref="E109:E114"/>
    <mergeCell ref="O109:O114"/>
    <mergeCell ref="R115:R116"/>
    <mergeCell ref="R104:R107"/>
    <mergeCell ref="R109:R114"/>
    <mergeCell ref="B115:B116"/>
    <mergeCell ref="O115:O116"/>
    <mergeCell ref="B104:B107"/>
    <mergeCell ref="O104:O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AF34"/>
  <sheetViews>
    <sheetView topLeftCell="Y1" zoomScaleNormal="100" workbookViewId="0">
      <selection activeCell="AC17" sqref="A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6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  <col min="23" max="23" width="32.42578125" bestFit="1" customWidth="1"/>
    <col min="24" max="24" width="17.7109375" style="76" bestFit="1" customWidth="1"/>
    <col min="25" max="25" width="15.5703125" bestFit="1" customWidth="1"/>
    <col min="28" max="28" width="12" customWidth="1"/>
    <col min="31" max="31" width="13.85546875" bestFit="1" customWidth="1"/>
    <col min="32" max="32" width="15.42578125" customWidth="1"/>
  </cols>
  <sheetData>
    <row r="1" spans="1:32" ht="36.75" customHeight="1" x14ac:dyDescent="0.5">
      <c r="A1" s="1127" t="s">
        <v>175</v>
      </c>
      <c r="B1" s="1127"/>
      <c r="C1" s="1127"/>
      <c r="D1" s="1127"/>
      <c r="E1" s="1127"/>
      <c r="F1" s="1127"/>
      <c r="G1" s="1127"/>
      <c r="H1" s="398">
        <v>1</v>
      </c>
      <c r="I1" s="701"/>
      <c r="L1" s="1127" t="s">
        <v>179</v>
      </c>
      <c r="M1" s="1127"/>
      <c r="N1" s="1127"/>
      <c r="O1" s="1127"/>
      <c r="P1" s="1127"/>
      <c r="Q1" s="1127"/>
      <c r="R1" s="1127"/>
      <c r="S1" s="398">
        <v>2</v>
      </c>
      <c r="T1" s="701"/>
      <c r="W1" s="1108" t="s">
        <v>178</v>
      </c>
      <c r="X1" s="1108"/>
      <c r="Y1" s="1108"/>
      <c r="Z1" s="1108"/>
      <c r="AA1" s="1108"/>
      <c r="AB1" s="1108"/>
      <c r="AC1" s="1108"/>
      <c r="AD1" s="398">
        <v>2</v>
      </c>
      <c r="AE1" s="701"/>
    </row>
    <row r="2" spans="1:32" ht="15.75" thickBot="1" x14ac:dyDescent="0.3">
      <c r="A2" s="79"/>
      <c r="B2" s="79"/>
      <c r="C2" s="79"/>
      <c r="D2" s="79"/>
      <c r="E2" s="79"/>
      <c r="F2" s="79"/>
      <c r="G2" s="79"/>
      <c r="H2" s="79"/>
      <c r="I2" s="691"/>
      <c r="L2" s="79"/>
      <c r="M2" s="79"/>
      <c r="N2" s="79"/>
      <c r="O2" s="79"/>
      <c r="P2" s="79"/>
      <c r="Q2" s="79"/>
      <c r="R2" s="79"/>
      <c r="S2" s="79"/>
      <c r="T2" s="691"/>
      <c r="W2" s="79"/>
      <c r="X2" s="79"/>
      <c r="Y2" s="79"/>
      <c r="Z2" s="79"/>
      <c r="AA2" s="79"/>
      <c r="AB2" s="79"/>
      <c r="AC2" s="79"/>
      <c r="AD2" s="79"/>
      <c r="AE2" s="691"/>
    </row>
    <row r="3" spans="1:32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8" t="s">
        <v>20</v>
      </c>
      <c r="H3" s="407" t="s">
        <v>6</v>
      </c>
      <c r="I3" s="702"/>
      <c r="L3" s="75" t="s">
        <v>0</v>
      </c>
      <c r="M3" s="75" t="s">
        <v>1</v>
      </c>
      <c r="N3" s="75"/>
      <c r="O3" s="75" t="s">
        <v>2</v>
      </c>
      <c r="P3" s="75" t="s">
        <v>3</v>
      </c>
      <c r="Q3" s="75" t="s">
        <v>4</v>
      </c>
      <c r="R3" s="408" t="s">
        <v>20</v>
      </c>
      <c r="S3" s="407" t="s">
        <v>6</v>
      </c>
      <c r="T3" s="702"/>
      <c r="W3" s="75" t="s">
        <v>0</v>
      </c>
      <c r="X3" s="75" t="s">
        <v>1</v>
      </c>
      <c r="Y3" s="75"/>
      <c r="Z3" s="75" t="s">
        <v>2</v>
      </c>
      <c r="AA3" s="75" t="s">
        <v>3</v>
      </c>
      <c r="AB3" s="75" t="s">
        <v>4</v>
      </c>
      <c r="AC3" s="408" t="s">
        <v>20</v>
      </c>
      <c r="AD3" s="407" t="s">
        <v>6</v>
      </c>
      <c r="AE3" s="702"/>
    </row>
    <row r="4" spans="1:32" ht="15.75" thickTop="1" x14ac:dyDescent="0.25">
      <c r="A4" s="79"/>
      <c r="B4" s="79"/>
      <c r="C4" s="691"/>
      <c r="D4" s="79"/>
      <c r="E4" s="79"/>
      <c r="F4" s="79"/>
      <c r="G4" s="867"/>
      <c r="H4" s="162"/>
      <c r="I4" s="706"/>
      <c r="L4" s="79"/>
      <c r="M4" s="79"/>
      <c r="N4" s="691"/>
      <c r="O4" s="79"/>
      <c r="P4" s="79"/>
      <c r="Q4" s="79"/>
      <c r="R4" s="888"/>
      <c r="S4" s="162"/>
      <c r="T4" s="706"/>
      <c r="W4" s="79"/>
      <c r="X4" s="79"/>
      <c r="Y4" s="685">
        <v>20.5</v>
      </c>
      <c r="Z4" s="274">
        <v>44291</v>
      </c>
      <c r="AA4" s="272">
        <v>340.84</v>
      </c>
      <c r="AB4" s="269">
        <v>11</v>
      </c>
      <c r="AC4" s="923"/>
      <c r="AD4" s="162"/>
      <c r="AE4" s="706"/>
    </row>
    <row r="5" spans="1:32" ht="18.75" customHeight="1" thickBot="1" x14ac:dyDescent="0.3">
      <c r="A5" s="884" t="s">
        <v>68</v>
      </c>
      <c r="B5" s="269" t="s">
        <v>111</v>
      </c>
      <c r="C5" s="685">
        <v>20.5</v>
      </c>
      <c r="D5" s="274">
        <v>44274</v>
      </c>
      <c r="E5" s="272">
        <v>958.94</v>
      </c>
      <c r="F5" s="269">
        <v>45</v>
      </c>
      <c r="G5" s="267">
        <f>F30</f>
        <v>1304.96</v>
      </c>
      <c r="H5" s="147">
        <f>E5-G5+E6</f>
        <v>0</v>
      </c>
      <c r="I5" s="703"/>
      <c r="L5" s="884" t="s">
        <v>127</v>
      </c>
      <c r="M5" s="269" t="s">
        <v>111</v>
      </c>
      <c r="N5" s="685">
        <v>24</v>
      </c>
      <c r="O5" s="274">
        <v>44281</v>
      </c>
      <c r="P5" s="272">
        <v>1095.2</v>
      </c>
      <c r="Q5" s="269">
        <v>38</v>
      </c>
      <c r="R5" s="267">
        <f>Q30</f>
        <v>1100.3800000000001</v>
      </c>
      <c r="S5" s="147">
        <f>P5-R5</f>
        <v>-5.1800000000000637</v>
      </c>
      <c r="T5" s="703"/>
      <c r="W5" s="920" t="s">
        <v>180</v>
      </c>
      <c r="X5" s="824" t="s">
        <v>112</v>
      </c>
      <c r="Y5" s="356">
        <v>23</v>
      </c>
      <c r="Z5" s="274">
        <v>44301</v>
      </c>
      <c r="AA5" s="268">
        <v>74.430000000000007</v>
      </c>
      <c r="AB5" s="269">
        <v>3</v>
      </c>
      <c r="AC5" s="267">
        <f>AB30</f>
        <v>1683.43</v>
      </c>
      <c r="AD5" s="147">
        <f>AA5-AC5</f>
        <v>-1609</v>
      </c>
      <c r="AE5" s="703"/>
    </row>
    <row r="6" spans="1:32" ht="15.75" thickBot="1" x14ac:dyDescent="0.3">
      <c r="A6" s="276"/>
      <c r="B6" s="824" t="s">
        <v>112</v>
      </c>
      <c r="C6" s="356">
        <v>20.5</v>
      </c>
      <c r="D6" s="274">
        <v>44281</v>
      </c>
      <c r="E6" s="268">
        <v>346.02</v>
      </c>
      <c r="F6" s="269">
        <v>13</v>
      </c>
      <c r="G6" s="269"/>
      <c r="H6" s="268"/>
      <c r="I6" s="356"/>
      <c r="L6" s="276"/>
      <c r="M6" s="824" t="s">
        <v>112</v>
      </c>
      <c r="N6" s="356"/>
      <c r="O6" s="274"/>
      <c r="P6" s="268">
        <v>5.18</v>
      </c>
      <c r="Q6" s="269">
        <v>2</v>
      </c>
      <c r="R6" s="269"/>
      <c r="S6" s="268"/>
      <c r="T6" s="356"/>
      <c r="W6" s="276"/>
      <c r="X6" s="824"/>
      <c r="Y6" s="691">
        <v>24</v>
      </c>
      <c r="Z6" s="274">
        <v>44307</v>
      </c>
      <c r="AA6" s="79">
        <v>167.78</v>
      </c>
      <c r="AB6" s="76">
        <v>6</v>
      </c>
      <c r="AC6" s="269"/>
      <c r="AD6" s="268"/>
      <c r="AE6" s="356"/>
    </row>
    <row r="7" spans="1:32" ht="15.75" thickBot="1" x14ac:dyDescent="0.3">
      <c r="A7" s="276"/>
      <c r="B7" s="1043"/>
      <c r="C7" s="356"/>
      <c r="D7" s="274"/>
      <c r="E7" s="268"/>
      <c r="F7" s="269"/>
      <c r="G7" s="269"/>
      <c r="H7" s="268"/>
      <c r="I7" s="356"/>
      <c r="L7" s="276"/>
      <c r="M7" s="1043"/>
      <c r="N7" s="356"/>
      <c r="O7" s="274"/>
      <c r="P7" s="268"/>
      <c r="Q7" s="269"/>
      <c r="R7" s="269"/>
      <c r="S7" s="268"/>
      <c r="T7" s="356"/>
      <c r="W7" s="276"/>
      <c r="X7" s="1043"/>
      <c r="Y7" s="691"/>
      <c r="Z7" s="274"/>
      <c r="AA7" s="79">
        <v>1100.3800000000001</v>
      </c>
      <c r="AB7" s="76">
        <v>40</v>
      </c>
      <c r="AC7" s="269"/>
      <c r="AD7" s="268"/>
      <c r="AE7" s="356"/>
    </row>
    <row r="8" spans="1:32" ht="16.5" thickTop="1" thickBot="1" x14ac:dyDescent="0.3">
      <c r="A8" s="79"/>
      <c r="B8" s="417" t="s">
        <v>7</v>
      </c>
      <c r="C8" s="412" t="s">
        <v>8</v>
      </c>
      <c r="D8" s="413" t="s">
        <v>17</v>
      </c>
      <c r="E8" s="414" t="s">
        <v>2</v>
      </c>
      <c r="F8" s="406" t="s">
        <v>18</v>
      </c>
      <c r="G8" s="415" t="s">
        <v>15</v>
      </c>
      <c r="H8" s="416"/>
      <c r="I8" s="704"/>
      <c r="L8" s="79"/>
      <c r="M8" s="417" t="s">
        <v>7</v>
      </c>
      <c r="N8" s="412" t="s">
        <v>8</v>
      </c>
      <c r="O8" s="413" t="s">
        <v>17</v>
      </c>
      <c r="P8" s="414" t="s">
        <v>2</v>
      </c>
      <c r="Q8" s="406" t="s">
        <v>18</v>
      </c>
      <c r="R8" s="415" t="s">
        <v>15</v>
      </c>
      <c r="S8" s="416"/>
      <c r="T8" s="704"/>
      <c r="W8" s="79"/>
      <c r="X8" s="417" t="s">
        <v>7</v>
      </c>
      <c r="Y8" s="412" t="s">
        <v>8</v>
      </c>
      <c r="Z8" s="413" t="s">
        <v>17</v>
      </c>
      <c r="AA8" s="414" t="s">
        <v>2</v>
      </c>
      <c r="AB8" s="406" t="s">
        <v>18</v>
      </c>
      <c r="AC8" s="415" t="s">
        <v>15</v>
      </c>
      <c r="AD8" s="416"/>
      <c r="AE8" s="704"/>
    </row>
    <row r="9" spans="1:32" ht="15.75" thickTop="1" x14ac:dyDescent="0.25">
      <c r="A9" s="64"/>
      <c r="B9" s="212">
        <f>F4+F5+F6-C9</f>
        <v>13</v>
      </c>
      <c r="C9" s="15">
        <v>45</v>
      </c>
      <c r="D9" s="72">
        <v>958.94</v>
      </c>
      <c r="E9" s="377">
        <v>44277</v>
      </c>
      <c r="F9" s="307">
        <f>D9</f>
        <v>958.94</v>
      </c>
      <c r="G9" s="73" t="s">
        <v>143</v>
      </c>
      <c r="H9" s="74">
        <v>22.5</v>
      </c>
      <c r="I9" s="691">
        <f>E4+E5+E6-F9</f>
        <v>346.02</v>
      </c>
      <c r="J9" s="63">
        <f>H9*F9</f>
        <v>21576.15</v>
      </c>
      <c r="L9" s="64"/>
      <c r="M9" s="212">
        <f>Q4+Q5+Q6-N9</f>
        <v>40</v>
      </c>
      <c r="N9" s="15"/>
      <c r="O9" s="72">
        <v>0</v>
      </c>
      <c r="P9" s="377"/>
      <c r="Q9" s="307">
        <v>0</v>
      </c>
      <c r="R9" s="73"/>
      <c r="S9" s="74"/>
      <c r="T9" s="691">
        <f>P4+P5+P6-Q9</f>
        <v>1100.3800000000001</v>
      </c>
      <c r="U9" s="63">
        <f>S9*Q9</f>
        <v>0</v>
      </c>
      <c r="W9" s="64"/>
      <c r="X9" s="212">
        <f>AB4+AB5+AB6-Y9+AB7</f>
        <v>9</v>
      </c>
      <c r="Y9" s="15">
        <v>51</v>
      </c>
      <c r="Z9" s="72">
        <v>1441.22</v>
      </c>
      <c r="AA9" s="377">
        <v>44298</v>
      </c>
      <c r="AB9" s="307">
        <f>Z9</f>
        <v>1441.22</v>
      </c>
      <c r="AC9" s="73" t="s">
        <v>347</v>
      </c>
      <c r="AD9" s="74">
        <v>20.5</v>
      </c>
      <c r="AE9" s="691">
        <f>AA4+AA5+AA6-AB9+AA7</f>
        <v>242.21000000000004</v>
      </c>
      <c r="AF9" s="63">
        <f>AD9*AB9</f>
        <v>29545.010000000002</v>
      </c>
    </row>
    <row r="10" spans="1:32" x14ac:dyDescent="0.25">
      <c r="A10" s="79"/>
      <c r="B10" s="212">
        <f>B9-C10</f>
        <v>2</v>
      </c>
      <c r="C10" s="15">
        <v>11</v>
      </c>
      <c r="D10" s="250">
        <v>340.84</v>
      </c>
      <c r="E10" s="955">
        <v>44298</v>
      </c>
      <c r="F10" s="956">
        <f t="shared" ref="F10:F29" si="0">D10</f>
        <v>340.84</v>
      </c>
      <c r="G10" s="188" t="s">
        <v>347</v>
      </c>
      <c r="H10" s="124">
        <v>20.5</v>
      </c>
      <c r="I10" s="691">
        <f>I9-F10</f>
        <v>5.1800000000000068</v>
      </c>
      <c r="J10" s="63">
        <f t="shared" ref="J10:J28" si="1">H10*F10</f>
        <v>6987.2199999999993</v>
      </c>
      <c r="L10" s="79"/>
      <c r="M10" s="212">
        <f>M9-N10</f>
        <v>0</v>
      </c>
      <c r="N10" s="15">
        <v>40</v>
      </c>
      <c r="O10" s="72">
        <v>0</v>
      </c>
      <c r="P10" s="377"/>
      <c r="Q10" s="72">
        <v>1100.3800000000001</v>
      </c>
      <c r="R10" s="1031"/>
      <c r="S10" s="1037"/>
      <c r="T10" s="1041">
        <f>T9-Q10</f>
        <v>0</v>
      </c>
      <c r="U10" s="1042">
        <f t="shared" ref="U10:U28" si="2">S10*Q10</f>
        <v>0</v>
      </c>
      <c r="W10" s="79"/>
      <c r="X10" s="212">
        <f>X9-Y10</f>
        <v>6</v>
      </c>
      <c r="Y10" s="15">
        <v>3</v>
      </c>
      <c r="Z10" s="72">
        <v>74.430000000000007</v>
      </c>
      <c r="AA10" s="377">
        <v>44302</v>
      </c>
      <c r="AB10" s="307">
        <f t="shared" ref="AB10:AB29" si="3">Z10</f>
        <v>74.430000000000007</v>
      </c>
      <c r="AC10" s="73" t="s">
        <v>372</v>
      </c>
      <c r="AD10" s="74">
        <v>23</v>
      </c>
      <c r="AE10" s="691">
        <f>AE9-AB10</f>
        <v>167.78000000000003</v>
      </c>
      <c r="AF10" s="63">
        <f t="shared" ref="AF10:AF28" si="4">AD10*AB10</f>
        <v>1711.89</v>
      </c>
    </row>
    <row r="11" spans="1:32" x14ac:dyDescent="0.25">
      <c r="A11" s="79"/>
      <c r="B11" s="212">
        <f t="shared" ref="B11:B29" si="5">B10-C11</f>
        <v>2</v>
      </c>
      <c r="C11" s="15"/>
      <c r="D11" s="250">
        <v>0</v>
      </c>
      <c r="E11" s="955"/>
      <c r="F11" s="956">
        <f t="shared" si="0"/>
        <v>0</v>
      </c>
      <c r="G11" s="188"/>
      <c r="H11" s="124"/>
      <c r="I11" s="691">
        <f t="shared" ref="I11:I27" si="6">I10-F11</f>
        <v>5.1800000000000068</v>
      </c>
      <c r="J11" s="63">
        <f t="shared" si="1"/>
        <v>0</v>
      </c>
      <c r="L11" s="79"/>
      <c r="M11" s="212">
        <f t="shared" ref="M11:M29" si="7">M10-N11</f>
        <v>0</v>
      </c>
      <c r="N11" s="15"/>
      <c r="O11" s="72">
        <v>0</v>
      </c>
      <c r="P11" s="377"/>
      <c r="Q11" s="72">
        <v>0</v>
      </c>
      <c r="R11" s="1031"/>
      <c r="S11" s="1037"/>
      <c r="T11" s="1041">
        <f t="shared" ref="T11:T27" si="8">T10-Q11</f>
        <v>0</v>
      </c>
      <c r="U11" s="1042">
        <f t="shared" si="2"/>
        <v>0</v>
      </c>
      <c r="W11" s="79"/>
      <c r="X11" s="212">
        <f t="shared" ref="X11:X29" si="9">X10-Y11</f>
        <v>0</v>
      </c>
      <c r="Y11" s="15">
        <v>6</v>
      </c>
      <c r="Z11" s="72">
        <v>167.78</v>
      </c>
      <c r="AA11" s="377">
        <v>44312</v>
      </c>
      <c r="AB11" s="307">
        <f t="shared" si="3"/>
        <v>167.78</v>
      </c>
      <c r="AC11" s="73" t="s">
        <v>422</v>
      </c>
      <c r="AD11" s="74">
        <v>24</v>
      </c>
      <c r="AE11" s="691">
        <f t="shared" ref="AE11:AE27" si="10">AE10-AB11</f>
        <v>0</v>
      </c>
      <c r="AF11" s="63">
        <f t="shared" si="4"/>
        <v>4026.7200000000003</v>
      </c>
    </row>
    <row r="12" spans="1:32" x14ac:dyDescent="0.25">
      <c r="A12" s="64"/>
      <c r="B12" s="212">
        <f t="shared" si="5"/>
        <v>0</v>
      </c>
      <c r="C12" s="15">
        <v>2</v>
      </c>
      <c r="D12" s="250">
        <v>0</v>
      </c>
      <c r="E12" s="955"/>
      <c r="F12" s="956">
        <v>5.18</v>
      </c>
      <c r="G12" s="1039"/>
      <c r="H12" s="1040"/>
      <c r="I12" s="1041">
        <f t="shared" si="6"/>
        <v>7.1054273576010019E-15</v>
      </c>
      <c r="J12" s="1042">
        <f t="shared" si="1"/>
        <v>0</v>
      </c>
      <c r="L12" s="64"/>
      <c r="M12" s="212">
        <f t="shared" si="7"/>
        <v>0</v>
      </c>
      <c r="N12" s="15"/>
      <c r="O12" s="72">
        <v>0</v>
      </c>
      <c r="P12" s="377"/>
      <c r="Q12" s="72">
        <v>0</v>
      </c>
      <c r="R12" s="1031"/>
      <c r="S12" s="1037"/>
      <c r="T12" s="1041">
        <f t="shared" si="8"/>
        <v>0</v>
      </c>
      <c r="U12" s="1042">
        <f t="shared" si="2"/>
        <v>0</v>
      </c>
      <c r="W12" s="64"/>
      <c r="X12" s="212">
        <f t="shared" si="9"/>
        <v>0</v>
      </c>
      <c r="Y12" s="15"/>
      <c r="Z12" s="72">
        <v>0</v>
      </c>
      <c r="AA12" s="377"/>
      <c r="AB12" s="1050">
        <f t="shared" si="3"/>
        <v>0</v>
      </c>
      <c r="AC12" s="1031"/>
      <c r="AD12" s="1037"/>
      <c r="AE12" s="1041">
        <f t="shared" si="10"/>
        <v>0</v>
      </c>
      <c r="AF12" s="63">
        <f t="shared" si="4"/>
        <v>0</v>
      </c>
    </row>
    <row r="13" spans="1:32" x14ac:dyDescent="0.25">
      <c r="A13" s="79"/>
      <c r="B13" s="212">
        <f t="shared" si="5"/>
        <v>0</v>
      </c>
      <c r="C13" s="15"/>
      <c r="D13" s="250">
        <v>0</v>
      </c>
      <c r="E13" s="955"/>
      <c r="F13" s="956">
        <f t="shared" si="0"/>
        <v>0</v>
      </c>
      <c r="G13" s="1039"/>
      <c r="H13" s="1040"/>
      <c r="I13" s="1041">
        <f t="shared" si="6"/>
        <v>7.1054273576010019E-15</v>
      </c>
      <c r="J13" s="1042">
        <f t="shared" si="1"/>
        <v>0</v>
      </c>
      <c r="L13" s="79"/>
      <c r="M13" s="212">
        <f t="shared" si="7"/>
        <v>0</v>
      </c>
      <c r="N13" s="15"/>
      <c r="O13" s="72">
        <v>0</v>
      </c>
      <c r="P13" s="377"/>
      <c r="Q13" s="72">
        <v>0</v>
      </c>
      <c r="R13" s="1031"/>
      <c r="S13" s="1037"/>
      <c r="T13" s="1041">
        <f t="shared" si="8"/>
        <v>0</v>
      </c>
      <c r="U13" s="1042">
        <f t="shared" si="2"/>
        <v>0</v>
      </c>
      <c r="W13" s="79"/>
      <c r="X13" s="212">
        <f t="shared" si="9"/>
        <v>0</v>
      </c>
      <c r="Y13" s="15"/>
      <c r="Z13" s="72">
        <v>0</v>
      </c>
      <c r="AA13" s="377"/>
      <c r="AB13" s="1050">
        <f t="shared" si="3"/>
        <v>0</v>
      </c>
      <c r="AC13" s="1031"/>
      <c r="AD13" s="1037"/>
      <c r="AE13" s="1041">
        <f t="shared" si="10"/>
        <v>0</v>
      </c>
      <c r="AF13" s="63">
        <f t="shared" si="4"/>
        <v>0</v>
      </c>
    </row>
    <row r="14" spans="1:32" x14ac:dyDescent="0.25">
      <c r="A14" s="79"/>
      <c r="B14" s="212">
        <f t="shared" si="5"/>
        <v>0</v>
      </c>
      <c r="C14" s="15"/>
      <c r="D14" s="250">
        <v>0</v>
      </c>
      <c r="E14" s="955"/>
      <c r="F14" s="956">
        <f t="shared" si="0"/>
        <v>0</v>
      </c>
      <c r="G14" s="1039"/>
      <c r="H14" s="1040"/>
      <c r="I14" s="1041">
        <f t="shared" si="6"/>
        <v>7.1054273576010019E-15</v>
      </c>
      <c r="J14" s="1042">
        <f t="shared" si="1"/>
        <v>0</v>
      </c>
      <c r="L14" s="79"/>
      <c r="M14" s="212">
        <f t="shared" si="7"/>
        <v>0</v>
      </c>
      <c r="N14" s="15"/>
      <c r="O14" s="72">
        <v>0</v>
      </c>
      <c r="P14" s="377"/>
      <c r="Q14" s="72">
        <v>0</v>
      </c>
      <c r="R14" s="1031"/>
      <c r="S14" s="1037"/>
      <c r="T14" s="1041">
        <f t="shared" si="8"/>
        <v>0</v>
      </c>
      <c r="U14" s="1042">
        <f t="shared" si="2"/>
        <v>0</v>
      </c>
      <c r="W14" s="79"/>
      <c r="X14" s="212">
        <f t="shared" si="9"/>
        <v>0</v>
      </c>
      <c r="Y14" s="15"/>
      <c r="Z14" s="72">
        <v>0</v>
      </c>
      <c r="AA14" s="377"/>
      <c r="AB14" s="1050">
        <f t="shared" si="3"/>
        <v>0</v>
      </c>
      <c r="AC14" s="1031"/>
      <c r="AD14" s="1037"/>
      <c r="AE14" s="1041">
        <f t="shared" si="10"/>
        <v>0</v>
      </c>
      <c r="AF14" s="63">
        <f t="shared" si="4"/>
        <v>0</v>
      </c>
    </row>
    <row r="15" spans="1:32" x14ac:dyDescent="0.25">
      <c r="A15" s="79"/>
      <c r="B15" s="212">
        <f t="shared" si="5"/>
        <v>0</v>
      </c>
      <c r="C15" s="15"/>
      <c r="D15" s="250">
        <v>0</v>
      </c>
      <c r="E15" s="955"/>
      <c r="F15" s="956">
        <f t="shared" si="0"/>
        <v>0</v>
      </c>
      <c r="G15" s="1039"/>
      <c r="H15" s="1040"/>
      <c r="I15" s="1041">
        <f t="shared" si="6"/>
        <v>7.1054273576010019E-15</v>
      </c>
      <c r="J15" s="1042">
        <f t="shared" si="1"/>
        <v>0</v>
      </c>
      <c r="L15" s="79"/>
      <c r="M15" s="212">
        <f t="shared" si="7"/>
        <v>0</v>
      </c>
      <c r="N15" s="15"/>
      <c r="O15" s="72">
        <v>0</v>
      </c>
      <c r="P15" s="377"/>
      <c r="Q15" s="72">
        <v>0</v>
      </c>
      <c r="R15" s="73"/>
      <c r="S15" s="74"/>
      <c r="T15" s="691">
        <f t="shared" si="8"/>
        <v>0</v>
      </c>
      <c r="U15" s="63">
        <f t="shared" si="2"/>
        <v>0</v>
      </c>
      <c r="W15" s="79"/>
      <c r="X15" s="212">
        <f t="shared" si="9"/>
        <v>0</v>
      </c>
      <c r="Y15" s="15"/>
      <c r="Z15" s="72">
        <v>0</v>
      </c>
      <c r="AA15" s="377"/>
      <c r="AB15" s="307">
        <f t="shared" si="3"/>
        <v>0</v>
      </c>
      <c r="AC15" s="73"/>
      <c r="AD15" s="74"/>
      <c r="AE15" s="691">
        <f t="shared" si="10"/>
        <v>0</v>
      </c>
      <c r="AF15" s="63">
        <f t="shared" si="4"/>
        <v>0</v>
      </c>
    </row>
    <row r="16" spans="1:32" x14ac:dyDescent="0.25">
      <c r="A16" s="79"/>
      <c r="B16" s="212">
        <f t="shared" si="5"/>
        <v>0</v>
      </c>
      <c r="C16" s="15"/>
      <c r="D16" s="250">
        <v>0</v>
      </c>
      <c r="E16" s="955"/>
      <c r="F16" s="956">
        <f t="shared" si="0"/>
        <v>0</v>
      </c>
      <c r="G16" s="1039"/>
      <c r="H16" s="1040"/>
      <c r="I16" s="1041">
        <f t="shared" si="6"/>
        <v>7.1054273576010019E-15</v>
      </c>
      <c r="J16" s="1042">
        <f t="shared" si="1"/>
        <v>0</v>
      </c>
      <c r="L16" s="79"/>
      <c r="M16" s="212">
        <f t="shared" si="7"/>
        <v>0</v>
      </c>
      <c r="N16" s="15"/>
      <c r="O16" s="72">
        <v>0</v>
      </c>
      <c r="P16" s="377"/>
      <c r="Q16" s="72">
        <v>0</v>
      </c>
      <c r="R16" s="73"/>
      <c r="S16" s="74"/>
      <c r="T16" s="691">
        <f t="shared" si="8"/>
        <v>0</v>
      </c>
      <c r="U16" s="63">
        <f t="shared" si="2"/>
        <v>0</v>
      </c>
      <c r="W16" s="79"/>
      <c r="X16" s="212">
        <f t="shared" si="9"/>
        <v>0</v>
      </c>
      <c r="Y16" s="15"/>
      <c r="Z16" s="72">
        <v>0</v>
      </c>
      <c r="AA16" s="377"/>
      <c r="AB16" s="307">
        <f t="shared" si="3"/>
        <v>0</v>
      </c>
      <c r="AC16" s="73"/>
      <c r="AD16" s="74"/>
      <c r="AE16" s="691">
        <f t="shared" si="10"/>
        <v>0</v>
      </c>
      <c r="AF16" s="63">
        <f t="shared" si="4"/>
        <v>0</v>
      </c>
    </row>
    <row r="17" spans="1:32" x14ac:dyDescent="0.25">
      <c r="A17" s="79"/>
      <c r="B17" s="212">
        <f t="shared" si="5"/>
        <v>0</v>
      </c>
      <c r="C17" s="15"/>
      <c r="D17" s="250">
        <v>0</v>
      </c>
      <c r="E17" s="955"/>
      <c r="F17" s="956">
        <f t="shared" si="0"/>
        <v>0</v>
      </c>
      <c r="G17" s="188"/>
      <c r="H17" s="124"/>
      <c r="I17" s="691">
        <f t="shared" si="6"/>
        <v>7.1054273576010019E-15</v>
      </c>
      <c r="J17" s="63">
        <f t="shared" si="1"/>
        <v>0</v>
      </c>
      <c r="L17" s="79"/>
      <c r="M17" s="212">
        <f t="shared" si="7"/>
        <v>0</v>
      </c>
      <c r="N17" s="15"/>
      <c r="O17" s="72">
        <v>0</v>
      </c>
      <c r="P17" s="377"/>
      <c r="Q17" s="72">
        <v>0</v>
      </c>
      <c r="R17" s="73"/>
      <c r="S17" s="74"/>
      <c r="T17" s="691">
        <f t="shared" si="8"/>
        <v>0</v>
      </c>
      <c r="U17" s="63">
        <f t="shared" si="2"/>
        <v>0</v>
      </c>
      <c r="W17" s="79"/>
      <c r="X17" s="212">
        <f t="shared" si="9"/>
        <v>0</v>
      </c>
      <c r="Y17" s="15"/>
      <c r="Z17" s="72">
        <v>0</v>
      </c>
      <c r="AA17" s="377"/>
      <c r="AB17" s="307">
        <f t="shared" si="3"/>
        <v>0</v>
      </c>
      <c r="AC17" s="73"/>
      <c r="AD17" s="74"/>
      <c r="AE17" s="691">
        <f t="shared" si="10"/>
        <v>0</v>
      </c>
      <c r="AF17" s="63">
        <f t="shared" si="4"/>
        <v>0</v>
      </c>
    </row>
    <row r="18" spans="1:32" x14ac:dyDescent="0.25">
      <c r="A18" s="79"/>
      <c r="B18" s="212">
        <f t="shared" si="5"/>
        <v>0</v>
      </c>
      <c r="C18" s="15"/>
      <c r="D18" s="250">
        <v>0</v>
      </c>
      <c r="E18" s="955"/>
      <c r="F18" s="956">
        <f t="shared" si="0"/>
        <v>0</v>
      </c>
      <c r="G18" s="188"/>
      <c r="H18" s="124"/>
      <c r="I18" s="691">
        <f t="shared" si="6"/>
        <v>7.1054273576010019E-15</v>
      </c>
      <c r="J18" s="63">
        <f t="shared" si="1"/>
        <v>0</v>
      </c>
      <c r="L18" s="79"/>
      <c r="M18" s="212">
        <f t="shared" si="7"/>
        <v>0</v>
      </c>
      <c r="N18" s="15"/>
      <c r="O18" s="72">
        <v>0</v>
      </c>
      <c r="P18" s="377"/>
      <c r="Q18" s="72">
        <v>0</v>
      </c>
      <c r="R18" s="73"/>
      <c r="S18" s="74"/>
      <c r="T18" s="691">
        <f t="shared" si="8"/>
        <v>0</v>
      </c>
      <c r="U18" s="63">
        <f t="shared" si="2"/>
        <v>0</v>
      </c>
      <c r="W18" s="79"/>
      <c r="X18" s="212">
        <f t="shared" si="9"/>
        <v>0</v>
      </c>
      <c r="Y18" s="15"/>
      <c r="Z18" s="72">
        <v>0</v>
      </c>
      <c r="AA18" s="377"/>
      <c r="AB18" s="307">
        <f t="shared" si="3"/>
        <v>0</v>
      </c>
      <c r="AC18" s="73"/>
      <c r="AD18" s="74"/>
      <c r="AE18" s="691">
        <f t="shared" si="10"/>
        <v>0</v>
      </c>
      <c r="AF18" s="63">
        <f t="shared" si="4"/>
        <v>0</v>
      </c>
    </row>
    <row r="19" spans="1:32" x14ac:dyDescent="0.25">
      <c r="A19" s="79"/>
      <c r="B19" s="212">
        <f t="shared" si="5"/>
        <v>0</v>
      </c>
      <c r="C19" s="15"/>
      <c r="D19" s="250">
        <v>0</v>
      </c>
      <c r="E19" s="955"/>
      <c r="F19" s="956">
        <f t="shared" si="0"/>
        <v>0</v>
      </c>
      <c r="G19" s="188"/>
      <c r="H19" s="124"/>
      <c r="I19" s="691">
        <f t="shared" si="6"/>
        <v>7.1054273576010019E-15</v>
      </c>
      <c r="J19" s="63">
        <f t="shared" si="1"/>
        <v>0</v>
      </c>
      <c r="L19" s="79"/>
      <c r="M19" s="212">
        <f t="shared" si="7"/>
        <v>0</v>
      </c>
      <c r="N19" s="15"/>
      <c r="O19" s="72">
        <v>0</v>
      </c>
      <c r="P19" s="377"/>
      <c r="Q19" s="72">
        <v>0</v>
      </c>
      <c r="R19" s="73"/>
      <c r="S19" s="74"/>
      <c r="T19" s="691">
        <f t="shared" si="8"/>
        <v>0</v>
      </c>
      <c r="U19" s="63">
        <f t="shared" si="2"/>
        <v>0</v>
      </c>
      <c r="W19" s="79"/>
      <c r="X19" s="212">
        <f t="shared" si="9"/>
        <v>0</v>
      </c>
      <c r="Y19" s="15"/>
      <c r="Z19" s="72">
        <v>0</v>
      </c>
      <c r="AA19" s="377"/>
      <c r="AB19" s="307">
        <f t="shared" si="3"/>
        <v>0</v>
      </c>
      <c r="AC19" s="73"/>
      <c r="AD19" s="74"/>
      <c r="AE19" s="691">
        <f t="shared" si="10"/>
        <v>0</v>
      </c>
      <c r="AF19" s="63">
        <f t="shared" si="4"/>
        <v>0</v>
      </c>
    </row>
    <row r="20" spans="1:32" x14ac:dyDescent="0.25">
      <c r="A20" s="79"/>
      <c r="B20" s="212">
        <f t="shared" si="5"/>
        <v>0</v>
      </c>
      <c r="C20" s="15"/>
      <c r="D20" s="250">
        <v>0</v>
      </c>
      <c r="E20" s="955"/>
      <c r="F20" s="956">
        <f t="shared" si="0"/>
        <v>0</v>
      </c>
      <c r="G20" s="188"/>
      <c r="H20" s="124"/>
      <c r="I20" s="691">
        <f t="shared" si="6"/>
        <v>7.1054273576010019E-15</v>
      </c>
      <c r="J20" s="63">
        <f t="shared" si="1"/>
        <v>0</v>
      </c>
      <c r="L20" s="79"/>
      <c r="M20" s="212">
        <f t="shared" si="7"/>
        <v>0</v>
      </c>
      <c r="N20" s="15"/>
      <c r="O20" s="72">
        <v>0</v>
      </c>
      <c r="P20" s="377"/>
      <c r="Q20" s="72">
        <f t="shared" ref="Q20:Q29" si="11">O20</f>
        <v>0</v>
      </c>
      <c r="R20" s="73"/>
      <c r="S20" s="74"/>
      <c r="T20" s="691">
        <f t="shared" si="8"/>
        <v>0</v>
      </c>
      <c r="U20" s="63">
        <f t="shared" si="2"/>
        <v>0</v>
      </c>
      <c r="W20" s="79"/>
      <c r="X20" s="212">
        <f t="shared" si="9"/>
        <v>0</v>
      </c>
      <c r="Y20" s="15"/>
      <c r="Z20" s="72">
        <v>0</v>
      </c>
      <c r="AA20" s="377"/>
      <c r="AB20" s="307">
        <f t="shared" si="3"/>
        <v>0</v>
      </c>
      <c r="AC20" s="73"/>
      <c r="AD20" s="74"/>
      <c r="AE20" s="691">
        <f t="shared" si="10"/>
        <v>0</v>
      </c>
      <c r="AF20" s="63">
        <f t="shared" si="4"/>
        <v>0</v>
      </c>
    </row>
    <row r="21" spans="1:32" x14ac:dyDescent="0.25">
      <c r="A21" s="79"/>
      <c r="B21" s="212">
        <f t="shared" si="5"/>
        <v>0</v>
      </c>
      <c r="C21" s="15"/>
      <c r="D21" s="250">
        <v>0</v>
      </c>
      <c r="E21" s="955"/>
      <c r="F21" s="956">
        <f t="shared" si="0"/>
        <v>0</v>
      </c>
      <c r="G21" s="188"/>
      <c r="H21" s="124"/>
      <c r="I21" s="691">
        <f t="shared" si="6"/>
        <v>7.1054273576010019E-15</v>
      </c>
      <c r="J21" s="63">
        <f t="shared" si="1"/>
        <v>0</v>
      </c>
      <c r="L21" s="79"/>
      <c r="M21" s="212">
        <f t="shared" si="7"/>
        <v>0</v>
      </c>
      <c r="N21" s="15"/>
      <c r="O21" s="72">
        <v>0</v>
      </c>
      <c r="P21" s="377"/>
      <c r="Q21" s="72">
        <f t="shared" si="11"/>
        <v>0</v>
      </c>
      <c r="R21" s="73"/>
      <c r="S21" s="74"/>
      <c r="T21" s="691">
        <f t="shared" si="8"/>
        <v>0</v>
      </c>
      <c r="U21" s="63">
        <f t="shared" si="2"/>
        <v>0</v>
      </c>
      <c r="W21" s="79"/>
      <c r="X21" s="212">
        <f t="shared" si="9"/>
        <v>0</v>
      </c>
      <c r="Y21" s="15"/>
      <c r="Z21" s="72">
        <v>0</v>
      </c>
      <c r="AA21" s="377"/>
      <c r="AB21" s="307">
        <f t="shared" si="3"/>
        <v>0</v>
      </c>
      <c r="AC21" s="73"/>
      <c r="AD21" s="74"/>
      <c r="AE21" s="691">
        <f t="shared" si="10"/>
        <v>0</v>
      </c>
      <c r="AF21" s="63">
        <f t="shared" si="4"/>
        <v>0</v>
      </c>
    </row>
    <row r="22" spans="1:32" x14ac:dyDescent="0.25">
      <c r="A22" s="79"/>
      <c r="B22" s="212">
        <f t="shared" si="5"/>
        <v>0</v>
      </c>
      <c r="C22" s="15"/>
      <c r="D22" s="72">
        <v>0</v>
      </c>
      <c r="E22" s="377"/>
      <c r="F22" s="307">
        <f t="shared" si="0"/>
        <v>0</v>
      </c>
      <c r="G22" s="73"/>
      <c r="H22" s="74"/>
      <c r="I22" s="691">
        <f t="shared" si="6"/>
        <v>7.1054273576010019E-15</v>
      </c>
      <c r="J22" s="63">
        <f t="shared" si="1"/>
        <v>0</v>
      </c>
      <c r="L22" s="79"/>
      <c r="M22" s="212">
        <f t="shared" si="7"/>
        <v>0</v>
      </c>
      <c r="N22" s="15"/>
      <c r="O22" s="72">
        <v>0</v>
      </c>
      <c r="P22" s="377"/>
      <c r="Q22" s="72">
        <f t="shared" si="11"/>
        <v>0</v>
      </c>
      <c r="R22" s="73"/>
      <c r="S22" s="74"/>
      <c r="T22" s="691">
        <f t="shared" si="8"/>
        <v>0</v>
      </c>
      <c r="U22" s="63">
        <f t="shared" si="2"/>
        <v>0</v>
      </c>
      <c r="W22" s="79"/>
      <c r="X22" s="212">
        <f t="shared" si="9"/>
        <v>0</v>
      </c>
      <c r="Y22" s="15"/>
      <c r="Z22" s="72">
        <v>0</v>
      </c>
      <c r="AA22" s="377"/>
      <c r="AB22" s="307">
        <f t="shared" si="3"/>
        <v>0</v>
      </c>
      <c r="AC22" s="73"/>
      <c r="AD22" s="74"/>
      <c r="AE22" s="691">
        <f t="shared" si="10"/>
        <v>0</v>
      </c>
      <c r="AF22" s="63">
        <f t="shared" si="4"/>
        <v>0</v>
      </c>
    </row>
    <row r="23" spans="1:32" x14ac:dyDescent="0.25">
      <c r="A23" s="19"/>
      <c r="B23" s="212">
        <f t="shared" si="5"/>
        <v>0</v>
      </c>
      <c r="C23" s="76"/>
      <c r="D23" s="72">
        <v>0</v>
      </c>
      <c r="E23" s="143"/>
      <c r="F23" s="307">
        <f t="shared" si="0"/>
        <v>0</v>
      </c>
      <c r="G23" s="73"/>
      <c r="H23" s="74"/>
      <c r="I23" s="691">
        <f t="shared" si="6"/>
        <v>7.1054273576010019E-15</v>
      </c>
      <c r="J23" s="63">
        <f t="shared" si="1"/>
        <v>0</v>
      </c>
      <c r="L23" s="19"/>
      <c r="M23" s="212">
        <f t="shared" si="7"/>
        <v>0</v>
      </c>
      <c r="N23" s="76"/>
      <c r="O23" s="72">
        <v>0</v>
      </c>
      <c r="P23" s="143"/>
      <c r="Q23" s="72">
        <f t="shared" si="11"/>
        <v>0</v>
      </c>
      <c r="R23" s="73"/>
      <c r="S23" s="74"/>
      <c r="T23" s="691">
        <f t="shared" si="8"/>
        <v>0</v>
      </c>
      <c r="U23" s="63">
        <f t="shared" si="2"/>
        <v>0</v>
      </c>
      <c r="W23" s="19"/>
      <c r="X23" s="212">
        <f t="shared" si="9"/>
        <v>0</v>
      </c>
      <c r="Y23" s="76"/>
      <c r="Z23" s="72">
        <v>0</v>
      </c>
      <c r="AA23" s="143"/>
      <c r="AB23" s="307">
        <f t="shared" si="3"/>
        <v>0</v>
      </c>
      <c r="AC23" s="73"/>
      <c r="AD23" s="74"/>
      <c r="AE23" s="691">
        <f t="shared" si="10"/>
        <v>0</v>
      </c>
      <c r="AF23" s="63">
        <f t="shared" si="4"/>
        <v>0</v>
      </c>
    </row>
    <row r="24" spans="1:32" x14ac:dyDescent="0.25">
      <c r="A24" s="19"/>
      <c r="B24" s="212">
        <f t="shared" si="5"/>
        <v>0</v>
      </c>
      <c r="C24" s="76"/>
      <c r="D24" s="72">
        <v>0</v>
      </c>
      <c r="E24" s="143"/>
      <c r="F24" s="307">
        <f t="shared" si="0"/>
        <v>0</v>
      </c>
      <c r="G24" s="73"/>
      <c r="H24" s="74"/>
      <c r="I24" s="691">
        <f t="shared" si="6"/>
        <v>7.1054273576010019E-15</v>
      </c>
      <c r="J24" s="63">
        <f t="shared" si="1"/>
        <v>0</v>
      </c>
      <c r="L24" s="19"/>
      <c r="M24" s="212">
        <f t="shared" si="7"/>
        <v>0</v>
      </c>
      <c r="N24" s="76"/>
      <c r="O24" s="72">
        <v>0</v>
      </c>
      <c r="P24" s="143"/>
      <c r="Q24" s="72">
        <f t="shared" si="11"/>
        <v>0</v>
      </c>
      <c r="R24" s="73"/>
      <c r="S24" s="74"/>
      <c r="T24" s="691">
        <f t="shared" si="8"/>
        <v>0</v>
      </c>
      <c r="U24" s="63">
        <f t="shared" si="2"/>
        <v>0</v>
      </c>
      <c r="W24" s="19"/>
      <c r="X24" s="212">
        <f t="shared" si="9"/>
        <v>0</v>
      </c>
      <c r="Y24" s="76"/>
      <c r="Z24" s="72">
        <v>0</v>
      </c>
      <c r="AA24" s="143"/>
      <c r="AB24" s="307">
        <f t="shared" si="3"/>
        <v>0</v>
      </c>
      <c r="AC24" s="73"/>
      <c r="AD24" s="74"/>
      <c r="AE24" s="691">
        <f t="shared" si="10"/>
        <v>0</v>
      </c>
      <c r="AF24" s="63">
        <f t="shared" si="4"/>
        <v>0</v>
      </c>
    </row>
    <row r="25" spans="1:32" x14ac:dyDescent="0.25">
      <c r="A25" s="19"/>
      <c r="B25" s="212">
        <f t="shared" si="5"/>
        <v>0</v>
      </c>
      <c r="C25" s="76"/>
      <c r="D25" s="72">
        <v>0</v>
      </c>
      <c r="E25" s="143"/>
      <c r="F25" s="307">
        <f t="shared" si="0"/>
        <v>0</v>
      </c>
      <c r="G25" s="73"/>
      <c r="H25" s="74"/>
      <c r="I25" s="691">
        <f t="shared" si="6"/>
        <v>7.1054273576010019E-15</v>
      </c>
      <c r="J25" s="63">
        <f t="shared" si="1"/>
        <v>0</v>
      </c>
      <c r="L25" s="19"/>
      <c r="M25" s="212">
        <f t="shared" si="7"/>
        <v>0</v>
      </c>
      <c r="N25" s="76"/>
      <c r="O25" s="72">
        <v>0</v>
      </c>
      <c r="P25" s="143"/>
      <c r="Q25" s="72">
        <f t="shared" si="11"/>
        <v>0</v>
      </c>
      <c r="R25" s="73"/>
      <c r="S25" s="74"/>
      <c r="T25" s="691">
        <f t="shared" si="8"/>
        <v>0</v>
      </c>
      <c r="U25" s="63">
        <f t="shared" si="2"/>
        <v>0</v>
      </c>
      <c r="W25" s="19"/>
      <c r="X25" s="212">
        <f t="shared" si="9"/>
        <v>0</v>
      </c>
      <c r="Y25" s="76"/>
      <c r="Z25" s="72">
        <v>0</v>
      </c>
      <c r="AA25" s="143"/>
      <c r="AB25" s="307">
        <f t="shared" si="3"/>
        <v>0</v>
      </c>
      <c r="AC25" s="73"/>
      <c r="AD25" s="74"/>
      <c r="AE25" s="691">
        <f t="shared" si="10"/>
        <v>0</v>
      </c>
      <c r="AF25" s="63">
        <f t="shared" si="4"/>
        <v>0</v>
      </c>
    </row>
    <row r="26" spans="1:32" x14ac:dyDescent="0.25">
      <c r="A26" s="19"/>
      <c r="B26" s="212">
        <f t="shared" si="5"/>
        <v>0</v>
      </c>
      <c r="C26" s="15"/>
      <c r="D26" s="72">
        <v>0</v>
      </c>
      <c r="E26" s="143"/>
      <c r="F26" s="307">
        <f t="shared" si="0"/>
        <v>0</v>
      </c>
      <c r="G26" s="73"/>
      <c r="H26" s="74"/>
      <c r="I26" s="691">
        <f t="shared" si="6"/>
        <v>7.1054273576010019E-15</v>
      </c>
      <c r="J26" s="63">
        <f t="shared" si="1"/>
        <v>0</v>
      </c>
      <c r="L26" s="19"/>
      <c r="M26" s="212">
        <f t="shared" si="7"/>
        <v>0</v>
      </c>
      <c r="N26" s="15"/>
      <c r="O26" s="72">
        <v>0</v>
      </c>
      <c r="P26" s="143"/>
      <c r="Q26" s="72">
        <f t="shared" si="11"/>
        <v>0</v>
      </c>
      <c r="R26" s="73"/>
      <c r="S26" s="74"/>
      <c r="T26" s="691">
        <f t="shared" si="8"/>
        <v>0</v>
      </c>
      <c r="U26" s="63">
        <f t="shared" si="2"/>
        <v>0</v>
      </c>
      <c r="W26" s="19"/>
      <c r="X26" s="212">
        <f t="shared" si="9"/>
        <v>0</v>
      </c>
      <c r="Y26" s="15"/>
      <c r="Z26" s="72">
        <v>0</v>
      </c>
      <c r="AA26" s="143"/>
      <c r="AB26" s="307">
        <f t="shared" si="3"/>
        <v>0</v>
      </c>
      <c r="AC26" s="73"/>
      <c r="AD26" s="74"/>
      <c r="AE26" s="691">
        <f t="shared" si="10"/>
        <v>0</v>
      </c>
      <c r="AF26" s="63">
        <f t="shared" si="4"/>
        <v>0</v>
      </c>
    </row>
    <row r="27" spans="1:32" x14ac:dyDescent="0.25">
      <c r="A27" s="19"/>
      <c r="B27" s="212">
        <f t="shared" si="5"/>
        <v>0</v>
      </c>
      <c r="C27" s="15"/>
      <c r="D27" s="72">
        <v>0</v>
      </c>
      <c r="E27" s="143"/>
      <c r="F27" s="307">
        <f t="shared" si="0"/>
        <v>0</v>
      </c>
      <c r="G27" s="73"/>
      <c r="H27" s="74"/>
      <c r="I27" s="691">
        <f t="shared" si="6"/>
        <v>7.1054273576010019E-15</v>
      </c>
      <c r="J27" s="63">
        <f t="shared" si="1"/>
        <v>0</v>
      </c>
      <c r="L27" s="19"/>
      <c r="M27" s="212">
        <f t="shared" si="7"/>
        <v>0</v>
      </c>
      <c r="N27" s="15"/>
      <c r="O27" s="72">
        <v>0</v>
      </c>
      <c r="P27" s="143"/>
      <c r="Q27" s="72">
        <f t="shared" si="11"/>
        <v>0</v>
      </c>
      <c r="R27" s="73"/>
      <c r="S27" s="74"/>
      <c r="T27" s="691">
        <f t="shared" si="8"/>
        <v>0</v>
      </c>
      <c r="U27" s="63">
        <f t="shared" si="2"/>
        <v>0</v>
      </c>
      <c r="W27" s="19"/>
      <c r="X27" s="212">
        <f t="shared" si="9"/>
        <v>0</v>
      </c>
      <c r="Y27" s="15"/>
      <c r="Z27" s="72">
        <v>0</v>
      </c>
      <c r="AA27" s="143"/>
      <c r="AB27" s="307">
        <f t="shared" si="3"/>
        <v>0</v>
      </c>
      <c r="AC27" s="73"/>
      <c r="AD27" s="74"/>
      <c r="AE27" s="691">
        <f t="shared" si="10"/>
        <v>0</v>
      </c>
      <c r="AF27" s="63">
        <f t="shared" si="4"/>
        <v>0</v>
      </c>
    </row>
    <row r="28" spans="1:32" x14ac:dyDescent="0.25">
      <c r="B28" s="212">
        <f t="shared" si="5"/>
        <v>0</v>
      </c>
      <c r="C28" s="15"/>
      <c r="D28" s="72">
        <v>0</v>
      </c>
      <c r="E28" s="143"/>
      <c r="F28" s="307">
        <f t="shared" si="0"/>
        <v>0</v>
      </c>
      <c r="G28" s="73"/>
      <c r="H28" s="74"/>
      <c r="I28" s="691">
        <f>SUM(I9:I27)</f>
        <v>356.38</v>
      </c>
      <c r="J28" s="63">
        <f t="shared" si="1"/>
        <v>0</v>
      </c>
      <c r="M28" s="212">
        <f t="shared" si="7"/>
        <v>0</v>
      </c>
      <c r="N28" s="15"/>
      <c r="O28" s="72">
        <v>0</v>
      </c>
      <c r="P28" s="143"/>
      <c r="Q28" s="72">
        <f t="shared" si="11"/>
        <v>0</v>
      </c>
      <c r="R28" s="73"/>
      <c r="S28" s="74"/>
      <c r="T28" s="691">
        <f>SUM(T9:T27)</f>
        <v>1100.3800000000001</v>
      </c>
      <c r="U28" s="63">
        <f t="shared" si="2"/>
        <v>0</v>
      </c>
      <c r="X28" s="212">
        <f t="shared" si="9"/>
        <v>0</v>
      </c>
      <c r="Y28" s="15"/>
      <c r="Z28" s="72">
        <v>0</v>
      </c>
      <c r="AA28" s="143"/>
      <c r="AB28" s="307">
        <f t="shared" si="3"/>
        <v>0</v>
      </c>
      <c r="AC28" s="73"/>
      <c r="AD28" s="74"/>
      <c r="AE28" s="691">
        <f>SUM(AE9:AE27)</f>
        <v>409.99000000000007</v>
      </c>
      <c r="AF28" s="63">
        <f t="shared" si="4"/>
        <v>0</v>
      </c>
    </row>
    <row r="29" spans="1:32" ht="15.75" thickBot="1" x14ac:dyDescent="0.3">
      <c r="A29" s="128"/>
      <c r="B29" s="212">
        <f t="shared" si="5"/>
        <v>0</v>
      </c>
      <c r="C29" s="38"/>
      <c r="D29" s="72">
        <v>0</v>
      </c>
      <c r="E29" s="364"/>
      <c r="F29" s="307">
        <f t="shared" si="0"/>
        <v>0</v>
      </c>
      <c r="G29" s="148"/>
      <c r="H29" s="229"/>
      <c r="I29" s="166"/>
      <c r="J29" s="63">
        <f>SUM(J9:J28)</f>
        <v>28563.370000000003</v>
      </c>
      <c r="L29" s="128"/>
      <c r="M29" s="212">
        <f t="shared" si="7"/>
        <v>0</v>
      </c>
      <c r="N29" s="38"/>
      <c r="O29" s="72">
        <v>0</v>
      </c>
      <c r="P29" s="364"/>
      <c r="Q29" s="72">
        <f t="shared" si="11"/>
        <v>0</v>
      </c>
      <c r="R29" s="148"/>
      <c r="S29" s="229"/>
      <c r="T29" s="166"/>
      <c r="U29" s="63">
        <f>SUM(U9:U28)</f>
        <v>0</v>
      </c>
      <c r="W29" s="128"/>
      <c r="X29" s="212">
        <f t="shared" si="9"/>
        <v>0</v>
      </c>
      <c r="Y29" s="38"/>
      <c r="Z29" s="72">
        <v>0</v>
      </c>
      <c r="AA29" s="364"/>
      <c r="AB29" s="307">
        <f t="shared" si="3"/>
        <v>0</v>
      </c>
      <c r="AC29" s="148"/>
      <c r="AD29" s="229"/>
      <c r="AE29" s="166"/>
      <c r="AF29" s="63">
        <f>SUM(AF9:AF28)</f>
        <v>35283.620000000003</v>
      </c>
    </row>
    <row r="30" spans="1:32" ht="15.75" thickTop="1" x14ac:dyDescent="0.25">
      <c r="A30" s="48">
        <f>SUM(A29:A29)</f>
        <v>0</v>
      </c>
      <c r="C30" s="76">
        <f>SUM(C9:C29)</f>
        <v>58</v>
      </c>
      <c r="D30" s="110">
        <f>SUM(D9:D29)</f>
        <v>1299.78</v>
      </c>
      <c r="E30" s="143"/>
      <c r="F30" s="110">
        <f>SUM(F9:F29)</f>
        <v>1304.96</v>
      </c>
      <c r="G30" s="166"/>
      <c r="H30" s="166"/>
      <c r="L30" s="48">
        <f>SUM(L29:L29)</f>
        <v>0</v>
      </c>
      <c r="N30" s="76"/>
      <c r="O30" s="110">
        <f>SUM(O9:O29)</f>
        <v>0</v>
      </c>
      <c r="P30" s="143"/>
      <c r="Q30" s="110">
        <f>SUM(Q9:Q29)</f>
        <v>1100.3800000000001</v>
      </c>
      <c r="R30" s="166"/>
      <c r="S30" s="166"/>
      <c r="W30" s="48">
        <f>SUM(W29:W29)</f>
        <v>0</v>
      </c>
      <c r="Y30" s="76"/>
      <c r="Z30" s="110">
        <f>SUM(Z9:Z29)</f>
        <v>1683.43</v>
      </c>
      <c r="AA30" s="143"/>
      <c r="AB30" s="110">
        <f>SUM(AB9:AB29)</f>
        <v>1683.43</v>
      </c>
      <c r="AC30" s="166"/>
      <c r="AD30" s="166"/>
    </row>
    <row r="31" spans="1:32" ht="15.75" thickBot="1" x14ac:dyDescent="0.3">
      <c r="A31" s="48"/>
      <c r="L31" s="48"/>
      <c r="W31" s="48"/>
    </row>
    <row r="32" spans="1:32" x14ac:dyDescent="0.25">
      <c r="B32" s="214"/>
      <c r="D32" s="1112" t="s">
        <v>21</v>
      </c>
      <c r="E32" s="1113"/>
      <c r="F32" s="150">
        <f>G5-F30</f>
        <v>0</v>
      </c>
      <c r="M32" s="214"/>
      <c r="O32" s="1112" t="s">
        <v>21</v>
      </c>
      <c r="P32" s="1113"/>
      <c r="Q32" s="150">
        <f>R5-Q30</f>
        <v>0</v>
      </c>
      <c r="X32" s="214"/>
      <c r="Z32" s="1112" t="s">
        <v>21</v>
      </c>
      <c r="AA32" s="1113"/>
      <c r="AB32" s="150">
        <f>AC5-AB30</f>
        <v>0</v>
      </c>
    </row>
    <row r="33" spans="1:28" ht="15.75" thickBot="1" x14ac:dyDescent="0.3">
      <c r="A33" s="132"/>
      <c r="D33" s="865" t="s">
        <v>4</v>
      </c>
      <c r="E33" s="866"/>
      <c r="F33" s="50">
        <f>F4+F5+F6-C30</f>
        <v>0</v>
      </c>
      <c r="L33" s="132"/>
      <c r="O33" s="885" t="s">
        <v>4</v>
      </c>
      <c r="P33" s="886"/>
      <c r="Q33" s="50">
        <v>0</v>
      </c>
      <c r="W33" s="132"/>
      <c r="Z33" s="921" t="s">
        <v>4</v>
      </c>
      <c r="AA33" s="922"/>
      <c r="AB33" s="50">
        <v>0</v>
      </c>
    </row>
    <row r="34" spans="1:28" x14ac:dyDescent="0.25">
      <c r="B34" s="214"/>
      <c r="M34" s="214"/>
      <c r="X34" s="214"/>
    </row>
  </sheetData>
  <sortState xmlns:xlrd2="http://schemas.microsoft.com/office/spreadsheetml/2017/richdata2" ref="Y4:AB6">
    <sortCondition ref="Z4:Z6"/>
  </sortState>
  <mergeCells count="6">
    <mergeCell ref="L1:R1"/>
    <mergeCell ref="O32:P32"/>
    <mergeCell ref="A1:G1"/>
    <mergeCell ref="D32:E32"/>
    <mergeCell ref="W1:AC1"/>
    <mergeCell ref="Z32:AA3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I30"/>
  <sheetViews>
    <sheetView zoomScale="115" zoomScaleNormal="115" workbookViewId="0">
      <pane ySplit="7" topLeftCell="A8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9"/>
    </row>
    <row r="5" spans="1:9" ht="15.75" x14ac:dyDescent="0.25">
      <c r="A5" s="79" t="s">
        <v>90</v>
      </c>
      <c r="B5" s="683" t="s">
        <v>91</v>
      </c>
      <c r="C5" s="342"/>
      <c r="D5" s="343"/>
      <c r="E5" s="344"/>
      <c r="F5" s="325"/>
      <c r="G5" s="304">
        <f>F26</f>
        <v>0</v>
      </c>
      <c r="H5" s="7">
        <f>E5-G5+E4+E6</f>
        <v>0</v>
      </c>
    </row>
    <row r="6" spans="1:9" ht="15.75" thickBot="1" x14ac:dyDescent="0.3">
      <c r="B6" s="206"/>
      <c r="C6" s="69"/>
      <c r="D6" s="125"/>
      <c r="E6" s="110"/>
      <c r="F6" s="76"/>
    </row>
    <row r="7" spans="1:9" ht="16.5" thickTop="1" thickBot="1" x14ac:dyDescent="0.3">
      <c r="B7" s="67" t="s">
        <v>7</v>
      </c>
      <c r="C7" s="27" t="s">
        <v>8</v>
      </c>
      <c r="D7" s="23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85">
        <f>F4+F5+F6-C8</f>
        <v>0</v>
      </c>
      <c r="C8" s="269"/>
      <c r="D8" s="291"/>
      <c r="E8" s="365"/>
      <c r="F8" s="110">
        <f t="shared" ref="F8:F25" si="0">D8</f>
        <v>0</v>
      </c>
      <c r="G8" s="292"/>
      <c r="H8" s="293"/>
      <c r="I8" s="48">
        <f>E4+E5+E6-F8</f>
        <v>0</v>
      </c>
    </row>
    <row r="9" spans="1:9" x14ac:dyDescent="0.25">
      <c r="B9" s="785">
        <f>B8-C9</f>
        <v>0</v>
      </c>
      <c r="C9" s="269"/>
      <c r="D9" s="291"/>
      <c r="E9" s="365"/>
      <c r="F9" s="110">
        <f t="shared" si="0"/>
        <v>0</v>
      </c>
      <c r="G9" s="292"/>
      <c r="H9" s="293"/>
      <c r="I9" s="48">
        <f>I8-F9</f>
        <v>0</v>
      </c>
    </row>
    <row r="10" spans="1:9" x14ac:dyDescent="0.25">
      <c r="B10" s="785">
        <f>B9-C10</f>
        <v>0</v>
      </c>
      <c r="C10" s="269"/>
      <c r="D10" s="291"/>
      <c r="E10" s="365"/>
      <c r="F10" s="110">
        <f t="shared" si="0"/>
        <v>0</v>
      </c>
      <c r="G10" s="292"/>
      <c r="H10" s="293"/>
      <c r="I10" s="48">
        <f t="shared" ref="I10:I25" si="1">I9-F10</f>
        <v>0</v>
      </c>
    </row>
    <row r="11" spans="1:9" x14ac:dyDescent="0.25">
      <c r="A11" s="58" t="s">
        <v>33</v>
      </c>
      <c r="B11" s="785">
        <f t="shared" ref="B11:B25" si="2">B10-C11</f>
        <v>0</v>
      </c>
      <c r="C11" s="269"/>
      <c r="D11" s="291"/>
      <c r="E11" s="365"/>
      <c r="F11" s="303">
        <f t="shared" si="0"/>
        <v>0</v>
      </c>
      <c r="G11" s="292"/>
      <c r="H11" s="293"/>
      <c r="I11" s="48">
        <f t="shared" si="1"/>
        <v>0</v>
      </c>
    </row>
    <row r="12" spans="1:9" x14ac:dyDescent="0.25">
      <c r="B12" s="785">
        <f t="shared" si="2"/>
        <v>0</v>
      </c>
      <c r="C12" s="269"/>
      <c r="D12" s="291"/>
      <c r="E12" s="365"/>
      <c r="F12" s="303">
        <f t="shared" si="0"/>
        <v>0</v>
      </c>
      <c r="G12" s="292"/>
      <c r="H12" s="293"/>
      <c r="I12" s="48">
        <f t="shared" si="1"/>
        <v>0</v>
      </c>
    </row>
    <row r="13" spans="1:9" x14ac:dyDescent="0.25">
      <c r="A13" s="19"/>
      <c r="B13" s="785">
        <f t="shared" si="2"/>
        <v>0</v>
      </c>
      <c r="C13" s="269"/>
      <c r="D13" s="291"/>
      <c r="E13" s="365"/>
      <c r="F13" s="303">
        <f t="shared" si="0"/>
        <v>0</v>
      </c>
      <c r="G13" s="292"/>
      <c r="H13" s="293"/>
      <c r="I13" s="48">
        <f t="shared" si="1"/>
        <v>0</v>
      </c>
    </row>
    <row r="14" spans="1:9" x14ac:dyDescent="0.25">
      <c r="B14" s="785">
        <f>B13-C14</f>
        <v>0</v>
      </c>
      <c r="C14" s="269"/>
      <c r="D14" s="291"/>
      <c r="E14" s="365"/>
      <c r="F14" s="303">
        <f t="shared" si="0"/>
        <v>0</v>
      </c>
      <c r="G14" s="292"/>
      <c r="H14" s="293"/>
      <c r="I14" s="48">
        <f t="shared" si="1"/>
        <v>0</v>
      </c>
    </row>
    <row r="15" spans="1:9" x14ac:dyDescent="0.25">
      <c r="B15" s="785">
        <f t="shared" ref="B15:B22" si="3">B14-C15</f>
        <v>0</v>
      </c>
      <c r="C15" s="269"/>
      <c r="D15" s="291"/>
      <c r="E15" s="365"/>
      <c r="F15" s="303">
        <f t="shared" si="0"/>
        <v>0</v>
      </c>
      <c r="G15" s="292"/>
      <c r="H15" s="293"/>
      <c r="I15" s="48">
        <f t="shared" si="1"/>
        <v>0</v>
      </c>
    </row>
    <row r="16" spans="1:9" x14ac:dyDescent="0.25">
      <c r="B16" s="785">
        <f t="shared" si="3"/>
        <v>0</v>
      </c>
      <c r="C16" s="269"/>
      <c r="D16" s="291"/>
      <c r="E16" s="365"/>
      <c r="F16" s="303">
        <f t="shared" si="0"/>
        <v>0</v>
      </c>
      <c r="G16" s="292"/>
      <c r="H16" s="293"/>
      <c r="I16" s="48">
        <f t="shared" si="1"/>
        <v>0</v>
      </c>
    </row>
    <row r="17" spans="1:9" x14ac:dyDescent="0.25">
      <c r="B17" s="785">
        <f t="shared" si="3"/>
        <v>0</v>
      </c>
      <c r="C17" s="269"/>
      <c r="D17" s="291"/>
      <c r="E17" s="365"/>
      <c r="F17" s="303">
        <f t="shared" si="0"/>
        <v>0</v>
      </c>
      <c r="G17" s="292"/>
      <c r="H17" s="293"/>
      <c r="I17" s="48">
        <f t="shared" si="1"/>
        <v>0</v>
      </c>
    </row>
    <row r="18" spans="1:9" x14ac:dyDescent="0.25">
      <c r="B18" s="785">
        <f t="shared" si="3"/>
        <v>0</v>
      </c>
      <c r="C18" s="269"/>
      <c r="D18" s="291"/>
      <c r="E18" s="365"/>
      <c r="F18" s="303">
        <f t="shared" si="0"/>
        <v>0</v>
      </c>
      <c r="G18" s="292"/>
      <c r="H18" s="293"/>
      <c r="I18" s="48">
        <f t="shared" si="1"/>
        <v>0</v>
      </c>
    </row>
    <row r="19" spans="1:9" x14ac:dyDescent="0.25">
      <c r="B19" s="785">
        <f t="shared" si="3"/>
        <v>0</v>
      </c>
      <c r="C19" s="269"/>
      <c r="D19" s="291"/>
      <c r="E19" s="365"/>
      <c r="F19" s="303">
        <f t="shared" si="0"/>
        <v>0</v>
      </c>
      <c r="G19" s="292"/>
      <c r="H19" s="293"/>
      <c r="I19" s="48">
        <f t="shared" si="1"/>
        <v>0</v>
      </c>
    </row>
    <row r="20" spans="1:9" x14ac:dyDescent="0.25">
      <c r="B20" s="785">
        <f t="shared" si="3"/>
        <v>0</v>
      </c>
      <c r="C20" s="269"/>
      <c r="D20" s="291"/>
      <c r="E20" s="365"/>
      <c r="F20" s="303">
        <f t="shared" si="0"/>
        <v>0</v>
      </c>
      <c r="G20" s="292"/>
      <c r="H20" s="293"/>
      <c r="I20" s="48">
        <f t="shared" si="1"/>
        <v>0</v>
      </c>
    </row>
    <row r="21" spans="1:9" x14ac:dyDescent="0.25">
      <c r="B21" s="785">
        <f t="shared" si="3"/>
        <v>0</v>
      </c>
      <c r="C21" s="269"/>
      <c r="D21" s="291"/>
      <c r="E21" s="365"/>
      <c r="F21" s="303">
        <f t="shared" si="0"/>
        <v>0</v>
      </c>
      <c r="G21" s="292"/>
      <c r="H21" s="293"/>
      <c r="I21" s="48">
        <f t="shared" si="1"/>
        <v>0</v>
      </c>
    </row>
    <row r="22" spans="1:9" x14ac:dyDescent="0.25">
      <c r="B22" s="785">
        <f t="shared" si="3"/>
        <v>0</v>
      </c>
      <c r="C22" s="290"/>
      <c r="D22" s="291"/>
      <c r="E22" s="365"/>
      <c r="F22" s="303">
        <f t="shared" si="0"/>
        <v>0</v>
      </c>
      <c r="G22" s="292"/>
      <c r="H22" s="293"/>
      <c r="I22" s="48">
        <f t="shared" si="1"/>
        <v>0</v>
      </c>
    </row>
    <row r="23" spans="1:9" x14ac:dyDescent="0.25">
      <c r="B23" s="785">
        <f t="shared" si="2"/>
        <v>0</v>
      </c>
      <c r="C23" s="15"/>
      <c r="D23" s="72">
        <v>0</v>
      </c>
      <c r="E23" s="365"/>
      <c r="F23" s="303">
        <f t="shared" si="0"/>
        <v>0</v>
      </c>
      <c r="G23" s="292"/>
      <c r="H23" s="293"/>
      <c r="I23" s="289">
        <f t="shared" si="1"/>
        <v>0</v>
      </c>
    </row>
    <row r="24" spans="1:9" x14ac:dyDescent="0.25">
      <c r="B24" s="785">
        <f t="shared" si="2"/>
        <v>0</v>
      </c>
      <c r="C24" s="15"/>
      <c r="D24" s="72">
        <v>0</v>
      </c>
      <c r="E24" s="359"/>
      <c r="F24" s="303">
        <f t="shared" si="0"/>
        <v>0</v>
      </c>
      <c r="G24" s="292"/>
      <c r="H24" s="293"/>
      <c r="I24" s="289">
        <f t="shared" si="1"/>
        <v>0</v>
      </c>
    </row>
    <row r="25" spans="1:9" ht="15.75" thickBot="1" x14ac:dyDescent="0.3">
      <c r="A25" s="128"/>
      <c r="B25" s="785">
        <f t="shared" si="2"/>
        <v>0</v>
      </c>
      <c r="C25" s="38"/>
      <c r="D25" s="72">
        <v>0</v>
      </c>
      <c r="E25" s="239"/>
      <c r="F25" s="852">
        <f t="shared" si="0"/>
        <v>0</v>
      </c>
      <c r="G25" s="853"/>
      <c r="H25" s="854"/>
      <c r="I25" s="289">
        <f t="shared" si="1"/>
        <v>0</v>
      </c>
    </row>
    <row r="26" spans="1:9" ht="15.75" thickTop="1" x14ac:dyDescent="0.25">
      <c r="A26" s="48">
        <f>SUM(A25:A25)</f>
        <v>0</v>
      </c>
      <c r="C26" s="76">
        <f>SUM(C8:C25)</f>
        <v>0</v>
      </c>
      <c r="D26" s="110">
        <f>SUM(D8:D25)</f>
        <v>0</v>
      </c>
      <c r="E26" s="79"/>
      <c r="F26" s="110">
        <f>SUM(F8:F25)</f>
        <v>0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112" t="s">
        <v>21</v>
      </c>
      <c r="E28" s="1113"/>
      <c r="F28" s="150">
        <f>E4+E5-F26+E6</f>
        <v>0</v>
      </c>
    </row>
    <row r="29" spans="1:9" ht="15.75" thickBot="1" x14ac:dyDescent="0.3">
      <c r="A29" s="132"/>
      <c r="D29" s="517" t="s">
        <v>4</v>
      </c>
      <c r="E29" s="518"/>
      <c r="F29" s="50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0" sqref="D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</cols>
  <sheetData>
    <row r="1" spans="1:10" ht="36.75" customHeight="1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A4" s="266"/>
      <c r="B4" s="269"/>
      <c r="C4" s="305"/>
      <c r="D4" s="306"/>
      <c r="E4" s="297"/>
      <c r="F4" s="269"/>
      <c r="G4" s="39"/>
    </row>
    <row r="5" spans="1:10" ht="15.75" x14ac:dyDescent="0.25">
      <c r="A5" s="268" t="s">
        <v>90</v>
      </c>
      <c r="B5" s="269" t="s">
        <v>111</v>
      </c>
      <c r="C5" s="305"/>
      <c r="D5" s="306"/>
      <c r="E5" s="297"/>
      <c r="F5" s="269"/>
      <c r="G5" s="92"/>
      <c r="H5" s="168">
        <f>E5-G5</f>
        <v>0</v>
      </c>
    </row>
    <row r="6" spans="1:10" x14ac:dyDescent="0.25">
      <c r="A6" s="276"/>
      <c r="B6" s="820" t="s">
        <v>119</v>
      </c>
      <c r="C6" s="305"/>
      <c r="D6" s="306"/>
      <c r="E6" s="297"/>
      <c r="F6" s="269"/>
      <c r="G6" s="266"/>
      <c r="H6" s="266"/>
      <c r="I6" s="268"/>
    </row>
    <row r="7" spans="1:10" ht="15.75" thickBot="1" x14ac:dyDescent="0.3">
      <c r="B7" s="76"/>
      <c r="C7" s="170"/>
      <c r="D7" s="163"/>
      <c r="E7" s="297"/>
      <c r="F7" s="269"/>
      <c r="G7" s="266"/>
      <c r="H7" s="266"/>
      <c r="I7" s="268"/>
    </row>
    <row r="8" spans="1:10" ht="17.25" thickTop="1" thickBot="1" x14ac:dyDescent="0.3">
      <c r="B8" s="789" t="s">
        <v>7</v>
      </c>
      <c r="C8" s="790" t="s">
        <v>8</v>
      </c>
      <c r="D8" s="791" t="s">
        <v>17</v>
      </c>
      <c r="E8" s="792" t="s">
        <v>2</v>
      </c>
      <c r="F8" s="793" t="s">
        <v>18</v>
      </c>
      <c r="G8" s="788" t="s">
        <v>117</v>
      </c>
      <c r="H8" s="558"/>
      <c r="I8" s="268"/>
    </row>
    <row r="9" spans="1:10" ht="15.75" thickTop="1" x14ac:dyDescent="0.25">
      <c r="A9" s="58" t="s">
        <v>32</v>
      </c>
      <c r="B9" s="93"/>
      <c r="C9" s="794"/>
      <c r="D9" s="795">
        <v>0</v>
      </c>
      <c r="E9" s="796"/>
      <c r="F9" s="797">
        <v>0</v>
      </c>
      <c r="G9" s="292"/>
      <c r="H9" s="293"/>
      <c r="I9" s="297">
        <f>E5+E6+E4+E7-F9</f>
        <v>0</v>
      </c>
      <c r="J9" s="63">
        <f>H9*F9</f>
        <v>0</v>
      </c>
    </row>
    <row r="10" spans="1:10" x14ac:dyDescent="0.25">
      <c r="B10" s="93"/>
      <c r="C10" s="485"/>
      <c r="D10" s="699">
        <v>0</v>
      </c>
      <c r="E10" s="537"/>
      <c r="F10" s="699">
        <v>0</v>
      </c>
      <c r="G10" s="292"/>
      <c r="H10" s="293"/>
      <c r="I10" s="297">
        <f>I9-F10</f>
        <v>0</v>
      </c>
      <c r="J10" s="63">
        <f t="shared" ref="J10:J28" si="0">H10*F10</f>
        <v>0</v>
      </c>
    </row>
    <row r="11" spans="1:10" x14ac:dyDescent="0.25">
      <c r="B11" s="93"/>
      <c r="C11" s="485"/>
      <c r="D11" s="699">
        <v>0</v>
      </c>
      <c r="E11" s="537"/>
      <c r="F11" s="699">
        <v>0</v>
      </c>
      <c r="G11" s="292"/>
      <c r="H11" s="293"/>
      <c r="I11" s="297">
        <f t="shared" ref="I11:I28" si="1">I10-F11</f>
        <v>0</v>
      </c>
      <c r="J11" s="63">
        <f t="shared" si="0"/>
        <v>0</v>
      </c>
    </row>
    <row r="12" spans="1:10" x14ac:dyDescent="0.25">
      <c r="A12" s="58" t="s">
        <v>33</v>
      </c>
      <c r="B12" s="93"/>
      <c r="C12" s="485"/>
      <c r="D12" s="699">
        <v>0</v>
      </c>
      <c r="E12" s="537"/>
      <c r="F12" s="699">
        <v>0</v>
      </c>
      <c r="G12" s="292"/>
      <c r="H12" s="293"/>
      <c r="I12" s="297">
        <f t="shared" si="1"/>
        <v>0</v>
      </c>
      <c r="J12" s="63">
        <f t="shared" si="0"/>
        <v>0</v>
      </c>
    </row>
    <row r="13" spans="1:10" x14ac:dyDescent="0.25">
      <c r="B13" s="93"/>
      <c r="C13" s="485"/>
      <c r="D13" s="699">
        <v>0</v>
      </c>
      <c r="E13" s="537"/>
      <c r="F13" s="699">
        <v>0</v>
      </c>
      <c r="G13" s="292"/>
      <c r="H13" s="293"/>
      <c r="I13" s="297">
        <f t="shared" si="1"/>
        <v>0</v>
      </c>
      <c r="J13" s="63">
        <f t="shared" si="0"/>
        <v>0</v>
      </c>
    </row>
    <row r="14" spans="1:10" x14ac:dyDescent="0.25">
      <c r="A14" s="19"/>
      <c r="B14" s="93"/>
      <c r="C14" s="485"/>
      <c r="D14" s="699">
        <v>0</v>
      </c>
      <c r="E14" s="537"/>
      <c r="F14" s="699">
        <v>0</v>
      </c>
      <c r="G14" s="292"/>
      <c r="H14" s="293"/>
      <c r="I14" s="297">
        <f t="shared" si="1"/>
        <v>0</v>
      </c>
      <c r="J14" s="63">
        <f t="shared" si="0"/>
        <v>0</v>
      </c>
    </row>
    <row r="15" spans="1:10" x14ac:dyDescent="0.25">
      <c r="B15" s="93"/>
      <c r="C15" s="485"/>
      <c r="D15" s="699">
        <v>0</v>
      </c>
      <c r="E15" s="537"/>
      <c r="F15" s="699">
        <v>0</v>
      </c>
      <c r="G15" s="292"/>
      <c r="H15" s="293"/>
      <c r="I15" s="297">
        <f t="shared" si="1"/>
        <v>0</v>
      </c>
      <c r="J15" s="63">
        <f t="shared" si="0"/>
        <v>0</v>
      </c>
    </row>
    <row r="16" spans="1:10" x14ac:dyDescent="0.25">
      <c r="B16" s="93"/>
      <c r="C16" s="485"/>
      <c r="D16" s="699">
        <v>0</v>
      </c>
      <c r="E16" s="537"/>
      <c r="F16" s="699">
        <v>0</v>
      </c>
      <c r="G16" s="292"/>
      <c r="H16" s="293"/>
      <c r="I16" s="297">
        <f t="shared" si="1"/>
        <v>0</v>
      </c>
      <c r="J16" s="63">
        <f t="shared" si="0"/>
        <v>0</v>
      </c>
    </row>
    <row r="17" spans="1:10" x14ac:dyDescent="0.25">
      <c r="B17" s="93"/>
      <c r="C17" s="485"/>
      <c r="D17" s="699">
        <v>0</v>
      </c>
      <c r="E17" s="537"/>
      <c r="F17" s="699">
        <v>0</v>
      </c>
      <c r="G17" s="292"/>
      <c r="H17" s="293"/>
      <c r="I17" s="297">
        <f t="shared" si="1"/>
        <v>0</v>
      </c>
      <c r="J17" s="332">
        <f t="shared" si="0"/>
        <v>0</v>
      </c>
    </row>
    <row r="18" spans="1:10" x14ac:dyDescent="0.25">
      <c r="B18" s="93"/>
      <c r="C18" s="485"/>
      <c r="D18" s="699">
        <v>0</v>
      </c>
      <c r="E18" s="537"/>
      <c r="F18" s="699">
        <v>0</v>
      </c>
      <c r="G18" s="292"/>
      <c r="H18" s="293"/>
      <c r="I18" s="297">
        <f t="shared" si="1"/>
        <v>0</v>
      </c>
      <c r="J18" s="332">
        <f t="shared" si="0"/>
        <v>0</v>
      </c>
    </row>
    <row r="19" spans="1:10" x14ac:dyDescent="0.25">
      <c r="B19" s="93"/>
      <c r="C19" s="485"/>
      <c r="D19" s="699">
        <v>0</v>
      </c>
      <c r="E19" s="537"/>
      <c r="F19" s="699">
        <v>0</v>
      </c>
      <c r="G19" s="292"/>
      <c r="H19" s="293"/>
      <c r="I19" s="297">
        <f t="shared" si="1"/>
        <v>0</v>
      </c>
      <c r="J19" s="332">
        <f t="shared" si="0"/>
        <v>0</v>
      </c>
    </row>
    <row r="20" spans="1:10" x14ac:dyDescent="0.25">
      <c r="B20" s="93"/>
      <c r="C20" s="485"/>
      <c r="D20" s="699">
        <v>0</v>
      </c>
      <c r="E20" s="537"/>
      <c r="F20" s="699">
        <v>0</v>
      </c>
      <c r="G20" s="292"/>
      <c r="H20" s="293"/>
      <c r="I20" s="297">
        <f t="shared" si="1"/>
        <v>0</v>
      </c>
      <c r="J20" s="332">
        <f t="shared" si="0"/>
        <v>0</v>
      </c>
    </row>
    <row r="21" spans="1:10" x14ac:dyDescent="0.25">
      <c r="B21" s="93"/>
      <c r="C21" s="485"/>
      <c r="D21" s="699">
        <v>0</v>
      </c>
      <c r="E21" s="537"/>
      <c r="F21" s="699">
        <v>0</v>
      </c>
      <c r="G21" s="292"/>
      <c r="H21" s="293"/>
      <c r="I21" s="297">
        <f t="shared" si="1"/>
        <v>0</v>
      </c>
      <c r="J21" s="332">
        <f t="shared" si="0"/>
        <v>0</v>
      </c>
    </row>
    <row r="22" spans="1:10" x14ac:dyDescent="0.25">
      <c r="B22" s="93"/>
      <c r="C22" s="485"/>
      <c r="D22" s="699">
        <v>0</v>
      </c>
      <c r="E22" s="537"/>
      <c r="F22" s="699">
        <v>0</v>
      </c>
      <c r="G22" s="292"/>
      <c r="H22" s="293"/>
      <c r="I22" s="297">
        <f t="shared" si="1"/>
        <v>0</v>
      </c>
      <c r="J22" s="332">
        <f t="shared" si="0"/>
        <v>0</v>
      </c>
    </row>
    <row r="23" spans="1:10" x14ac:dyDescent="0.25">
      <c r="B23" s="93"/>
      <c r="C23" s="485"/>
      <c r="D23" s="699">
        <v>0</v>
      </c>
      <c r="E23" s="537"/>
      <c r="F23" s="699">
        <v>0</v>
      </c>
      <c r="G23" s="292"/>
      <c r="H23" s="293"/>
      <c r="I23" s="297">
        <f t="shared" si="1"/>
        <v>0</v>
      </c>
      <c r="J23" s="332">
        <f t="shared" si="0"/>
        <v>0</v>
      </c>
    </row>
    <row r="24" spans="1:10" x14ac:dyDescent="0.25">
      <c r="B24" s="93"/>
      <c r="C24" s="485"/>
      <c r="D24" s="699">
        <v>0</v>
      </c>
      <c r="E24" s="537"/>
      <c r="F24" s="699">
        <v>0</v>
      </c>
      <c r="G24" s="292"/>
      <c r="H24" s="293"/>
      <c r="I24" s="297">
        <f t="shared" si="1"/>
        <v>0</v>
      </c>
      <c r="J24" s="332">
        <f t="shared" si="0"/>
        <v>0</v>
      </c>
    </row>
    <row r="25" spans="1:10" x14ac:dyDescent="0.25">
      <c r="B25" s="93"/>
      <c r="C25" s="485"/>
      <c r="D25" s="699">
        <v>0</v>
      </c>
      <c r="E25" s="537"/>
      <c r="F25" s="699">
        <v>0</v>
      </c>
      <c r="G25" s="292"/>
      <c r="H25" s="293"/>
      <c r="I25" s="297">
        <f t="shared" si="1"/>
        <v>0</v>
      </c>
      <c r="J25" s="332">
        <f t="shared" si="0"/>
        <v>0</v>
      </c>
    </row>
    <row r="26" spans="1:10" x14ac:dyDescent="0.25">
      <c r="B26" s="93"/>
      <c r="C26" s="485"/>
      <c r="D26" s="699">
        <v>0</v>
      </c>
      <c r="E26" s="537"/>
      <c r="F26" s="699">
        <v>0</v>
      </c>
      <c r="G26" s="292"/>
      <c r="H26" s="293"/>
      <c r="I26" s="297">
        <f t="shared" si="1"/>
        <v>0</v>
      </c>
      <c r="J26" s="63">
        <f t="shared" si="0"/>
        <v>0</v>
      </c>
    </row>
    <row r="27" spans="1:10" x14ac:dyDescent="0.25">
      <c r="B27" s="93"/>
      <c r="C27" s="485"/>
      <c r="D27" s="699">
        <f t="shared" ref="D27:D28" si="2">C27*B27</f>
        <v>0</v>
      </c>
      <c r="E27" s="537"/>
      <c r="F27" s="699">
        <v>0</v>
      </c>
      <c r="G27" s="292"/>
      <c r="H27" s="293"/>
      <c r="I27" s="297">
        <f t="shared" si="1"/>
        <v>0</v>
      </c>
      <c r="J27" s="63">
        <f t="shared" si="0"/>
        <v>0</v>
      </c>
    </row>
    <row r="28" spans="1:10" x14ac:dyDescent="0.25">
      <c r="B28" s="93"/>
      <c r="C28" s="485"/>
      <c r="D28" s="699">
        <f t="shared" si="2"/>
        <v>0</v>
      </c>
      <c r="E28" s="537"/>
      <c r="F28" s="699">
        <v>0</v>
      </c>
      <c r="G28" s="292"/>
      <c r="H28" s="293"/>
      <c r="I28" s="297">
        <f t="shared" si="1"/>
        <v>0</v>
      </c>
      <c r="J28" s="63">
        <f t="shared" si="0"/>
        <v>0</v>
      </c>
    </row>
    <row r="29" spans="1:10" ht="15.75" thickBot="1" x14ac:dyDescent="0.3">
      <c r="A29" s="128"/>
      <c r="B29" s="100"/>
      <c r="C29" s="798"/>
      <c r="D29" s="799">
        <f>B29*C29</f>
        <v>0</v>
      </c>
      <c r="E29" s="800"/>
      <c r="F29" s="699">
        <v>0</v>
      </c>
      <c r="G29" s="109"/>
      <c r="H29" s="196"/>
      <c r="J29" s="63"/>
    </row>
    <row r="30" spans="1:10" ht="15.75" thickTop="1" x14ac:dyDescent="0.25">
      <c r="A30" s="48">
        <f>SUM(A29:A29)</f>
        <v>0</v>
      </c>
      <c r="C30" s="76">
        <f>SUM(C9:C29)</f>
        <v>0</v>
      </c>
      <c r="D30" s="110">
        <f>SUM(D9:D29)</f>
        <v>0</v>
      </c>
      <c r="E30" s="79"/>
      <c r="F30" s="110">
        <f>SUM(F9:F29)</f>
        <v>0</v>
      </c>
    </row>
    <row r="31" spans="1:10" ht="15.75" thickBot="1" x14ac:dyDescent="0.3">
      <c r="A31" s="48"/>
    </row>
    <row r="32" spans="1:10" x14ac:dyDescent="0.25">
      <c r="B32" s="5"/>
      <c r="D32" s="1112" t="s">
        <v>21</v>
      </c>
      <c r="E32" s="1113"/>
      <c r="F32" s="150">
        <f>E5-F30</f>
        <v>0</v>
      </c>
    </row>
    <row r="33" spans="1:6" ht="15.75" thickBot="1" x14ac:dyDescent="0.3">
      <c r="A33" s="132"/>
      <c r="D33" s="821" t="s">
        <v>4</v>
      </c>
      <c r="E33" s="822"/>
      <c r="F33" s="50"/>
    </row>
    <row r="34" spans="1:6" x14ac:dyDescent="0.25">
      <c r="B34" s="5"/>
    </row>
  </sheetData>
  <mergeCells count="2">
    <mergeCell ref="A1:G1"/>
    <mergeCell ref="D32:E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2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72"/>
      <c r="B4" s="572"/>
      <c r="C4" s="573"/>
      <c r="D4" s="343"/>
      <c r="E4" s="576"/>
      <c r="F4" s="572"/>
      <c r="G4" s="349"/>
      <c r="H4" s="349"/>
    </row>
    <row r="5" spans="1:8" x14ac:dyDescent="0.25">
      <c r="C5" s="600"/>
      <c r="D5" s="343"/>
      <c r="E5" s="574"/>
      <c r="F5" s="325"/>
      <c r="G5" s="756"/>
    </row>
    <row r="6" spans="1:8" ht="15.75" customHeight="1" x14ac:dyDescent="0.25">
      <c r="A6" s="1110"/>
      <c r="B6" s="1128" t="s">
        <v>94</v>
      </c>
      <c r="C6" s="600"/>
      <c r="D6" s="343"/>
      <c r="E6" s="574"/>
      <c r="F6" s="325"/>
      <c r="G6" s="92"/>
      <c r="H6" s="7">
        <f>E6-G6+E5+E7+E4+E8</f>
        <v>0</v>
      </c>
    </row>
    <row r="7" spans="1:8" ht="16.5" customHeight="1" thickBot="1" x14ac:dyDescent="0.3">
      <c r="A7" s="1110"/>
      <c r="B7" s="1129"/>
      <c r="C7" s="601"/>
      <c r="D7" s="343"/>
      <c r="E7" s="575"/>
      <c r="F7" s="269"/>
    </row>
    <row r="8" spans="1:8" ht="16.5" customHeight="1" thickBot="1" x14ac:dyDescent="0.3">
      <c r="A8" s="755"/>
      <c r="B8" s="523"/>
      <c r="C8" s="601"/>
      <c r="D8" s="343"/>
      <c r="E8" s="575"/>
      <c r="F8" s="269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78">
        <f>F4+F5+F6+F7+F8-C10</f>
        <v>0</v>
      </c>
      <c r="C10" s="15"/>
      <c r="D10" s="340">
        <v>0</v>
      </c>
      <c r="E10" s="957"/>
      <c r="F10" s="958">
        <f>D10</f>
        <v>0</v>
      </c>
      <c r="G10" s="959"/>
      <c r="H10" s="960"/>
    </row>
    <row r="11" spans="1:8" x14ac:dyDescent="0.25">
      <c r="B11" s="578">
        <f>B10-C11</f>
        <v>0</v>
      </c>
      <c r="C11" s="15"/>
      <c r="D11" s="340">
        <v>0</v>
      </c>
      <c r="E11" s="957"/>
      <c r="F11" s="958">
        <f>D11</f>
        <v>0</v>
      </c>
      <c r="G11" s="959"/>
      <c r="H11" s="960"/>
    </row>
    <row r="12" spans="1:8" x14ac:dyDescent="0.25">
      <c r="B12" s="578">
        <f t="shared" ref="B12:B27" si="0">B11-C12</f>
        <v>0</v>
      </c>
      <c r="C12" s="15"/>
      <c r="D12" s="340">
        <v>0</v>
      </c>
      <c r="E12" s="957"/>
      <c r="F12" s="958">
        <f>D12</f>
        <v>0</v>
      </c>
      <c r="G12" s="959"/>
      <c r="H12" s="960"/>
    </row>
    <row r="13" spans="1:8" x14ac:dyDescent="0.25">
      <c r="A13" s="58" t="s">
        <v>33</v>
      </c>
      <c r="B13" s="578">
        <f t="shared" si="0"/>
        <v>0</v>
      </c>
      <c r="C13" s="15"/>
      <c r="D13" s="340">
        <v>0</v>
      </c>
      <c r="E13" s="957"/>
      <c r="F13" s="958">
        <f>D13</f>
        <v>0</v>
      </c>
      <c r="G13" s="959"/>
      <c r="H13" s="960"/>
    </row>
    <row r="14" spans="1:8" x14ac:dyDescent="0.25">
      <c r="B14" s="578">
        <f t="shared" si="0"/>
        <v>0</v>
      </c>
      <c r="C14" s="15"/>
      <c r="D14" s="340">
        <v>0</v>
      </c>
      <c r="E14" s="957"/>
      <c r="F14" s="958">
        <f t="shared" ref="F14:F27" si="1">D14</f>
        <v>0</v>
      </c>
      <c r="G14" s="959"/>
      <c r="H14" s="960"/>
    </row>
    <row r="15" spans="1:8" x14ac:dyDescent="0.25">
      <c r="A15" s="19"/>
      <c r="B15" s="578">
        <f t="shared" si="0"/>
        <v>0</v>
      </c>
      <c r="C15" s="15"/>
      <c r="D15" s="340">
        <v>0</v>
      </c>
      <c r="E15" s="957"/>
      <c r="F15" s="958">
        <f t="shared" si="1"/>
        <v>0</v>
      </c>
      <c r="G15" s="959"/>
      <c r="H15" s="960"/>
    </row>
    <row r="16" spans="1:8" x14ac:dyDescent="0.25">
      <c r="B16" s="578">
        <f t="shared" si="0"/>
        <v>0</v>
      </c>
      <c r="C16" s="15"/>
      <c r="D16" s="340">
        <v>0</v>
      </c>
      <c r="E16" s="957"/>
      <c r="F16" s="958">
        <f t="shared" si="1"/>
        <v>0</v>
      </c>
      <c r="G16" s="959"/>
      <c r="H16" s="960"/>
    </row>
    <row r="17" spans="1:8" x14ac:dyDescent="0.25">
      <c r="B17" s="578">
        <f t="shared" si="0"/>
        <v>0</v>
      </c>
      <c r="C17" s="15"/>
      <c r="D17" s="340">
        <v>0</v>
      </c>
      <c r="E17" s="957"/>
      <c r="F17" s="958">
        <f t="shared" si="1"/>
        <v>0</v>
      </c>
      <c r="G17" s="959"/>
      <c r="H17" s="960"/>
    </row>
    <row r="18" spans="1:8" x14ac:dyDescent="0.25">
      <c r="B18" s="578">
        <f t="shared" si="0"/>
        <v>0</v>
      </c>
      <c r="C18" s="15"/>
      <c r="D18" s="340">
        <v>0</v>
      </c>
      <c r="E18" s="957"/>
      <c r="F18" s="958">
        <f t="shared" si="1"/>
        <v>0</v>
      </c>
      <c r="G18" s="959"/>
      <c r="H18" s="960"/>
    </row>
    <row r="19" spans="1:8" x14ac:dyDescent="0.25">
      <c r="B19" s="578">
        <f t="shared" si="0"/>
        <v>0</v>
      </c>
      <c r="C19" s="15"/>
      <c r="D19" s="340">
        <v>0</v>
      </c>
      <c r="E19" s="957"/>
      <c r="F19" s="958">
        <f t="shared" si="1"/>
        <v>0</v>
      </c>
      <c r="G19" s="959"/>
      <c r="H19" s="960"/>
    </row>
    <row r="20" spans="1:8" x14ac:dyDescent="0.25">
      <c r="B20" s="578">
        <f t="shared" si="0"/>
        <v>0</v>
      </c>
      <c r="C20" s="15"/>
      <c r="D20" s="340">
        <v>0</v>
      </c>
      <c r="E20" s="957"/>
      <c r="F20" s="958">
        <f t="shared" si="1"/>
        <v>0</v>
      </c>
      <c r="G20" s="959"/>
      <c r="H20" s="960"/>
    </row>
    <row r="21" spans="1:8" x14ac:dyDescent="0.25">
      <c r="B21" s="578">
        <f t="shared" si="0"/>
        <v>0</v>
      </c>
      <c r="C21" s="15"/>
      <c r="D21" s="72">
        <v>0</v>
      </c>
      <c r="E21" s="144"/>
      <c r="F21" s="110">
        <f t="shared" si="1"/>
        <v>0</v>
      </c>
      <c r="G21" s="292"/>
      <c r="H21" s="293"/>
    </row>
    <row r="22" spans="1:8" x14ac:dyDescent="0.25">
      <c r="B22" s="578">
        <f t="shared" si="0"/>
        <v>0</v>
      </c>
      <c r="C22" s="15"/>
      <c r="D22" s="72">
        <v>0</v>
      </c>
      <c r="E22" s="144"/>
      <c r="F22" s="110">
        <f t="shared" si="1"/>
        <v>0</v>
      </c>
      <c r="G22" s="292"/>
      <c r="H22" s="293"/>
    </row>
    <row r="23" spans="1:8" x14ac:dyDescent="0.25">
      <c r="B23" s="578">
        <f t="shared" si="0"/>
        <v>0</v>
      </c>
      <c r="C23" s="15"/>
      <c r="D23" s="72">
        <v>0</v>
      </c>
      <c r="E23" s="144"/>
      <c r="F23" s="110">
        <f t="shared" si="1"/>
        <v>0</v>
      </c>
      <c r="G23" s="292"/>
      <c r="H23" s="293"/>
    </row>
    <row r="24" spans="1:8" x14ac:dyDescent="0.25">
      <c r="B24" s="578">
        <f t="shared" si="0"/>
        <v>0</v>
      </c>
      <c r="C24" s="15"/>
      <c r="D24" s="72">
        <v>0</v>
      </c>
      <c r="E24" s="144"/>
      <c r="F24" s="110">
        <f t="shared" si="1"/>
        <v>0</v>
      </c>
      <c r="G24" s="292"/>
      <c r="H24" s="293"/>
    </row>
    <row r="25" spans="1:8" x14ac:dyDescent="0.25">
      <c r="B25" s="578">
        <f t="shared" si="0"/>
        <v>0</v>
      </c>
      <c r="C25" s="15"/>
      <c r="D25" s="72">
        <v>0</v>
      </c>
      <c r="E25" s="144"/>
      <c r="F25" s="110">
        <f t="shared" si="1"/>
        <v>0</v>
      </c>
      <c r="G25" s="292"/>
      <c r="H25" s="293"/>
    </row>
    <row r="26" spans="1:8" x14ac:dyDescent="0.25">
      <c r="B26" s="578">
        <f t="shared" si="0"/>
        <v>0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79">
        <f t="shared" si="0"/>
        <v>0</v>
      </c>
      <c r="C27" s="38"/>
      <c r="D27" s="72">
        <v>0</v>
      </c>
      <c r="E27" s="366"/>
      <c r="F27" s="367">
        <f t="shared" si="1"/>
        <v>0</v>
      </c>
      <c r="G27" s="368"/>
      <c r="H27" s="369"/>
    </row>
    <row r="28" spans="1:8" ht="15.75" thickTop="1" x14ac:dyDescent="0.25">
      <c r="A28" s="48">
        <f>SUM(A27:A27)</f>
        <v>0</v>
      </c>
      <c r="C28" s="76">
        <f>SUM(C10:C27)</f>
        <v>0</v>
      </c>
      <c r="D28" s="110">
        <f>SUM(D10:D27)</f>
        <v>0</v>
      </c>
      <c r="E28" s="79"/>
      <c r="F28" s="110">
        <f>SUM(F10:F27)</f>
        <v>0</v>
      </c>
    </row>
    <row r="29" spans="1:8" ht="15.75" thickBot="1" x14ac:dyDescent="0.3">
      <c r="A29" s="48"/>
    </row>
    <row r="30" spans="1:8" x14ac:dyDescent="0.25">
      <c r="B30" s="5"/>
      <c r="D30" s="1112" t="s">
        <v>21</v>
      </c>
      <c r="E30" s="1113"/>
      <c r="F30" s="150">
        <f>E5+E6-F28+E7+E4+E8</f>
        <v>0</v>
      </c>
    </row>
    <row r="31" spans="1:8" ht="15.75" thickBot="1" x14ac:dyDescent="0.3">
      <c r="A31" s="132"/>
      <c r="D31" s="753" t="s">
        <v>4</v>
      </c>
      <c r="E31" s="754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I68"/>
  <sheetViews>
    <sheetView topLeftCell="M1" zoomScaleNormal="100" workbookViewId="0">
      <pane ySplit="8" topLeftCell="A27" activePane="bottomLeft" state="frozen"/>
      <selection pane="bottomLeft" activeCell="M35" sqref="M3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x14ac:dyDescent="0.55000000000000004">
      <c r="A1" s="1124" t="s">
        <v>125</v>
      </c>
      <c r="B1" s="1124"/>
      <c r="C1" s="1124"/>
      <c r="D1" s="1124"/>
      <c r="E1" s="1124"/>
      <c r="F1" s="1124"/>
      <c r="G1" s="1124"/>
      <c r="H1" s="11">
        <v>1</v>
      </c>
      <c r="M1" s="1124" t="s">
        <v>125</v>
      </c>
      <c r="N1" s="1124"/>
      <c r="O1" s="1124"/>
      <c r="P1" s="1124"/>
      <c r="Q1" s="1124"/>
      <c r="R1" s="1124"/>
      <c r="S1" s="1124"/>
      <c r="T1" s="11">
        <v>2</v>
      </c>
      <c r="Y1" s="1117" t="s">
        <v>178</v>
      </c>
      <c r="Z1" s="1117"/>
      <c r="AA1" s="1117"/>
      <c r="AB1" s="1117"/>
      <c r="AC1" s="1117"/>
      <c r="AD1" s="1117"/>
      <c r="AE1" s="1117"/>
      <c r="AF1" s="1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M3" s="66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6" t="s">
        <v>24</v>
      </c>
      <c r="Y3" s="66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6" t="s">
        <v>24</v>
      </c>
    </row>
    <row r="4" spans="1:35" ht="19.5" thickTop="1" x14ac:dyDescent="0.3">
      <c r="A4" s="1130" t="s">
        <v>115</v>
      </c>
      <c r="B4" s="354"/>
      <c r="C4" s="778"/>
      <c r="D4" s="271"/>
      <c r="E4" s="297"/>
      <c r="F4" s="269"/>
      <c r="G4" s="640"/>
      <c r="H4" s="266"/>
      <c r="I4" s="266"/>
      <c r="M4" s="1130" t="s">
        <v>115</v>
      </c>
      <c r="N4" s="354"/>
      <c r="O4" s="778"/>
      <c r="P4" s="271"/>
      <c r="Q4" s="297"/>
      <c r="R4" s="269"/>
      <c r="S4" s="640"/>
      <c r="T4" s="266"/>
      <c r="U4" s="266"/>
      <c r="Y4" s="1130" t="s">
        <v>69</v>
      </c>
      <c r="Z4" s="354"/>
      <c r="AA4" s="778"/>
      <c r="AB4" s="271"/>
      <c r="AC4" s="297"/>
      <c r="AD4" s="269"/>
      <c r="AE4" s="640"/>
      <c r="AF4" s="266"/>
      <c r="AG4" s="266"/>
    </row>
    <row r="5" spans="1:35" ht="15.75" customHeight="1" x14ac:dyDescent="0.25">
      <c r="A5" s="1131"/>
      <c r="B5" s="12" t="s">
        <v>51</v>
      </c>
      <c r="C5" s="779">
        <v>39.5</v>
      </c>
      <c r="D5" s="144">
        <v>44265</v>
      </c>
      <c r="E5" s="139">
        <v>18291.84</v>
      </c>
      <c r="F5" s="76">
        <v>672</v>
      </c>
      <c r="G5" s="48">
        <f>F63</f>
        <v>18400.719999999998</v>
      </c>
      <c r="H5" s="168">
        <f>E5+E6-G5+E4</f>
        <v>3.637978807091713E-12</v>
      </c>
      <c r="M5" s="1131"/>
      <c r="N5" s="12" t="s">
        <v>51</v>
      </c>
      <c r="O5" s="779">
        <v>41.8</v>
      </c>
      <c r="P5" s="144">
        <v>44282</v>
      </c>
      <c r="Q5" s="139">
        <v>18291.84</v>
      </c>
      <c r="R5" s="76">
        <v>672</v>
      </c>
      <c r="S5" s="48">
        <f>R63</f>
        <v>8764.8399999999965</v>
      </c>
      <c r="T5" s="168">
        <f>Q5+Q6-S5+Q4</f>
        <v>10071.400000000005</v>
      </c>
      <c r="Y5" s="1131"/>
      <c r="Z5" s="12" t="s">
        <v>51</v>
      </c>
      <c r="AA5" s="779">
        <v>47.2</v>
      </c>
      <c r="AB5" s="144">
        <v>44312</v>
      </c>
      <c r="AC5" s="139">
        <v>18398.009999999998</v>
      </c>
      <c r="AD5" s="76">
        <v>676</v>
      </c>
      <c r="AE5" s="48">
        <f>AD63</f>
        <v>0</v>
      </c>
      <c r="AF5" s="168">
        <f>AC5+AC6-AE5+AC4</f>
        <v>18398.009999999998</v>
      </c>
    </row>
    <row r="6" spans="1:35" ht="15.75" customHeight="1" x14ac:dyDescent="0.25">
      <c r="A6" s="1131"/>
      <c r="B6" s="172" t="s">
        <v>42</v>
      </c>
      <c r="C6" s="170"/>
      <c r="D6" s="144"/>
      <c r="E6" s="82">
        <v>108.88</v>
      </c>
      <c r="F6" s="65">
        <v>4</v>
      </c>
      <c r="M6" s="1131"/>
      <c r="N6" s="172" t="s">
        <v>42</v>
      </c>
      <c r="O6" s="170"/>
      <c r="P6" s="144"/>
      <c r="Q6" s="82">
        <v>544.4</v>
      </c>
      <c r="R6" s="65">
        <v>20</v>
      </c>
      <c r="Y6" s="1131"/>
      <c r="Z6" s="172" t="s">
        <v>42</v>
      </c>
      <c r="AA6" s="170"/>
      <c r="AB6" s="144"/>
      <c r="AC6" s="82"/>
      <c r="AD6" s="65"/>
    </row>
    <row r="7" spans="1:35" ht="15.75" customHeight="1" thickBot="1" x14ac:dyDescent="0.3">
      <c r="A7" s="864"/>
      <c r="B7" s="172"/>
      <c r="C7" s="868"/>
      <c r="D7" s="271"/>
      <c r="E7" s="82"/>
      <c r="F7" s="65"/>
      <c r="M7" s="887"/>
      <c r="N7" s="172"/>
      <c r="O7" s="868"/>
      <c r="P7" s="271"/>
      <c r="Q7" s="82"/>
      <c r="R7" s="65"/>
      <c r="Y7" s="1003"/>
      <c r="Z7" s="172"/>
      <c r="AA7" s="868"/>
      <c r="AB7" s="271"/>
      <c r="AC7" s="82"/>
      <c r="AD7" s="65"/>
    </row>
    <row r="8" spans="1:35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827" t="s">
        <v>120</v>
      </c>
      <c r="I8" s="828" t="s">
        <v>121</v>
      </c>
      <c r="J8" s="828" t="s">
        <v>122</v>
      </c>
      <c r="K8" s="829" t="s">
        <v>123</v>
      </c>
      <c r="N8" s="67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827" t="s">
        <v>120</v>
      </c>
      <c r="U8" s="828" t="s">
        <v>121</v>
      </c>
      <c r="V8" s="828" t="s">
        <v>122</v>
      </c>
      <c r="W8" s="829" t="s">
        <v>123</v>
      </c>
      <c r="Z8" s="67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827" t="s">
        <v>120</v>
      </c>
      <c r="AG8" s="828" t="s">
        <v>121</v>
      </c>
      <c r="AH8" s="828" t="s">
        <v>122</v>
      </c>
      <c r="AI8" s="829" t="s">
        <v>123</v>
      </c>
    </row>
    <row r="9" spans="1:35" ht="15.75" thickTop="1" x14ac:dyDescent="0.25">
      <c r="A9" s="58" t="s">
        <v>32</v>
      </c>
      <c r="B9" s="2">
        <v>27.22</v>
      </c>
      <c r="C9" s="15">
        <v>28</v>
      </c>
      <c r="D9" s="433">
        <f t="shared" ref="D9" si="0">C9*B9</f>
        <v>762.16</v>
      </c>
      <c r="E9" s="361">
        <v>44284</v>
      </c>
      <c r="F9" s="72">
        <f t="shared" ref="F9" si="1">D9</f>
        <v>762.16</v>
      </c>
      <c r="G9" s="292" t="s">
        <v>157</v>
      </c>
      <c r="H9" s="293">
        <v>48</v>
      </c>
      <c r="I9" s="830">
        <f>E5-F9+E4+E6</f>
        <v>17638.560000000001</v>
      </c>
      <c r="J9" s="831">
        <f>F5-C9+F4+F6</f>
        <v>648</v>
      </c>
      <c r="K9" s="832">
        <f>F9*H9</f>
        <v>36583.68</v>
      </c>
      <c r="M9" s="58" t="s">
        <v>32</v>
      </c>
      <c r="N9" s="2">
        <v>27.22</v>
      </c>
      <c r="O9" s="15">
        <v>32</v>
      </c>
      <c r="P9" s="433">
        <f t="shared" ref="P9:P62" si="2">O9*N9</f>
        <v>871.04</v>
      </c>
      <c r="Q9" s="361">
        <v>44308</v>
      </c>
      <c r="R9" s="72">
        <f t="shared" ref="R9:R62" si="3">P9</f>
        <v>871.04</v>
      </c>
      <c r="S9" s="73" t="s">
        <v>364</v>
      </c>
      <c r="T9" s="74">
        <v>56</v>
      </c>
      <c r="U9" s="830">
        <f>Q5-R9+Q4+Q6</f>
        <v>17965.2</v>
      </c>
      <c r="V9" s="831">
        <f>R5-O9+R4+R6</f>
        <v>660</v>
      </c>
      <c r="W9" s="832">
        <f>R9*T9</f>
        <v>48778.239999999998</v>
      </c>
      <c r="Y9" s="58" t="s">
        <v>32</v>
      </c>
      <c r="Z9" s="2">
        <v>27.22</v>
      </c>
      <c r="AA9" s="15"/>
      <c r="AB9" s="433">
        <f t="shared" ref="AB9:AB62" si="4">AA9*Z9</f>
        <v>0</v>
      </c>
      <c r="AC9" s="361"/>
      <c r="AD9" s="72">
        <f t="shared" ref="AD9:AD62" si="5">AB9</f>
        <v>0</v>
      </c>
      <c r="AE9" s="73"/>
      <c r="AF9" s="74"/>
      <c r="AG9" s="830">
        <f>AC5-AD9+AC4+AC6</f>
        <v>18398.009999999998</v>
      </c>
      <c r="AH9" s="831">
        <f>AD5-AA9+AD4+AD6</f>
        <v>676</v>
      </c>
      <c r="AI9" s="832">
        <f>AD9*AF9</f>
        <v>0</v>
      </c>
    </row>
    <row r="10" spans="1:35" x14ac:dyDescent="0.25">
      <c r="A10" s="140"/>
      <c r="B10" s="2">
        <v>27.22</v>
      </c>
      <c r="C10" s="15">
        <v>32</v>
      </c>
      <c r="D10" s="433">
        <f t="shared" ref="D10:D19" si="6">C10*B10</f>
        <v>871.04</v>
      </c>
      <c r="E10" s="361">
        <v>44284</v>
      </c>
      <c r="F10" s="72">
        <f t="shared" ref="F10:F19" si="7">D10</f>
        <v>871.04</v>
      </c>
      <c r="G10" s="73" t="s">
        <v>158</v>
      </c>
      <c r="H10" s="74">
        <v>48</v>
      </c>
      <c r="I10" s="833">
        <f>I9-F10</f>
        <v>16767.52</v>
      </c>
      <c r="J10" s="834">
        <f>J9-C10</f>
        <v>616</v>
      </c>
      <c r="K10" s="835">
        <f t="shared" ref="K10:K62" si="8">F10*H10</f>
        <v>41809.919999999998</v>
      </c>
      <c r="M10" s="140"/>
      <c r="N10" s="2">
        <v>27.22</v>
      </c>
      <c r="O10" s="15">
        <v>30</v>
      </c>
      <c r="P10" s="433">
        <f t="shared" si="2"/>
        <v>816.59999999999991</v>
      </c>
      <c r="Q10" s="361">
        <v>44309</v>
      </c>
      <c r="R10" s="72">
        <f t="shared" si="3"/>
        <v>816.59999999999991</v>
      </c>
      <c r="S10" s="73" t="s">
        <v>396</v>
      </c>
      <c r="T10" s="74">
        <v>56</v>
      </c>
      <c r="U10" s="833">
        <f>U9-R10</f>
        <v>17148.600000000002</v>
      </c>
      <c r="V10" s="834">
        <f>V9-O10</f>
        <v>630</v>
      </c>
      <c r="W10" s="835">
        <f t="shared" ref="W10:W62" si="9">R10*T10</f>
        <v>45729.599999999991</v>
      </c>
      <c r="Y10" s="140"/>
      <c r="Z10" s="2">
        <v>27.22</v>
      </c>
      <c r="AA10" s="15"/>
      <c r="AB10" s="433">
        <f t="shared" si="4"/>
        <v>0</v>
      </c>
      <c r="AC10" s="361"/>
      <c r="AD10" s="72">
        <f t="shared" si="5"/>
        <v>0</v>
      </c>
      <c r="AE10" s="73"/>
      <c r="AF10" s="74"/>
      <c r="AG10" s="833">
        <f>AG9-AD10</f>
        <v>18398.009999999998</v>
      </c>
      <c r="AH10" s="834">
        <f>AH9-AA10</f>
        <v>676</v>
      </c>
      <c r="AI10" s="835">
        <f t="shared" ref="AI10:AI62" si="10">AD10*AF10</f>
        <v>0</v>
      </c>
    </row>
    <row r="11" spans="1:35" ht="15.75" x14ac:dyDescent="0.25">
      <c r="A11" s="141"/>
      <c r="B11" s="2">
        <v>27.22</v>
      </c>
      <c r="C11" s="15">
        <v>1</v>
      </c>
      <c r="D11" s="433">
        <f t="shared" si="6"/>
        <v>27.22</v>
      </c>
      <c r="E11" s="361">
        <v>44286</v>
      </c>
      <c r="F11" s="72">
        <f t="shared" si="7"/>
        <v>27.22</v>
      </c>
      <c r="G11" s="73" t="s">
        <v>161</v>
      </c>
      <c r="H11" s="74">
        <v>48</v>
      </c>
      <c r="I11" s="889">
        <f>I10-F11+E7</f>
        <v>16740.3</v>
      </c>
      <c r="J11" s="834">
        <f t="shared" ref="J11:J61" si="11">J10-C11</f>
        <v>615</v>
      </c>
      <c r="K11" s="835">
        <f t="shared" si="8"/>
        <v>1306.56</v>
      </c>
      <c r="M11" s="141"/>
      <c r="N11" s="2">
        <v>27.22</v>
      </c>
      <c r="O11" s="15">
        <v>35</v>
      </c>
      <c r="P11" s="433">
        <f t="shared" si="2"/>
        <v>952.69999999999993</v>
      </c>
      <c r="Q11" s="361">
        <v>44309</v>
      </c>
      <c r="R11" s="72">
        <f t="shared" si="3"/>
        <v>952.69999999999993</v>
      </c>
      <c r="S11" s="292" t="s">
        <v>397</v>
      </c>
      <c r="T11" s="293">
        <v>56</v>
      </c>
      <c r="U11" s="889">
        <f>U10-R11+Q7</f>
        <v>16195.900000000001</v>
      </c>
      <c r="V11" s="834">
        <f t="shared" ref="V11" si="12">V10-O11</f>
        <v>595</v>
      </c>
      <c r="W11" s="835">
        <f t="shared" si="9"/>
        <v>53351.199999999997</v>
      </c>
      <c r="Y11" s="141"/>
      <c r="Z11" s="2">
        <v>27.22</v>
      </c>
      <c r="AA11" s="15"/>
      <c r="AB11" s="433">
        <f t="shared" si="4"/>
        <v>0</v>
      </c>
      <c r="AC11" s="361"/>
      <c r="AD11" s="72">
        <f t="shared" si="5"/>
        <v>0</v>
      </c>
      <c r="AE11" s="292"/>
      <c r="AF11" s="293"/>
      <c r="AG11" s="889">
        <f>AG10-AD11+AC7</f>
        <v>18398.009999999998</v>
      </c>
      <c r="AH11" s="834">
        <f t="shared" ref="AH11" si="13">AH10-AA11</f>
        <v>676</v>
      </c>
      <c r="AI11" s="835">
        <f t="shared" si="10"/>
        <v>0</v>
      </c>
    </row>
    <row r="12" spans="1:35" x14ac:dyDescent="0.25">
      <c r="A12" s="58" t="s">
        <v>33</v>
      </c>
      <c r="B12" s="2">
        <v>27.22</v>
      </c>
      <c r="C12" s="15">
        <v>2</v>
      </c>
      <c r="D12" s="433">
        <f t="shared" si="6"/>
        <v>54.44</v>
      </c>
      <c r="E12" s="361">
        <v>44287</v>
      </c>
      <c r="F12" s="72">
        <f t="shared" si="7"/>
        <v>54.44</v>
      </c>
      <c r="G12" s="292" t="s">
        <v>163</v>
      </c>
      <c r="H12" s="293">
        <v>48</v>
      </c>
      <c r="I12" s="833">
        <f>I11-F12</f>
        <v>16685.86</v>
      </c>
      <c r="J12" s="834">
        <f t="shared" si="11"/>
        <v>613</v>
      </c>
      <c r="K12" s="835">
        <f t="shared" si="8"/>
        <v>2613.12</v>
      </c>
      <c r="M12" s="58" t="s">
        <v>33</v>
      </c>
      <c r="N12" s="2">
        <v>27.22</v>
      </c>
      <c r="O12" s="15">
        <v>10</v>
      </c>
      <c r="P12" s="433">
        <f t="shared" si="2"/>
        <v>272.2</v>
      </c>
      <c r="Q12" s="361">
        <v>44310</v>
      </c>
      <c r="R12" s="72">
        <f t="shared" si="3"/>
        <v>272.2</v>
      </c>
      <c r="S12" s="292" t="s">
        <v>404</v>
      </c>
      <c r="T12" s="293">
        <v>56</v>
      </c>
      <c r="U12" s="833">
        <f>U11-R12</f>
        <v>15923.7</v>
      </c>
      <c r="V12" s="834">
        <f>V11-O12</f>
        <v>585</v>
      </c>
      <c r="W12" s="835">
        <f t="shared" si="9"/>
        <v>15243.199999999999</v>
      </c>
      <c r="Y12" s="58" t="s">
        <v>33</v>
      </c>
      <c r="Z12" s="2">
        <v>27.22</v>
      </c>
      <c r="AA12" s="15"/>
      <c r="AB12" s="433">
        <f t="shared" si="4"/>
        <v>0</v>
      </c>
      <c r="AC12" s="361"/>
      <c r="AD12" s="72">
        <f t="shared" si="5"/>
        <v>0</v>
      </c>
      <c r="AE12" s="292"/>
      <c r="AF12" s="293"/>
      <c r="AG12" s="833">
        <f>AG11-AD12</f>
        <v>18398.009999999998</v>
      </c>
      <c r="AH12" s="834">
        <f>AH11-AA12</f>
        <v>676</v>
      </c>
      <c r="AI12" s="835">
        <f t="shared" si="10"/>
        <v>0</v>
      </c>
    </row>
    <row r="13" spans="1:35" ht="15" customHeight="1" x14ac:dyDescent="0.25">
      <c r="A13" s="777"/>
      <c r="B13" s="350">
        <v>27.22</v>
      </c>
      <c r="C13" s="15">
        <v>58</v>
      </c>
      <c r="D13" s="433">
        <f t="shared" si="6"/>
        <v>1578.76</v>
      </c>
      <c r="E13" s="361">
        <v>44287</v>
      </c>
      <c r="F13" s="72">
        <f t="shared" si="7"/>
        <v>1578.76</v>
      </c>
      <c r="G13" s="292" t="s">
        <v>164</v>
      </c>
      <c r="H13" s="293">
        <v>48</v>
      </c>
      <c r="I13" s="833">
        <f t="shared" ref="I13:I61" si="14">I12-F13</f>
        <v>15107.1</v>
      </c>
      <c r="J13" s="834">
        <f t="shared" si="11"/>
        <v>555</v>
      </c>
      <c r="K13" s="835">
        <f t="shared" si="8"/>
        <v>75780.479999999996</v>
      </c>
      <c r="M13" s="777"/>
      <c r="N13" s="350">
        <v>27.22</v>
      </c>
      <c r="O13" s="15">
        <v>32</v>
      </c>
      <c r="P13" s="433">
        <f t="shared" si="2"/>
        <v>871.04</v>
      </c>
      <c r="Q13" s="361">
        <v>44310</v>
      </c>
      <c r="R13" s="72">
        <f t="shared" si="3"/>
        <v>871.04</v>
      </c>
      <c r="S13" s="73" t="s">
        <v>405</v>
      </c>
      <c r="T13" s="74">
        <v>56</v>
      </c>
      <c r="U13" s="833">
        <f t="shared" ref="U13:U61" si="15">U12-R13</f>
        <v>15052.66</v>
      </c>
      <c r="V13" s="834">
        <f t="shared" ref="V13:V61" si="16">V12-O13</f>
        <v>553</v>
      </c>
      <c r="W13" s="835">
        <f t="shared" si="9"/>
        <v>48778.239999999998</v>
      </c>
      <c r="Y13" s="777"/>
      <c r="Z13" s="350">
        <v>27.22</v>
      </c>
      <c r="AA13" s="15"/>
      <c r="AB13" s="433">
        <f t="shared" si="4"/>
        <v>0</v>
      </c>
      <c r="AC13" s="361"/>
      <c r="AD13" s="72">
        <f t="shared" si="5"/>
        <v>0</v>
      </c>
      <c r="AE13" s="73"/>
      <c r="AF13" s="74"/>
      <c r="AG13" s="833">
        <f t="shared" ref="AG13:AG61" si="17">AG12-AD13</f>
        <v>18398.009999999998</v>
      </c>
      <c r="AH13" s="834">
        <f t="shared" ref="AH13:AH61" si="18">AH12-AA13</f>
        <v>676</v>
      </c>
      <c r="AI13" s="835">
        <f t="shared" si="10"/>
        <v>0</v>
      </c>
    </row>
    <row r="14" spans="1:35" x14ac:dyDescent="0.25">
      <c r="A14" s="777"/>
      <c r="B14" s="350">
        <v>27.22</v>
      </c>
      <c r="C14" s="15">
        <v>10</v>
      </c>
      <c r="D14" s="433">
        <f t="shared" si="6"/>
        <v>272.2</v>
      </c>
      <c r="E14" s="361">
        <v>44287</v>
      </c>
      <c r="F14" s="72">
        <f t="shared" si="7"/>
        <v>272.2</v>
      </c>
      <c r="G14" s="73" t="s">
        <v>165</v>
      </c>
      <c r="H14" s="74">
        <v>48</v>
      </c>
      <c r="I14" s="833">
        <f t="shared" si="14"/>
        <v>14834.9</v>
      </c>
      <c r="J14" s="834">
        <f t="shared" si="11"/>
        <v>545</v>
      </c>
      <c r="K14" s="835">
        <f t="shared" si="8"/>
        <v>13065.599999999999</v>
      </c>
      <c r="M14" s="777"/>
      <c r="N14" s="350">
        <v>27.22</v>
      </c>
      <c r="O14" s="15">
        <v>1</v>
      </c>
      <c r="P14" s="433">
        <f t="shared" si="2"/>
        <v>27.22</v>
      </c>
      <c r="Q14" s="361">
        <v>44310</v>
      </c>
      <c r="R14" s="72">
        <f t="shared" si="3"/>
        <v>27.22</v>
      </c>
      <c r="S14" s="73" t="s">
        <v>406</v>
      </c>
      <c r="T14" s="74">
        <v>56</v>
      </c>
      <c r="U14" s="833">
        <f t="shared" si="15"/>
        <v>15025.44</v>
      </c>
      <c r="V14" s="834">
        <f t="shared" si="16"/>
        <v>552</v>
      </c>
      <c r="W14" s="835">
        <f t="shared" si="9"/>
        <v>1524.32</v>
      </c>
      <c r="Y14" s="777"/>
      <c r="Z14" s="350">
        <v>27.22</v>
      </c>
      <c r="AA14" s="15"/>
      <c r="AB14" s="433">
        <f t="shared" si="4"/>
        <v>0</v>
      </c>
      <c r="AC14" s="361"/>
      <c r="AD14" s="72">
        <f t="shared" si="5"/>
        <v>0</v>
      </c>
      <c r="AE14" s="73"/>
      <c r="AF14" s="74"/>
      <c r="AG14" s="833">
        <f t="shared" si="17"/>
        <v>18398.009999999998</v>
      </c>
      <c r="AH14" s="834">
        <f t="shared" si="18"/>
        <v>676</v>
      </c>
      <c r="AI14" s="835">
        <f t="shared" si="10"/>
        <v>0</v>
      </c>
    </row>
    <row r="15" spans="1:35" x14ac:dyDescent="0.25">
      <c r="A15" s="777"/>
      <c r="B15" s="350">
        <v>27.22</v>
      </c>
      <c r="C15" s="15">
        <v>4</v>
      </c>
      <c r="D15" s="433">
        <f t="shared" si="6"/>
        <v>108.88</v>
      </c>
      <c r="E15" s="361">
        <v>44289</v>
      </c>
      <c r="F15" s="72">
        <f t="shared" si="7"/>
        <v>108.88</v>
      </c>
      <c r="G15" s="73" t="s">
        <v>168</v>
      </c>
      <c r="H15" s="74">
        <v>48</v>
      </c>
      <c r="I15" s="833">
        <f t="shared" si="14"/>
        <v>14726.02</v>
      </c>
      <c r="J15" s="834">
        <f t="shared" si="11"/>
        <v>541</v>
      </c>
      <c r="K15" s="835">
        <f t="shared" si="8"/>
        <v>5226.24</v>
      </c>
      <c r="M15" s="777"/>
      <c r="N15" s="350">
        <v>27.22</v>
      </c>
      <c r="O15" s="15">
        <v>1</v>
      </c>
      <c r="P15" s="433">
        <f t="shared" si="2"/>
        <v>27.22</v>
      </c>
      <c r="Q15" s="361">
        <v>44310</v>
      </c>
      <c r="R15" s="72">
        <f t="shared" si="3"/>
        <v>27.22</v>
      </c>
      <c r="S15" s="73" t="s">
        <v>407</v>
      </c>
      <c r="T15" s="74">
        <v>56</v>
      </c>
      <c r="U15" s="833">
        <f t="shared" si="15"/>
        <v>14998.220000000001</v>
      </c>
      <c r="V15" s="834">
        <f t="shared" si="16"/>
        <v>551</v>
      </c>
      <c r="W15" s="835">
        <f t="shared" si="9"/>
        <v>1524.32</v>
      </c>
      <c r="Y15" s="777"/>
      <c r="Z15" s="350">
        <v>27.22</v>
      </c>
      <c r="AA15" s="15"/>
      <c r="AB15" s="433">
        <f t="shared" si="4"/>
        <v>0</v>
      </c>
      <c r="AC15" s="361"/>
      <c r="AD15" s="72">
        <f t="shared" si="5"/>
        <v>0</v>
      </c>
      <c r="AE15" s="73"/>
      <c r="AF15" s="74"/>
      <c r="AG15" s="833">
        <f t="shared" si="17"/>
        <v>18398.009999999998</v>
      </c>
      <c r="AH15" s="834">
        <f t="shared" si="18"/>
        <v>676</v>
      </c>
      <c r="AI15" s="835">
        <f t="shared" si="10"/>
        <v>0</v>
      </c>
    </row>
    <row r="16" spans="1:35" x14ac:dyDescent="0.25">
      <c r="A16" s="777"/>
      <c r="B16" s="350">
        <v>27.22</v>
      </c>
      <c r="C16" s="15">
        <v>1</v>
      </c>
      <c r="D16" s="433">
        <f t="shared" si="6"/>
        <v>27.22</v>
      </c>
      <c r="E16" s="361">
        <v>44289</v>
      </c>
      <c r="F16" s="72">
        <f t="shared" si="7"/>
        <v>27.22</v>
      </c>
      <c r="G16" s="73" t="s">
        <v>169</v>
      </c>
      <c r="H16" s="74">
        <v>48</v>
      </c>
      <c r="I16" s="833">
        <f t="shared" si="14"/>
        <v>14698.800000000001</v>
      </c>
      <c r="J16" s="834">
        <f t="shared" si="11"/>
        <v>540</v>
      </c>
      <c r="K16" s="835">
        <f t="shared" si="8"/>
        <v>1306.56</v>
      </c>
      <c r="M16" s="777"/>
      <c r="N16" s="350">
        <v>27.22</v>
      </c>
      <c r="O16" s="15">
        <v>1</v>
      </c>
      <c r="P16" s="433">
        <f t="shared" si="2"/>
        <v>27.22</v>
      </c>
      <c r="Q16" s="361">
        <v>44310</v>
      </c>
      <c r="R16" s="72">
        <f t="shared" si="3"/>
        <v>27.22</v>
      </c>
      <c r="S16" s="73" t="s">
        <v>408</v>
      </c>
      <c r="T16" s="74">
        <v>56</v>
      </c>
      <c r="U16" s="833">
        <f t="shared" si="15"/>
        <v>14971.000000000002</v>
      </c>
      <c r="V16" s="834">
        <f t="shared" si="16"/>
        <v>550</v>
      </c>
      <c r="W16" s="835">
        <f t="shared" si="9"/>
        <v>1524.32</v>
      </c>
      <c r="Y16" s="777"/>
      <c r="Z16" s="350">
        <v>27.22</v>
      </c>
      <c r="AA16" s="15"/>
      <c r="AB16" s="433">
        <f t="shared" si="4"/>
        <v>0</v>
      </c>
      <c r="AC16" s="361"/>
      <c r="AD16" s="72">
        <f t="shared" si="5"/>
        <v>0</v>
      </c>
      <c r="AE16" s="73"/>
      <c r="AF16" s="74"/>
      <c r="AG16" s="833">
        <f t="shared" si="17"/>
        <v>18398.009999999998</v>
      </c>
      <c r="AH16" s="834">
        <f t="shared" si="18"/>
        <v>676</v>
      </c>
      <c r="AI16" s="835">
        <f t="shared" si="10"/>
        <v>0</v>
      </c>
    </row>
    <row r="17" spans="1:35" x14ac:dyDescent="0.25">
      <c r="A17" s="777"/>
      <c r="B17" s="350">
        <v>27.22</v>
      </c>
      <c r="C17" s="15">
        <v>32</v>
      </c>
      <c r="D17" s="433">
        <f t="shared" si="6"/>
        <v>871.04</v>
      </c>
      <c r="E17" s="361">
        <v>44289</v>
      </c>
      <c r="F17" s="72">
        <f t="shared" si="7"/>
        <v>871.04</v>
      </c>
      <c r="G17" s="73" t="s">
        <v>170</v>
      </c>
      <c r="H17" s="74">
        <v>48</v>
      </c>
      <c r="I17" s="833">
        <f t="shared" si="14"/>
        <v>13827.760000000002</v>
      </c>
      <c r="J17" s="834">
        <f t="shared" si="11"/>
        <v>508</v>
      </c>
      <c r="K17" s="835">
        <f t="shared" si="8"/>
        <v>41809.919999999998</v>
      </c>
      <c r="M17" s="777"/>
      <c r="N17" s="350">
        <v>27.22</v>
      </c>
      <c r="O17" s="15">
        <v>2</v>
      </c>
      <c r="P17" s="433">
        <f t="shared" si="2"/>
        <v>54.44</v>
      </c>
      <c r="Q17" s="359">
        <v>44310</v>
      </c>
      <c r="R17" s="72">
        <f t="shared" si="3"/>
        <v>54.44</v>
      </c>
      <c r="S17" s="73" t="s">
        <v>413</v>
      </c>
      <c r="T17" s="74">
        <v>56</v>
      </c>
      <c r="U17" s="833">
        <f t="shared" si="15"/>
        <v>14916.560000000001</v>
      </c>
      <c r="V17" s="834">
        <f t="shared" si="16"/>
        <v>548</v>
      </c>
      <c r="W17" s="835">
        <f t="shared" si="9"/>
        <v>3048.64</v>
      </c>
      <c r="Y17" s="777"/>
      <c r="Z17" s="350">
        <v>27.22</v>
      </c>
      <c r="AA17" s="15"/>
      <c r="AB17" s="433">
        <f t="shared" si="4"/>
        <v>0</v>
      </c>
      <c r="AC17" s="359"/>
      <c r="AD17" s="72">
        <f t="shared" si="5"/>
        <v>0</v>
      </c>
      <c r="AE17" s="73"/>
      <c r="AF17" s="74"/>
      <c r="AG17" s="833">
        <f t="shared" si="17"/>
        <v>18398.009999999998</v>
      </c>
      <c r="AH17" s="834">
        <f t="shared" si="18"/>
        <v>676</v>
      </c>
      <c r="AI17" s="835">
        <f t="shared" si="10"/>
        <v>0</v>
      </c>
    </row>
    <row r="18" spans="1:35" x14ac:dyDescent="0.25">
      <c r="B18" s="2">
        <v>27.22</v>
      </c>
      <c r="C18" s="15">
        <v>28</v>
      </c>
      <c r="D18" s="433">
        <f t="shared" si="6"/>
        <v>762.16</v>
      </c>
      <c r="E18" s="359">
        <v>44291</v>
      </c>
      <c r="F18" s="72">
        <f t="shared" si="7"/>
        <v>762.16</v>
      </c>
      <c r="G18" s="73" t="s">
        <v>154</v>
      </c>
      <c r="H18" s="74">
        <v>48</v>
      </c>
      <c r="I18" s="833">
        <f t="shared" si="14"/>
        <v>13065.600000000002</v>
      </c>
      <c r="J18" s="834">
        <f t="shared" si="11"/>
        <v>480</v>
      </c>
      <c r="K18" s="835">
        <f t="shared" si="8"/>
        <v>36583.68</v>
      </c>
      <c r="N18" s="2">
        <v>27.22</v>
      </c>
      <c r="O18" s="15">
        <v>5</v>
      </c>
      <c r="P18" s="433">
        <f t="shared" si="2"/>
        <v>136.1</v>
      </c>
      <c r="Q18" s="361">
        <v>44312</v>
      </c>
      <c r="R18" s="72">
        <f t="shared" si="3"/>
        <v>136.1</v>
      </c>
      <c r="S18" s="73" t="s">
        <v>415</v>
      </c>
      <c r="T18" s="74">
        <v>56</v>
      </c>
      <c r="U18" s="833">
        <f t="shared" si="15"/>
        <v>14780.460000000001</v>
      </c>
      <c r="V18" s="834">
        <f t="shared" si="16"/>
        <v>543</v>
      </c>
      <c r="W18" s="835">
        <f t="shared" si="9"/>
        <v>7621.5999999999995</v>
      </c>
      <c r="Z18" s="2">
        <v>27.22</v>
      </c>
      <c r="AA18" s="15"/>
      <c r="AB18" s="433">
        <f t="shared" si="4"/>
        <v>0</v>
      </c>
      <c r="AC18" s="361"/>
      <c r="AD18" s="72">
        <f t="shared" si="5"/>
        <v>0</v>
      </c>
      <c r="AE18" s="73"/>
      <c r="AF18" s="74"/>
      <c r="AG18" s="833">
        <f t="shared" si="17"/>
        <v>18398.009999999998</v>
      </c>
      <c r="AH18" s="834">
        <f t="shared" si="18"/>
        <v>676</v>
      </c>
      <c r="AI18" s="835">
        <f t="shared" si="10"/>
        <v>0</v>
      </c>
    </row>
    <row r="19" spans="1:35" x14ac:dyDescent="0.25">
      <c r="B19" s="2">
        <v>27.22</v>
      </c>
      <c r="C19" s="15">
        <v>28</v>
      </c>
      <c r="D19" s="433">
        <f t="shared" si="6"/>
        <v>762.16</v>
      </c>
      <c r="E19" s="361">
        <v>44291</v>
      </c>
      <c r="F19" s="72">
        <f t="shared" si="7"/>
        <v>762.16</v>
      </c>
      <c r="G19" s="73" t="s">
        <v>171</v>
      </c>
      <c r="H19" s="74">
        <v>48</v>
      </c>
      <c r="I19" s="833">
        <f t="shared" si="14"/>
        <v>12303.440000000002</v>
      </c>
      <c r="J19" s="834">
        <f t="shared" si="11"/>
        <v>452</v>
      </c>
      <c r="K19" s="835">
        <f t="shared" si="8"/>
        <v>36583.68</v>
      </c>
      <c r="N19" s="2">
        <v>27.22</v>
      </c>
      <c r="O19" s="15">
        <v>15</v>
      </c>
      <c r="P19" s="433">
        <f t="shared" si="2"/>
        <v>408.29999999999995</v>
      </c>
      <c r="Q19" s="361">
        <v>44312</v>
      </c>
      <c r="R19" s="72">
        <f t="shared" si="3"/>
        <v>408.29999999999995</v>
      </c>
      <c r="S19" s="73" t="s">
        <v>416</v>
      </c>
      <c r="T19" s="74">
        <v>56</v>
      </c>
      <c r="U19" s="833">
        <f t="shared" si="15"/>
        <v>14372.160000000002</v>
      </c>
      <c r="V19" s="834">
        <f t="shared" si="16"/>
        <v>528</v>
      </c>
      <c r="W19" s="835">
        <f t="shared" si="9"/>
        <v>22864.799999999996</v>
      </c>
      <c r="Z19" s="2">
        <v>27.22</v>
      </c>
      <c r="AA19" s="15"/>
      <c r="AB19" s="433">
        <f t="shared" si="4"/>
        <v>0</v>
      </c>
      <c r="AC19" s="361"/>
      <c r="AD19" s="72">
        <f t="shared" si="5"/>
        <v>0</v>
      </c>
      <c r="AE19" s="73"/>
      <c r="AF19" s="74"/>
      <c r="AG19" s="833">
        <f t="shared" si="17"/>
        <v>18398.009999999998</v>
      </c>
      <c r="AH19" s="834">
        <f t="shared" si="18"/>
        <v>676</v>
      </c>
      <c r="AI19" s="835">
        <f t="shared" si="10"/>
        <v>0</v>
      </c>
    </row>
    <row r="20" spans="1:35" x14ac:dyDescent="0.25">
      <c r="B20" s="2">
        <v>27.22</v>
      </c>
      <c r="C20" s="15">
        <v>28</v>
      </c>
      <c r="D20" s="919">
        <f t="shared" ref="D20:D62" si="19">C20*B20</f>
        <v>762.16</v>
      </c>
      <c r="E20" s="363">
        <v>44293</v>
      </c>
      <c r="F20" s="250">
        <f t="shared" ref="F20:F62" si="20">D20</f>
        <v>762.16</v>
      </c>
      <c r="G20" s="188" t="s">
        <v>319</v>
      </c>
      <c r="H20" s="124">
        <v>48</v>
      </c>
      <c r="I20" s="833">
        <f t="shared" si="14"/>
        <v>11541.280000000002</v>
      </c>
      <c r="J20" s="834">
        <f t="shared" si="11"/>
        <v>424</v>
      </c>
      <c r="K20" s="835">
        <f t="shared" si="8"/>
        <v>36583.68</v>
      </c>
      <c r="N20" s="2">
        <v>27.22</v>
      </c>
      <c r="O20" s="15">
        <v>3</v>
      </c>
      <c r="P20" s="433">
        <f t="shared" si="2"/>
        <v>81.66</v>
      </c>
      <c r="Q20" s="359">
        <v>44314</v>
      </c>
      <c r="R20" s="72">
        <f t="shared" si="3"/>
        <v>81.66</v>
      </c>
      <c r="S20" s="73" t="s">
        <v>434</v>
      </c>
      <c r="T20" s="74">
        <v>56</v>
      </c>
      <c r="U20" s="833">
        <f t="shared" si="15"/>
        <v>14290.500000000002</v>
      </c>
      <c r="V20" s="834">
        <f t="shared" si="16"/>
        <v>525</v>
      </c>
      <c r="W20" s="835">
        <f t="shared" si="9"/>
        <v>4572.96</v>
      </c>
      <c r="Z20" s="2">
        <v>27.22</v>
      </c>
      <c r="AA20" s="15"/>
      <c r="AB20" s="433">
        <f t="shared" si="4"/>
        <v>0</v>
      </c>
      <c r="AC20" s="359"/>
      <c r="AD20" s="72">
        <f t="shared" si="5"/>
        <v>0</v>
      </c>
      <c r="AE20" s="73"/>
      <c r="AF20" s="74"/>
      <c r="AG20" s="833">
        <f t="shared" si="17"/>
        <v>18398.009999999998</v>
      </c>
      <c r="AH20" s="834">
        <f t="shared" si="18"/>
        <v>676</v>
      </c>
      <c r="AI20" s="835">
        <f t="shared" si="10"/>
        <v>0</v>
      </c>
    </row>
    <row r="21" spans="1:35" x14ac:dyDescent="0.25">
      <c r="B21" s="2">
        <v>27.22</v>
      </c>
      <c r="C21" s="15">
        <v>32</v>
      </c>
      <c r="D21" s="919">
        <f t="shared" si="19"/>
        <v>871.04</v>
      </c>
      <c r="E21" s="363">
        <v>44294</v>
      </c>
      <c r="F21" s="250">
        <f t="shared" si="20"/>
        <v>871.04</v>
      </c>
      <c r="G21" s="188" t="s">
        <v>325</v>
      </c>
      <c r="H21" s="124">
        <v>50</v>
      </c>
      <c r="I21" s="833">
        <f t="shared" si="14"/>
        <v>10670.240000000002</v>
      </c>
      <c r="J21" s="834">
        <f t="shared" si="11"/>
        <v>392</v>
      </c>
      <c r="K21" s="835">
        <f t="shared" si="8"/>
        <v>43552</v>
      </c>
      <c r="N21" s="2">
        <v>27.22</v>
      </c>
      <c r="O21" s="15">
        <v>1</v>
      </c>
      <c r="P21" s="433">
        <f t="shared" si="2"/>
        <v>27.22</v>
      </c>
      <c r="Q21" s="359">
        <v>44314</v>
      </c>
      <c r="R21" s="72">
        <f t="shared" si="3"/>
        <v>27.22</v>
      </c>
      <c r="S21" s="73" t="s">
        <v>435</v>
      </c>
      <c r="T21" s="74">
        <v>56</v>
      </c>
      <c r="U21" s="833">
        <f t="shared" si="15"/>
        <v>14263.280000000002</v>
      </c>
      <c r="V21" s="834">
        <f t="shared" si="16"/>
        <v>524</v>
      </c>
      <c r="W21" s="835">
        <f t="shared" si="9"/>
        <v>1524.32</v>
      </c>
      <c r="Z21" s="2">
        <v>27.22</v>
      </c>
      <c r="AA21" s="15"/>
      <c r="AB21" s="433">
        <f t="shared" si="4"/>
        <v>0</v>
      </c>
      <c r="AC21" s="359"/>
      <c r="AD21" s="72">
        <f t="shared" si="5"/>
        <v>0</v>
      </c>
      <c r="AE21" s="73"/>
      <c r="AF21" s="74"/>
      <c r="AG21" s="833">
        <f t="shared" si="17"/>
        <v>18398.009999999998</v>
      </c>
      <c r="AH21" s="834">
        <f t="shared" si="18"/>
        <v>676</v>
      </c>
      <c r="AI21" s="835">
        <f t="shared" si="10"/>
        <v>0</v>
      </c>
    </row>
    <row r="22" spans="1:35" x14ac:dyDescent="0.25">
      <c r="A22" t="s">
        <v>22</v>
      </c>
      <c r="B22" s="2">
        <v>27.22</v>
      </c>
      <c r="C22" s="15">
        <v>32</v>
      </c>
      <c r="D22" s="919">
        <f t="shared" si="19"/>
        <v>871.04</v>
      </c>
      <c r="E22" s="363">
        <v>44295</v>
      </c>
      <c r="F22" s="250">
        <f t="shared" si="20"/>
        <v>871.04</v>
      </c>
      <c r="G22" s="188" t="s">
        <v>331</v>
      </c>
      <c r="H22" s="124">
        <v>50</v>
      </c>
      <c r="I22" s="833">
        <f t="shared" si="14"/>
        <v>9799.2000000000007</v>
      </c>
      <c r="J22" s="834">
        <f t="shared" si="11"/>
        <v>360</v>
      </c>
      <c r="K22" s="835">
        <f t="shared" si="8"/>
        <v>43552</v>
      </c>
      <c r="M22" t="s">
        <v>22</v>
      </c>
      <c r="N22" s="2">
        <v>27.22</v>
      </c>
      <c r="O22" s="15">
        <v>3</v>
      </c>
      <c r="P22" s="433">
        <f t="shared" si="2"/>
        <v>81.66</v>
      </c>
      <c r="Q22" s="359">
        <v>44314</v>
      </c>
      <c r="R22" s="72">
        <f t="shared" si="3"/>
        <v>81.66</v>
      </c>
      <c r="S22" s="73" t="s">
        <v>436</v>
      </c>
      <c r="T22" s="74">
        <v>56</v>
      </c>
      <c r="U22" s="833">
        <f t="shared" si="15"/>
        <v>14181.620000000003</v>
      </c>
      <c r="V22" s="834">
        <f t="shared" si="16"/>
        <v>521</v>
      </c>
      <c r="W22" s="835">
        <f t="shared" si="9"/>
        <v>4572.96</v>
      </c>
      <c r="Y22" t="s">
        <v>22</v>
      </c>
      <c r="Z22" s="2">
        <v>27.22</v>
      </c>
      <c r="AA22" s="15"/>
      <c r="AB22" s="433">
        <f t="shared" si="4"/>
        <v>0</v>
      </c>
      <c r="AC22" s="359"/>
      <c r="AD22" s="72">
        <f t="shared" si="5"/>
        <v>0</v>
      </c>
      <c r="AE22" s="73"/>
      <c r="AF22" s="74"/>
      <c r="AG22" s="833">
        <f t="shared" si="17"/>
        <v>18398.009999999998</v>
      </c>
      <c r="AH22" s="834">
        <f t="shared" si="18"/>
        <v>676</v>
      </c>
      <c r="AI22" s="835">
        <f t="shared" si="10"/>
        <v>0</v>
      </c>
    </row>
    <row r="23" spans="1:35" x14ac:dyDescent="0.25">
      <c r="B23" s="2">
        <v>27.22</v>
      </c>
      <c r="C23" s="15">
        <v>33</v>
      </c>
      <c r="D23" s="919">
        <f t="shared" si="19"/>
        <v>898.26</v>
      </c>
      <c r="E23" s="911">
        <v>44295</v>
      </c>
      <c r="F23" s="250">
        <f t="shared" si="20"/>
        <v>898.26</v>
      </c>
      <c r="G23" s="188" t="s">
        <v>332</v>
      </c>
      <c r="H23" s="124">
        <v>50</v>
      </c>
      <c r="I23" s="833">
        <f t="shared" si="14"/>
        <v>8900.94</v>
      </c>
      <c r="J23" s="834">
        <f t="shared" si="11"/>
        <v>327</v>
      </c>
      <c r="K23" s="835">
        <f t="shared" si="8"/>
        <v>44913</v>
      </c>
      <c r="N23" s="2">
        <v>27.22</v>
      </c>
      <c r="O23" s="15">
        <v>33</v>
      </c>
      <c r="P23" s="433">
        <f t="shared" si="2"/>
        <v>898.26</v>
      </c>
      <c r="Q23" s="361">
        <v>44315</v>
      </c>
      <c r="R23" s="72">
        <f t="shared" si="3"/>
        <v>898.26</v>
      </c>
      <c r="S23" s="73" t="s">
        <v>439</v>
      </c>
      <c r="T23" s="74">
        <v>56</v>
      </c>
      <c r="U23" s="833">
        <f t="shared" si="15"/>
        <v>13283.360000000002</v>
      </c>
      <c r="V23" s="834">
        <f t="shared" si="16"/>
        <v>488</v>
      </c>
      <c r="W23" s="835">
        <f t="shared" si="9"/>
        <v>50302.559999999998</v>
      </c>
      <c r="Z23" s="2">
        <v>27.22</v>
      </c>
      <c r="AA23" s="15"/>
      <c r="AB23" s="433">
        <f t="shared" si="4"/>
        <v>0</v>
      </c>
      <c r="AC23" s="361"/>
      <c r="AD23" s="72">
        <f t="shared" si="5"/>
        <v>0</v>
      </c>
      <c r="AE23" s="73"/>
      <c r="AF23" s="74"/>
      <c r="AG23" s="833">
        <f t="shared" si="17"/>
        <v>18398.009999999998</v>
      </c>
      <c r="AH23" s="834">
        <f t="shared" si="18"/>
        <v>676</v>
      </c>
      <c r="AI23" s="835">
        <f t="shared" si="10"/>
        <v>0</v>
      </c>
    </row>
    <row r="24" spans="1:35" x14ac:dyDescent="0.25">
      <c r="B24" s="2">
        <v>27.22</v>
      </c>
      <c r="C24" s="15">
        <v>32</v>
      </c>
      <c r="D24" s="919">
        <f t="shared" si="19"/>
        <v>871.04</v>
      </c>
      <c r="E24" s="363">
        <v>44296</v>
      </c>
      <c r="F24" s="250">
        <f t="shared" si="20"/>
        <v>871.04</v>
      </c>
      <c r="G24" s="188" t="s">
        <v>336</v>
      </c>
      <c r="H24" s="124">
        <v>50</v>
      </c>
      <c r="I24" s="833">
        <f t="shared" si="14"/>
        <v>8029.9000000000005</v>
      </c>
      <c r="J24" s="834">
        <f t="shared" si="11"/>
        <v>295</v>
      </c>
      <c r="K24" s="835">
        <f t="shared" si="8"/>
        <v>43552</v>
      </c>
      <c r="N24" s="2">
        <v>27.22</v>
      </c>
      <c r="O24" s="15">
        <v>2</v>
      </c>
      <c r="P24" s="433">
        <f t="shared" si="2"/>
        <v>54.44</v>
      </c>
      <c r="Q24" s="359">
        <v>44315</v>
      </c>
      <c r="R24" s="72">
        <f t="shared" si="3"/>
        <v>54.44</v>
      </c>
      <c r="S24" s="73" t="s">
        <v>432</v>
      </c>
      <c r="T24" s="74">
        <v>56</v>
      </c>
      <c r="U24" s="833">
        <f t="shared" si="15"/>
        <v>13228.920000000002</v>
      </c>
      <c r="V24" s="834">
        <f t="shared" si="16"/>
        <v>486</v>
      </c>
      <c r="W24" s="835">
        <f t="shared" si="9"/>
        <v>3048.64</v>
      </c>
      <c r="Z24" s="2">
        <v>27.22</v>
      </c>
      <c r="AA24" s="15"/>
      <c r="AB24" s="433">
        <f t="shared" si="4"/>
        <v>0</v>
      </c>
      <c r="AC24" s="359"/>
      <c r="AD24" s="72">
        <f t="shared" si="5"/>
        <v>0</v>
      </c>
      <c r="AE24" s="73"/>
      <c r="AF24" s="74"/>
      <c r="AG24" s="833">
        <f t="shared" si="17"/>
        <v>18398.009999999998</v>
      </c>
      <c r="AH24" s="834">
        <f t="shared" si="18"/>
        <v>676</v>
      </c>
      <c r="AI24" s="835">
        <f t="shared" si="10"/>
        <v>0</v>
      </c>
    </row>
    <row r="25" spans="1:35" x14ac:dyDescent="0.25">
      <c r="B25" s="2">
        <v>27.22</v>
      </c>
      <c r="C25" s="15">
        <v>28</v>
      </c>
      <c r="D25" s="919">
        <f t="shared" si="19"/>
        <v>762.16</v>
      </c>
      <c r="E25" s="911">
        <v>44296</v>
      </c>
      <c r="F25" s="250">
        <f t="shared" si="20"/>
        <v>762.16</v>
      </c>
      <c r="G25" s="188" t="s">
        <v>338</v>
      </c>
      <c r="H25" s="124">
        <v>50</v>
      </c>
      <c r="I25" s="833">
        <f t="shared" si="14"/>
        <v>7267.7400000000007</v>
      </c>
      <c r="J25" s="834">
        <f t="shared" si="11"/>
        <v>267</v>
      </c>
      <c r="K25" s="835">
        <f t="shared" si="8"/>
        <v>38108</v>
      </c>
      <c r="N25" s="2">
        <v>27.22</v>
      </c>
      <c r="O25" s="15">
        <v>5</v>
      </c>
      <c r="P25" s="433">
        <f t="shared" si="2"/>
        <v>136.1</v>
      </c>
      <c r="Q25" s="361">
        <v>44315</v>
      </c>
      <c r="R25" s="72">
        <f t="shared" si="3"/>
        <v>136.1</v>
      </c>
      <c r="S25" s="73" t="s">
        <v>445</v>
      </c>
      <c r="T25" s="74">
        <v>56</v>
      </c>
      <c r="U25" s="833">
        <f t="shared" si="15"/>
        <v>13092.820000000002</v>
      </c>
      <c r="V25" s="834">
        <f t="shared" si="16"/>
        <v>481</v>
      </c>
      <c r="W25" s="835">
        <f t="shared" si="9"/>
        <v>7621.5999999999995</v>
      </c>
      <c r="Z25" s="2">
        <v>27.22</v>
      </c>
      <c r="AA25" s="15"/>
      <c r="AB25" s="433">
        <f t="shared" si="4"/>
        <v>0</v>
      </c>
      <c r="AC25" s="361"/>
      <c r="AD25" s="72">
        <f t="shared" si="5"/>
        <v>0</v>
      </c>
      <c r="AE25" s="73"/>
      <c r="AF25" s="74"/>
      <c r="AG25" s="833">
        <f t="shared" si="17"/>
        <v>18398.009999999998</v>
      </c>
      <c r="AH25" s="834">
        <f t="shared" si="18"/>
        <v>676</v>
      </c>
      <c r="AI25" s="835">
        <f t="shared" si="10"/>
        <v>0</v>
      </c>
    </row>
    <row r="26" spans="1:35" x14ac:dyDescent="0.25">
      <c r="B26" s="2">
        <v>27.22</v>
      </c>
      <c r="C26" s="15">
        <v>28</v>
      </c>
      <c r="D26" s="919">
        <f t="shared" si="19"/>
        <v>762.16</v>
      </c>
      <c r="E26" s="911">
        <v>44298</v>
      </c>
      <c r="F26" s="250">
        <f t="shared" si="20"/>
        <v>762.16</v>
      </c>
      <c r="G26" s="188" t="s">
        <v>344</v>
      </c>
      <c r="H26" s="124">
        <v>50</v>
      </c>
      <c r="I26" s="833">
        <f t="shared" si="14"/>
        <v>6505.5800000000008</v>
      </c>
      <c r="J26" s="834">
        <f t="shared" si="11"/>
        <v>239</v>
      </c>
      <c r="K26" s="835">
        <f t="shared" si="8"/>
        <v>38108</v>
      </c>
      <c r="N26" s="2">
        <v>27.22</v>
      </c>
      <c r="O26" s="15">
        <v>55</v>
      </c>
      <c r="P26" s="433">
        <f t="shared" si="2"/>
        <v>1497.1</v>
      </c>
      <c r="Q26" s="361">
        <v>44316</v>
      </c>
      <c r="R26" s="72">
        <f t="shared" si="3"/>
        <v>1497.1</v>
      </c>
      <c r="S26" s="73" t="s">
        <v>446</v>
      </c>
      <c r="T26" s="74">
        <v>56</v>
      </c>
      <c r="U26" s="833">
        <f t="shared" si="15"/>
        <v>11595.720000000001</v>
      </c>
      <c r="V26" s="834">
        <f t="shared" si="16"/>
        <v>426</v>
      </c>
      <c r="W26" s="835">
        <f t="shared" si="9"/>
        <v>83837.599999999991</v>
      </c>
      <c r="Z26" s="2">
        <v>27.22</v>
      </c>
      <c r="AA26" s="15"/>
      <c r="AB26" s="433">
        <f t="shared" si="4"/>
        <v>0</v>
      </c>
      <c r="AC26" s="361"/>
      <c r="AD26" s="72">
        <f t="shared" si="5"/>
        <v>0</v>
      </c>
      <c r="AE26" s="73"/>
      <c r="AF26" s="74"/>
      <c r="AG26" s="833">
        <f t="shared" si="17"/>
        <v>18398.009999999998</v>
      </c>
      <c r="AH26" s="834">
        <f t="shared" si="18"/>
        <v>676</v>
      </c>
      <c r="AI26" s="835">
        <f t="shared" si="10"/>
        <v>0</v>
      </c>
    </row>
    <row r="27" spans="1:35" x14ac:dyDescent="0.25">
      <c r="B27" s="2">
        <v>27.22</v>
      </c>
      <c r="C27" s="15">
        <v>1</v>
      </c>
      <c r="D27" s="919">
        <f t="shared" si="19"/>
        <v>27.22</v>
      </c>
      <c r="E27" s="911">
        <v>44299</v>
      </c>
      <c r="F27" s="250">
        <f t="shared" si="20"/>
        <v>27.22</v>
      </c>
      <c r="G27" s="188" t="s">
        <v>355</v>
      </c>
      <c r="H27" s="124">
        <v>50</v>
      </c>
      <c r="I27" s="833">
        <f t="shared" si="14"/>
        <v>6478.3600000000006</v>
      </c>
      <c r="J27" s="834">
        <f t="shared" si="11"/>
        <v>238</v>
      </c>
      <c r="K27" s="835">
        <f t="shared" si="8"/>
        <v>1361</v>
      </c>
      <c r="N27" s="2">
        <v>27.22</v>
      </c>
      <c r="O27" s="15">
        <v>2</v>
      </c>
      <c r="P27" s="433">
        <f t="shared" si="2"/>
        <v>54.44</v>
      </c>
      <c r="Q27" s="361">
        <v>44316</v>
      </c>
      <c r="R27" s="72">
        <f t="shared" si="3"/>
        <v>54.44</v>
      </c>
      <c r="S27" s="73" t="s">
        <v>447</v>
      </c>
      <c r="T27" s="74">
        <v>56</v>
      </c>
      <c r="U27" s="833">
        <f t="shared" si="15"/>
        <v>11541.28</v>
      </c>
      <c r="V27" s="834">
        <f t="shared" si="16"/>
        <v>424</v>
      </c>
      <c r="W27" s="835">
        <f t="shared" si="9"/>
        <v>3048.64</v>
      </c>
      <c r="Z27" s="2">
        <v>27.22</v>
      </c>
      <c r="AA27" s="15"/>
      <c r="AB27" s="433">
        <f t="shared" si="4"/>
        <v>0</v>
      </c>
      <c r="AC27" s="361"/>
      <c r="AD27" s="72">
        <f t="shared" si="5"/>
        <v>0</v>
      </c>
      <c r="AE27" s="73"/>
      <c r="AF27" s="74"/>
      <c r="AG27" s="833">
        <f t="shared" si="17"/>
        <v>18398.009999999998</v>
      </c>
      <c r="AH27" s="834">
        <f t="shared" si="18"/>
        <v>676</v>
      </c>
      <c r="AI27" s="835">
        <f t="shared" si="10"/>
        <v>0</v>
      </c>
    </row>
    <row r="28" spans="1:35" x14ac:dyDescent="0.25">
      <c r="B28" s="2">
        <v>27.22</v>
      </c>
      <c r="C28" s="15">
        <v>1</v>
      </c>
      <c r="D28" s="919">
        <f t="shared" si="19"/>
        <v>27.22</v>
      </c>
      <c r="E28" s="911">
        <v>44300</v>
      </c>
      <c r="F28" s="250">
        <f t="shared" si="20"/>
        <v>27.22</v>
      </c>
      <c r="G28" s="188" t="s">
        <v>357</v>
      </c>
      <c r="H28" s="124">
        <v>50</v>
      </c>
      <c r="I28" s="833">
        <f t="shared" si="14"/>
        <v>6451.14</v>
      </c>
      <c r="J28" s="834">
        <f t="shared" si="11"/>
        <v>237</v>
      </c>
      <c r="K28" s="835">
        <f t="shared" si="8"/>
        <v>1361</v>
      </c>
      <c r="N28" s="2">
        <v>27.22</v>
      </c>
      <c r="O28" s="15">
        <v>6</v>
      </c>
      <c r="P28" s="433">
        <f t="shared" si="2"/>
        <v>163.32</v>
      </c>
      <c r="Q28" s="361">
        <v>44316</v>
      </c>
      <c r="R28" s="72">
        <f t="shared" si="3"/>
        <v>163.32</v>
      </c>
      <c r="S28" s="73" t="s">
        <v>448</v>
      </c>
      <c r="T28" s="74">
        <v>56</v>
      </c>
      <c r="U28" s="833">
        <f t="shared" si="15"/>
        <v>11377.960000000001</v>
      </c>
      <c r="V28" s="834">
        <f t="shared" si="16"/>
        <v>418</v>
      </c>
      <c r="W28" s="835">
        <f t="shared" si="9"/>
        <v>9145.92</v>
      </c>
      <c r="Z28" s="2">
        <v>27.22</v>
      </c>
      <c r="AA28" s="15"/>
      <c r="AB28" s="433">
        <f t="shared" si="4"/>
        <v>0</v>
      </c>
      <c r="AC28" s="361"/>
      <c r="AD28" s="72">
        <f t="shared" si="5"/>
        <v>0</v>
      </c>
      <c r="AE28" s="73"/>
      <c r="AF28" s="74"/>
      <c r="AG28" s="833">
        <f t="shared" si="17"/>
        <v>18398.009999999998</v>
      </c>
      <c r="AH28" s="834">
        <f t="shared" si="18"/>
        <v>676</v>
      </c>
      <c r="AI28" s="835">
        <f t="shared" si="10"/>
        <v>0</v>
      </c>
    </row>
    <row r="29" spans="1:35" x14ac:dyDescent="0.25">
      <c r="B29" s="2">
        <v>27.22</v>
      </c>
      <c r="C29" s="15">
        <v>1</v>
      </c>
      <c r="D29" s="919">
        <f t="shared" si="19"/>
        <v>27.22</v>
      </c>
      <c r="E29" s="911">
        <v>44300</v>
      </c>
      <c r="F29" s="250">
        <f t="shared" si="20"/>
        <v>27.22</v>
      </c>
      <c r="G29" s="468" t="s">
        <v>358</v>
      </c>
      <c r="H29" s="469">
        <v>50</v>
      </c>
      <c r="I29" s="836">
        <f t="shared" si="14"/>
        <v>6423.92</v>
      </c>
      <c r="J29" s="834">
        <f t="shared" si="11"/>
        <v>236</v>
      </c>
      <c r="K29" s="835">
        <f t="shared" si="8"/>
        <v>1361</v>
      </c>
      <c r="N29" s="2">
        <v>27.22</v>
      </c>
      <c r="O29" s="15">
        <v>1</v>
      </c>
      <c r="P29" s="433">
        <f t="shared" si="2"/>
        <v>27.22</v>
      </c>
      <c r="Q29" s="361">
        <v>44316</v>
      </c>
      <c r="R29" s="72">
        <f t="shared" si="3"/>
        <v>27.22</v>
      </c>
      <c r="S29" s="292" t="s">
        <v>449</v>
      </c>
      <c r="T29" s="293">
        <v>56</v>
      </c>
      <c r="U29" s="836">
        <f t="shared" si="15"/>
        <v>11350.740000000002</v>
      </c>
      <c r="V29" s="837">
        <f t="shared" si="16"/>
        <v>417</v>
      </c>
      <c r="W29" s="835">
        <f t="shared" si="9"/>
        <v>1524.32</v>
      </c>
      <c r="Z29" s="2">
        <v>27.22</v>
      </c>
      <c r="AA29" s="15"/>
      <c r="AB29" s="433">
        <f t="shared" si="4"/>
        <v>0</v>
      </c>
      <c r="AC29" s="361"/>
      <c r="AD29" s="72">
        <f t="shared" si="5"/>
        <v>0</v>
      </c>
      <c r="AE29" s="292"/>
      <c r="AF29" s="293"/>
      <c r="AG29" s="836">
        <f t="shared" si="17"/>
        <v>18398.009999999998</v>
      </c>
      <c r="AH29" s="837">
        <f t="shared" si="18"/>
        <v>676</v>
      </c>
      <c r="AI29" s="835">
        <f t="shared" si="10"/>
        <v>0</v>
      </c>
    </row>
    <row r="30" spans="1:35" x14ac:dyDescent="0.25">
      <c r="B30" s="2">
        <v>27.22</v>
      </c>
      <c r="C30" s="15">
        <v>28</v>
      </c>
      <c r="D30" s="919">
        <f t="shared" si="19"/>
        <v>762.16</v>
      </c>
      <c r="E30" s="911">
        <v>44300</v>
      </c>
      <c r="F30" s="250">
        <f t="shared" si="20"/>
        <v>762.16</v>
      </c>
      <c r="G30" s="468" t="s">
        <v>348</v>
      </c>
      <c r="H30" s="469">
        <v>50</v>
      </c>
      <c r="I30" s="836">
        <f t="shared" si="14"/>
        <v>5661.76</v>
      </c>
      <c r="J30" s="834">
        <f t="shared" si="11"/>
        <v>208</v>
      </c>
      <c r="K30" s="835">
        <f t="shared" si="8"/>
        <v>38108</v>
      </c>
      <c r="N30" s="2">
        <v>27.22</v>
      </c>
      <c r="O30" s="15">
        <v>2</v>
      </c>
      <c r="P30" s="433">
        <f t="shared" si="2"/>
        <v>54.44</v>
      </c>
      <c r="Q30" s="361">
        <v>44316</v>
      </c>
      <c r="R30" s="72">
        <f t="shared" si="3"/>
        <v>54.44</v>
      </c>
      <c r="S30" s="292" t="s">
        <v>452</v>
      </c>
      <c r="T30" s="293">
        <v>56</v>
      </c>
      <c r="U30" s="836">
        <f t="shared" si="15"/>
        <v>11296.300000000001</v>
      </c>
      <c r="V30" s="837">
        <f t="shared" si="16"/>
        <v>415</v>
      </c>
      <c r="W30" s="835">
        <f t="shared" si="9"/>
        <v>3048.64</v>
      </c>
      <c r="Z30" s="2">
        <v>27.22</v>
      </c>
      <c r="AA30" s="15"/>
      <c r="AB30" s="433">
        <f t="shared" si="4"/>
        <v>0</v>
      </c>
      <c r="AC30" s="361"/>
      <c r="AD30" s="72">
        <f t="shared" si="5"/>
        <v>0</v>
      </c>
      <c r="AE30" s="292"/>
      <c r="AF30" s="293"/>
      <c r="AG30" s="836">
        <f t="shared" si="17"/>
        <v>18398.009999999998</v>
      </c>
      <c r="AH30" s="837">
        <f t="shared" si="18"/>
        <v>676</v>
      </c>
      <c r="AI30" s="835">
        <f t="shared" si="10"/>
        <v>0</v>
      </c>
    </row>
    <row r="31" spans="1:35" x14ac:dyDescent="0.25">
      <c r="B31" s="2">
        <v>27.22</v>
      </c>
      <c r="C31" s="15">
        <v>28</v>
      </c>
      <c r="D31" s="919">
        <f t="shared" si="19"/>
        <v>762.16</v>
      </c>
      <c r="E31" s="911">
        <v>44301</v>
      </c>
      <c r="F31" s="250">
        <f t="shared" si="20"/>
        <v>762.16</v>
      </c>
      <c r="G31" s="468" t="s">
        <v>365</v>
      </c>
      <c r="H31" s="469">
        <v>50</v>
      </c>
      <c r="I31" s="836">
        <f t="shared" si="14"/>
        <v>4899.6000000000004</v>
      </c>
      <c r="J31" s="834">
        <f t="shared" si="11"/>
        <v>180</v>
      </c>
      <c r="K31" s="835">
        <f t="shared" si="8"/>
        <v>38108</v>
      </c>
      <c r="N31" s="2">
        <v>27.22</v>
      </c>
      <c r="O31" s="15">
        <v>1</v>
      </c>
      <c r="P31" s="433">
        <f t="shared" si="2"/>
        <v>27.22</v>
      </c>
      <c r="Q31" s="361">
        <v>44316</v>
      </c>
      <c r="R31" s="72">
        <f t="shared" si="3"/>
        <v>27.22</v>
      </c>
      <c r="S31" s="292" t="s">
        <v>454</v>
      </c>
      <c r="T31" s="293">
        <v>56</v>
      </c>
      <c r="U31" s="836">
        <f t="shared" si="15"/>
        <v>11269.080000000002</v>
      </c>
      <c r="V31" s="837">
        <f t="shared" si="16"/>
        <v>414</v>
      </c>
      <c r="W31" s="835">
        <f t="shared" si="9"/>
        <v>1524.32</v>
      </c>
      <c r="Z31" s="2">
        <v>27.22</v>
      </c>
      <c r="AA31" s="15"/>
      <c r="AB31" s="433">
        <f t="shared" si="4"/>
        <v>0</v>
      </c>
      <c r="AC31" s="361"/>
      <c r="AD31" s="72">
        <f t="shared" si="5"/>
        <v>0</v>
      </c>
      <c r="AE31" s="292"/>
      <c r="AF31" s="293"/>
      <c r="AG31" s="836">
        <f t="shared" si="17"/>
        <v>18398.009999999998</v>
      </c>
      <c r="AH31" s="837">
        <f t="shared" si="18"/>
        <v>676</v>
      </c>
      <c r="AI31" s="835">
        <f t="shared" si="10"/>
        <v>0</v>
      </c>
    </row>
    <row r="32" spans="1:35" x14ac:dyDescent="0.25">
      <c r="B32" s="2">
        <v>27.22</v>
      </c>
      <c r="C32" s="15">
        <v>55</v>
      </c>
      <c r="D32" s="919">
        <f t="shared" si="19"/>
        <v>1497.1</v>
      </c>
      <c r="E32" s="911">
        <v>44302</v>
      </c>
      <c r="F32" s="250">
        <f t="shared" si="20"/>
        <v>1497.1</v>
      </c>
      <c r="G32" s="468" t="s">
        <v>371</v>
      </c>
      <c r="H32" s="469">
        <v>50</v>
      </c>
      <c r="I32" s="836">
        <f t="shared" si="14"/>
        <v>3402.5000000000005</v>
      </c>
      <c r="J32" s="834">
        <f t="shared" si="11"/>
        <v>125</v>
      </c>
      <c r="K32" s="835">
        <f t="shared" si="8"/>
        <v>74855</v>
      </c>
      <c r="N32" s="2">
        <v>27.22</v>
      </c>
      <c r="O32" s="15">
        <v>2</v>
      </c>
      <c r="P32" s="433">
        <f t="shared" si="2"/>
        <v>54.44</v>
      </c>
      <c r="Q32" s="361">
        <v>44317</v>
      </c>
      <c r="R32" s="72">
        <f t="shared" si="3"/>
        <v>54.44</v>
      </c>
      <c r="S32" s="292" t="s">
        <v>430</v>
      </c>
      <c r="T32" s="293">
        <v>56</v>
      </c>
      <c r="U32" s="836">
        <f t="shared" si="15"/>
        <v>11214.640000000001</v>
      </c>
      <c r="V32" s="837">
        <f t="shared" si="16"/>
        <v>412</v>
      </c>
      <c r="W32" s="835">
        <f t="shared" si="9"/>
        <v>3048.64</v>
      </c>
      <c r="Z32" s="2">
        <v>27.22</v>
      </c>
      <c r="AA32" s="15"/>
      <c r="AB32" s="433">
        <f t="shared" si="4"/>
        <v>0</v>
      </c>
      <c r="AC32" s="361"/>
      <c r="AD32" s="72">
        <f t="shared" si="5"/>
        <v>0</v>
      </c>
      <c r="AE32" s="292"/>
      <c r="AF32" s="293"/>
      <c r="AG32" s="836">
        <f t="shared" si="17"/>
        <v>18398.009999999998</v>
      </c>
      <c r="AH32" s="837">
        <f t="shared" si="18"/>
        <v>676</v>
      </c>
      <c r="AI32" s="835">
        <f t="shared" si="10"/>
        <v>0</v>
      </c>
    </row>
    <row r="33" spans="2:35" x14ac:dyDescent="0.25">
      <c r="B33" s="2">
        <v>27.22</v>
      </c>
      <c r="C33" s="15">
        <v>3</v>
      </c>
      <c r="D33" s="919">
        <f t="shared" si="19"/>
        <v>81.66</v>
      </c>
      <c r="E33" s="911">
        <v>44302</v>
      </c>
      <c r="F33" s="250">
        <f t="shared" si="20"/>
        <v>81.66</v>
      </c>
      <c r="G33" s="468" t="s">
        <v>373</v>
      </c>
      <c r="H33" s="469">
        <v>50</v>
      </c>
      <c r="I33" s="836">
        <f t="shared" si="14"/>
        <v>3320.8400000000006</v>
      </c>
      <c r="J33" s="834">
        <f t="shared" si="11"/>
        <v>122</v>
      </c>
      <c r="K33" s="835">
        <f t="shared" si="8"/>
        <v>4083</v>
      </c>
      <c r="N33" s="2">
        <v>27.22</v>
      </c>
      <c r="O33" s="15">
        <v>10</v>
      </c>
      <c r="P33" s="433">
        <f t="shared" si="2"/>
        <v>272.2</v>
      </c>
      <c r="Q33" s="361">
        <v>44317</v>
      </c>
      <c r="R33" s="72">
        <f t="shared" si="3"/>
        <v>272.2</v>
      </c>
      <c r="S33" s="292" t="s">
        <v>443</v>
      </c>
      <c r="T33" s="293">
        <v>56</v>
      </c>
      <c r="U33" s="836">
        <f t="shared" si="15"/>
        <v>10942.44</v>
      </c>
      <c r="V33" s="837">
        <f t="shared" si="16"/>
        <v>402</v>
      </c>
      <c r="W33" s="835">
        <f t="shared" si="9"/>
        <v>15243.199999999999</v>
      </c>
      <c r="Z33" s="2">
        <v>27.22</v>
      </c>
      <c r="AA33" s="15"/>
      <c r="AB33" s="433">
        <f t="shared" si="4"/>
        <v>0</v>
      </c>
      <c r="AC33" s="361"/>
      <c r="AD33" s="72">
        <f t="shared" si="5"/>
        <v>0</v>
      </c>
      <c r="AE33" s="292"/>
      <c r="AF33" s="293"/>
      <c r="AG33" s="836">
        <f t="shared" si="17"/>
        <v>18398.009999999998</v>
      </c>
      <c r="AH33" s="837">
        <f t="shared" si="18"/>
        <v>676</v>
      </c>
      <c r="AI33" s="835">
        <f t="shared" si="10"/>
        <v>0</v>
      </c>
    </row>
    <row r="34" spans="2:35" x14ac:dyDescent="0.25">
      <c r="B34" s="2">
        <v>27.22</v>
      </c>
      <c r="C34" s="15">
        <v>28</v>
      </c>
      <c r="D34" s="919">
        <f t="shared" si="19"/>
        <v>762.16</v>
      </c>
      <c r="E34" s="911">
        <v>44303</v>
      </c>
      <c r="F34" s="250">
        <f t="shared" si="20"/>
        <v>762.16</v>
      </c>
      <c r="G34" s="188" t="s">
        <v>379</v>
      </c>
      <c r="H34" s="124">
        <v>50</v>
      </c>
      <c r="I34" s="833">
        <f t="shared" si="14"/>
        <v>2558.6800000000007</v>
      </c>
      <c r="J34" s="834">
        <f t="shared" si="11"/>
        <v>94</v>
      </c>
      <c r="K34" s="835">
        <f t="shared" si="8"/>
        <v>38108</v>
      </c>
      <c r="N34" s="2">
        <v>27.22</v>
      </c>
      <c r="O34" s="15">
        <v>32</v>
      </c>
      <c r="P34" s="433">
        <f t="shared" si="2"/>
        <v>871.04</v>
      </c>
      <c r="Q34" s="361">
        <v>44317</v>
      </c>
      <c r="R34" s="72">
        <f t="shared" si="3"/>
        <v>871.04</v>
      </c>
      <c r="S34" s="73" t="s">
        <v>459</v>
      </c>
      <c r="T34" s="74">
        <v>56</v>
      </c>
      <c r="U34" s="833">
        <f t="shared" si="15"/>
        <v>10071.400000000001</v>
      </c>
      <c r="V34" s="834">
        <f t="shared" si="16"/>
        <v>370</v>
      </c>
      <c r="W34" s="835">
        <f t="shared" si="9"/>
        <v>48778.239999999998</v>
      </c>
      <c r="Z34" s="2">
        <v>27.22</v>
      </c>
      <c r="AA34" s="15"/>
      <c r="AB34" s="433">
        <f t="shared" si="4"/>
        <v>0</v>
      </c>
      <c r="AC34" s="361"/>
      <c r="AD34" s="72">
        <f t="shared" si="5"/>
        <v>0</v>
      </c>
      <c r="AE34" s="73"/>
      <c r="AF34" s="74"/>
      <c r="AG34" s="833">
        <f t="shared" si="17"/>
        <v>18398.009999999998</v>
      </c>
      <c r="AH34" s="834">
        <f t="shared" si="18"/>
        <v>676</v>
      </c>
      <c r="AI34" s="835">
        <f t="shared" si="10"/>
        <v>0</v>
      </c>
    </row>
    <row r="35" spans="2:35" x14ac:dyDescent="0.25">
      <c r="B35" s="2">
        <v>27.22</v>
      </c>
      <c r="C35" s="15">
        <v>5</v>
      </c>
      <c r="D35" s="919">
        <f t="shared" si="19"/>
        <v>136.1</v>
      </c>
      <c r="E35" s="911">
        <v>44303</v>
      </c>
      <c r="F35" s="250">
        <f t="shared" si="20"/>
        <v>136.1</v>
      </c>
      <c r="G35" s="188" t="s">
        <v>382</v>
      </c>
      <c r="H35" s="124">
        <v>50</v>
      </c>
      <c r="I35" s="833">
        <f t="shared" si="14"/>
        <v>2422.5800000000008</v>
      </c>
      <c r="J35" s="834">
        <f t="shared" si="11"/>
        <v>89</v>
      </c>
      <c r="K35" s="835">
        <f t="shared" si="8"/>
        <v>6805</v>
      </c>
      <c r="N35" s="2">
        <v>27.22</v>
      </c>
      <c r="O35" s="15"/>
      <c r="P35" s="433">
        <f t="shared" si="2"/>
        <v>0</v>
      </c>
      <c r="Q35" s="361"/>
      <c r="R35" s="72">
        <f t="shared" si="3"/>
        <v>0</v>
      </c>
      <c r="S35" s="73"/>
      <c r="T35" s="74"/>
      <c r="U35" s="833">
        <f t="shared" si="15"/>
        <v>10071.400000000001</v>
      </c>
      <c r="V35" s="834">
        <f t="shared" si="16"/>
        <v>370</v>
      </c>
      <c r="W35" s="835">
        <f t="shared" si="9"/>
        <v>0</v>
      </c>
      <c r="Z35" s="2">
        <v>27.22</v>
      </c>
      <c r="AA35" s="15"/>
      <c r="AB35" s="433">
        <f t="shared" si="4"/>
        <v>0</v>
      </c>
      <c r="AC35" s="361"/>
      <c r="AD35" s="72">
        <f t="shared" si="5"/>
        <v>0</v>
      </c>
      <c r="AE35" s="73"/>
      <c r="AF35" s="74"/>
      <c r="AG35" s="833">
        <f t="shared" si="17"/>
        <v>18398.009999999998</v>
      </c>
      <c r="AH35" s="834">
        <f t="shared" si="18"/>
        <v>676</v>
      </c>
      <c r="AI35" s="835">
        <f t="shared" si="10"/>
        <v>0</v>
      </c>
    </row>
    <row r="36" spans="2:35" x14ac:dyDescent="0.25">
      <c r="B36" s="2">
        <v>27.22</v>
      </c>
      <c r="C36" s="15">
        <v>32</v>
      </c>
      <c r="D36" s="919">
        <f t="shared" si="19"/>
        <v>871.04</v>
      </c>
      <c r="E36" s="911">
        <v>44305</v>
      </c>
      <c r="F36" s="250">
        <f t="shared" si="20"/>
        <v>871.04</v>
      </c>
      <c r="G36" s="188" t="s">
        <v>385</v>
      </c>
      <c r="H36" s="124">
        <v>50</v>
      </c>
      <c r="I36" s="833">
        <f t="shared" si="14"/>
        <v>1551.5400000000009</v>
      </c>
      <c r="J36" s="834">
        <f t="shared" si="11"/>
        <v>57</v>
      </c>
      <c r="K36" s="835">
        <f t="shared" si="8"/>
        <v>43552</v>
      </c>
      <c r="N36" s="2">
        <v>27.22</v>
      </c>
      <c r="O36" s="15"/>
      <c r="P36" s="433">
        <f t="shared" si="2"/>
        <v>0</v>
      </c>
      <c r="Q36" s="361"/>
      <c r="R36" s="72">
        <f t="shared" si="3"/>
        <v>0</v>
      </c>
      <c r="S36" s="73"/>
      <c r="T36" s="74"/>
      <c r="U36" s="833">
        <f t="shared" si="15"/>
        <v>10071.400000000001</v>
      </c>
      <c r="V36" s="834">
        <f t="shared" si="16"/>
        <v>370</v>
      </c>
      <c r="W36" s="835">
        <f t="shared" si="9"/>
        <v>0</v>
      </c>
      <c r="Z36" s="2">
        <v>27.22</v>
      </c>
      <c r="AA36" s="15"/>
      <c r="AB36" s="433">
        <f t="shared" si="4"/>
        <v>0</v>
      </c>
      <c r="AC36" s="361"/>
      <c r="AD36" s="72">
        <f t="shared" si="5"/>
        <v>0</v>
      </c>
      <c r="AE36" s="73"/>
      <c r="AF36" s="74"/>
      <c r="AG36" s="833">
        <f t="shared" si="17"/>
        <v>18398.009999999998</v>
      </c>
      <c r="AH36" s="834">
        <f t="shared" si="18"/>
        <v>676</v>
      </c>
      <c r="AI36" s="835">
        <f t="shared" si="10"/>
        <v>0</v>
      </c>
    </row>
    <row r="37" spans="2:35" x14ac:dyDescent="0.25">
      <c r="B37" s="2">
        <v>27.22</v>
      </c>
      <c r="C37" s="15">
        <v>32</v>
      </c>
      <c r="D37" s="250">
        <f t="shared" si="19"/>
        <v>871.04</v>
      </c>
      <c r="E37" s="362">
        <v>44305</v>
      </c>
      <c r="F37" s="250">
        <f t="shared" si="20"/>
        <v>871.04</v>
      </c>
      <c r="G37" s="188" t="s">
        <v>387</v>
      </c>
      <c r="H37" s="124">
        <v>50</v>
      </c>
      <c r="I37" s="833">
        <f t="shared" si="14"/>
        <v>680.50000000000091</v>
      </c>
      <c r="J37" s="834">
        <f t="shared" si="11"/>
        <v>25</v>
      </c>
      <c r="K37" s="835">
        <f t="shared" si="8"/>
        <v>43552</v>
      </c>
      <c r="N37" s="2">
        <v>27.22</v>
      </c>
      <c r="O37" s="15"/>
      <c r="P37" s="72">
        <f t="shared" si="2"/>
        <v>0</v>
      </c>
      <c r="Q37" s="360"/>
      <c r="R37" s="72">
        <f t="shared" si="3"/>
        <v>0</v>
      </c>
      <c r="S37" s="73"/>
      <c r="T37" s="74"/>
      <c r="U37" s="833">
        <f t="shared" si="15"/>
        <v>10071.400000000001</v>
      </c>
      <c r="V37" s="834">
        <f t="shared" si="16"/>
        <v>370</v>
      </c>
      <c r="W37" s="835">
        <f t="shared" si="9"/>
        <v>0</v>
      </c>
      <c r="Z37" s="2">
        <v>27.22</v>
      </c>
      <c r="AA37" s="15"/>
      <c r="AB37" s="72">
        <f t="shared" si="4"/>
        <v>0</v>
      </c>
      <c r="AC37" s="360"/>
      <c r="AD37" s="72">
        <f t="shared" si="5"/>
        <v>0</v>
      </c>
      <c r="AE37" s="73"/>
      <c r="AF37" s="74"/>
      <c r="AG37" s="833">
        <f t="shared" si="17"/>
        <v>18398.009999999998</v>
      </c>
      <c r="AH37" s="834">
        <f t="shared" si="18"/>
        <v>676</v>
      </c>
      <c r="AI37" s="835">
        <f t="shared" si="10"/>
        <v>0</v>
      </c>
    </row>
    <row r="38" spans="2:35" x14ac:dyDescent="0.25">
      <c r="B38" s="2">
        <v>27.22</v>
      </c>
      <c r="C38" s="15">
        <v>5</v>
      </c>
      <c r="D38" s="250">
        <f t="shared" si="19"/>
        <v>136.1</v>
      </c>
      <c r="E38" s="362">
        <v>44307</v>
      </c>
      <c r="F38" s="250">
        <f t="shared" si="20"/>
        <v>136.1</v>
      </c>
      <c r="G38" s="188" t="s">
        <v>390</v>
      </c>
      <c r="H38" s="124">
        <v>56</v>
      </c>
      <c r="I38" s="833">
        <f t="shared" si="14"/>
        <v>544.40000000000089</v>
      </c>
      <c r="J38" s="834">
        <f t="shared" si="11"/>
        <v>20</v>
      </c>
      <c r="K38" s="835">
        <f t="shared" si="8"/>
        <v>7621.5999999999995</v>
      </c>
      <c r="N38" s="2">
        <v>27.22</v>
      </c>
      <c r="O38" s="15"/>
      <c r="P38" s="72">
        <f t="shared" si="2"/>
        <v>0</v>
      </c>
      <c r="Q38" s="360"/>
      <c r="R38" s="72">
        <f t="shared" si="3"/>
        <v>0</v>
      </c>
      <c r="S38" s="73"/>
      <c r="T38" s="74"/>
      <c r="U38" s="833">
        <f t="shared" si="15"/>
        <v>10071.400000000001</v>
      </c>
      <c r="V38" s="834">
        <f t="shared" si="16"/>
        <v>370</v>
      </c>
      <c r="W38" s="835">
        <f t="shared" si="9"/>
        <v>0</v>
      </c>
      <c r="Z38" s="2">
        <v>27.22</v>
      </c>
      <c r="AA38" s="15"/>
      <c r="AB38" s="72">
        <f t="shared" si="4"/>
        <v>0</v>
      </c>
      <c r="AC38" s="360"/>
      <c r="AD38" s="72">
        <f t="shared" si="5"/>
        <v>0</v>
      </c>
      <c r="AE38" s="73"/>
      <c r="AF38" s="74"/>
      <c r="AG38" s="833">
        <f t="shared" si="17"/>
        <v>18398.009999999998</v>
      </c>
      <c r="AH38" s="834">
        <f t="shared" si="18"/>
        <v>676</v>
      </c>
      <c r="AI38" s="835">
        <f t="shared" si="10"/>
        <v>0</v>
      </c>
    </row>
    <row r="39" spans="2:35" x14ac:dyDescent="0.25">
      <c r="B39" s="2">
        <v>27.22</v>
      </c>
      <c r="C39" s="15"/>
      <c r="D39" s="250">
        <f t="shared" si="19"/>
        <v>0</v>
      </c>
      <c r="E39" s="362"/>
      <c r="F39" s="250">
        <f t="shared" si="20"/>
        <v>0</v>
      </c>
      <c r="G39" s="1039"/>
      <c r="H39" s="1040"/>
      <c r="I39" s="1046">
        <f t="shared" si="14"/>
        <v>544.40000000000089</v>
      </c>
      <c r="J39" s="1047">
        <f t="shared" si="11"/>
        <v>20</v>
      </c>
      <c r="K39" s="835">
        <f t="shared" si="8"/>
        <v>0</v>
      </c>
      <c r="N39" s="2">
        <v>27.22</v>
      </c>
      <c r="O39" s="15"/>
      <c r="P39" s="72">
        <f t="shared" si="2"/>
        <v>0</v>
      </c>
      <c r="Q39" s="360"/>
      <c r="R39" s="72">
        <f t="shared" si="3"/>
        <v>0</v>
      </c>
      <c r="S39" s="73"/>
      <c r="T39" s="74"/>
      <c r="U39" s="833">
        <f t="shared" si="15"/>
        <v>10071.400000000001</v>
      </c>
      <c r="V39" s="834">
        <f t="shared" si="16"/>
        <v>370</v>
      </c>
      <c r="W39" s="835">
        <f t="shared" si="9"/>
        <v>0</v>
      </c>
      <c r="Z39" s="2">
        <v>27.22</v>
      </c>
      <c r="AA39" s="15"/>
      <c r="AB39" s="72">
        <f t="shared" si="4"/>
        <v>0</v>
      </c>
      <c r="AC39" s="360"/>
      <c r="AD39" s="72">
        <f t="shared" si="5"/>
        <v>0</v>
      </c>
      <c r="AE39" s="73"/>
      <c r="AF39" s="74"/>
      <c r="AG39" s="833">
        <f t="shared" si="17"/>
        <v>18398.009999999998</v>
      </c>
      <c r="AH39" s="834">
        <f t="shared" si="18"/>
        <v>676</v>
      </c>
      <c r="AI39" s="835">
        <f t="shared" si="10"/>
        <v>0</v>
      </c>
    </row>
    <row r="40" spans="2:35" x14ac:dyDescent="0.25">
      <c r="B40" s="2">
        <v>27.22</v>
      </c>
      <c r="C40" s="15"/>
      <c r="D40" s="250">
        <f t="shared" si="19"/>
        <v>0</v>
      </c>
      <c r="E40" s="362"/>
      <c r="F40" s="250">
        <f t="shared" si="20"/>
        <v>0</v>
      </c>
      <c r="G40" s="1039"/>
      <c r="H40" s="1040"/>
      <c r="I40" s="1046">
        <f t="shared" si="14"/>
        <v>544.40000000000089</v>
      </c>
      <c r="J40" s="1047">
        <f t="shared" si="11"/>
        <v>20</v>
      </c>
      <c r="K40" s="835">
        <f t="shared" si="8"/>
        <v>0</v>
      </c>
      <c r="N40" s="2">
        <v>27.22</v>
      </c>
      <c r="O40" s="15"/>
      <c r="P40" s="72">
        <f t="shared" si="2"/>
        <v>0</v>
      </c>
      <c r="Q40" s="360"/>
      <c r="R40" s="72">
        <f t="shared" si="3"/>
        <v>0</v>
      </c>
      <c r="S40" s="73"/>
      <c r="T40" s="74"/>
      <c r="U40" s="833">
        <f t="shared" si="15"/>
        <v>10071.400000000001</v>
      </c>
      <c r="V40" s="834">
        <f t="shared" si="16"/>
        <v>370</v>
      </c>
      <c r="W40" s="835">
        <f t="shared" si="9"/>
        <v>0</v>
      </c>
      <c r="Z40" s="2">
        <v>27.22</v>
      </c>
      <c r="AA40" s="15"/>
      <c r="AB40" s="72">
        <f t="shared" si="4"/>
        <v>0</v>
      </c>
      <c r="AC40" s="360"/>
      <c r="AD40" s="72">
        <f t="shared" si="5"/>
        <v>0</v>
      </c>
      <c r="AE40" s="73"/>
      <c r="AF40" s="74"/>
      <c r="AG40" s="833">
        <f t="shared" si="17"/>
        <v>18398.009999999998</v>
      </c>
      <c r="AH40" s="834">
        <f t="shared" si="18"/>
        <v>676</v>
      </c>
      <c r="AI40" s="835">
        <f t="shared" si="10"/>
        <v>0</v>
      </c>
    </row>
    <row r="41" spans="2:35" x14ac:dyDescent="0.25">
      <c r="B41" s="2">
        <v>27.22</v>
      </c>
      <c r="C41" s="15">
        <v>20</v>
      </c>
      <c r="D41" s="250">
        <f t="shared" si="19"/>
        <v>544.4</v>
      </c>
      <c r="E41" s="362"/>
      <c r="F41" s="250">
        <f t="shared" si="20"/>
        <v>544.4</v>
      </c>
      <c r="G41" s="1039"/>
      <c r="H41" s="1040"/>
      <c r="I41" s="1046">
        <f t="shared" si="14"/>
        <v>9.0949470177292824E-13</v>
      </c>
      <c r="J41" s="1047">
        <f t="shared" si="11"/>
        <v>0</v>
      </c>
      <c r="K41" s="835">
        <f t="shared" si="8"/>
        <v>0</v>
      </c>
      <c r="N41" s="2">
        <v>27.22</v>
      </c>
      <c r="O41" s="15"/>
      <c r="P41" s="72">
        <f t="shared" si="2"/>
        <v>0</v>
      </c>
      <c r="Q41" s="360"/>
      <c r="R41" s="72">
        <f t="shared" si="3"/>
        <v>0</v>
      </c>
      <c r="S41" s="73"/>
      <c r="T41" s="74"/>
      <c r="U41" s="833">
        <f t="shared" si="15"/>
        <v>10071.400000000001</v>
      </c>
      <c r="V41" s="834">
        <f t="shared" si="16"/>
        <v>370</v>
      </c>
      <c r="W41" s="835">
        <f t="shared" si="9"/>
        <v>0</v>
      </c>
      <c r="Z41" s="2">
        <v>27.22</v>
      </c>
      <c r="AA41" s="15"/>
      <c r="AB41" s="72">
        <f t="shared" si="4"/>
        <v>0</v>
      </c>
      <c r="AC41" s="360"/>
      <c r="AD41" s="72">
        <f t="shared" si="5"/>
        <v>0</v>
      </c>
      <c r="AE41" s="73"/>
      <c r="AF41" s="74"/>
      <c r="AG41" s="833">
        <f t="shared" si="17"/>
        <v>18398.009999999998</v>
      </c>
      <c r="AH41" s="834">
        <f t="shared" si="18"/>
        <v>676</v>
      </c>
      <c r="AI41" s="835">
        <f t="shared" si="10"/>
        <v>0</v>
      </c>
    </row>
    <row r="42" spans="2:35" x14ac:dyDescent="0.25">
      <c r="B42" s="2">
        <v>27.22</v>
      </c>
      <c r="C42" s="15"/>
      <c r="D42" s="250">
        <f t="shared" si="19"/>
        <v>0</v>
      </c>
      <c r="E42" s="362"/>
      <c r="F42" s="250">
        <f t="shared" si="20"/>
        <v>0</v>
      </c>
      <c r="G42" s="1039"/>
      <c r="H42" s="1040"/>
      <c r="I42" s="1046">
        <f t="shared" si="14"/>
        <v>9.0949470177292824E-13</v>
      </c>
      <c r="J42" s="1047">
        <f t="shared" si="11"/>
        <v>0</v>
      </c>
      <c r="K42" s="835">
        <f t="shared" si="8"/>
        <v>0</v>
      </c>
      <c r="N42" s="2">
        <v>27.22</v>
      </c>
      <c r="O42" s="15"/>
      <c r="P42" s="72">
        <f t="shared" si="2"/>
        <v>0</v>
      </c>
      <c r="Q42" s="360"/>
      <c r="R42" s="72">
        <f t="shared" si="3"/>
        <v>0</v>
      </c>
      <c r="S42" s="73"/>
      <c r="T42" s="74"/>
      <c r="U42" s="833">
        <f t="shared" si="15"/>
        <v>10071.400000000001</v>
      </c>
      <c r="V42" s="834">
        <f t="shared" si="16"/>
        <v>370</v>
      </c>
      <c r="W42" s="835">
        <f t="shared" si="9"/>
        <v>0</v>
      </c>
      <c r="Z42" s="2">
        <v>27.22</v>
      </c>
      <c r="AA42" s="15"/>
      <c r="AB42" s="72">
        <f t="shared" si="4"/>
        <v>0</v>
      </c>
      <c r="AC42" s="360"/>
      <c r="AD42" s="72">
        <f t="shared" si="5"/>
        <v>0</v>
      </c>
      <c r="AE42" s="73"/>
      <c r="AF42" s="74"/>
      <c r="AG42" s="833">
        <f t="shared" si="17"/>
        <v>18398.009999999998</v>
      </c>
      <c r="AH42" s="834">
        <f t="shared" si="18"/>
        <v>676</v>
      </c>
      <c r="AI42" s="835">
        <f t="shared" si="10"/>
        <v>0</v>
      </c>
    </row>
    <row r="43" spans="2:35" x14ac:dyDescent="0.25">
      <c r="B43" s="2">
        <v>27.22</v>
      </c>
      <c r="C43" s="15"/>
      <c r="D43" s="250">
        <f t="shared" si="19"/>
        <v>0</v>
      </c>
      <c r="E43" s="362"/>
      <c r="F43" s="250">
        <f t="shared" si="20"/>
        <v>0</v>
      </c>
      <c r="G43" s="1039"/>
      <c r="H43" s="1040"/>
      <c r="I43" s="1046">
        <f t="shared" si="14"/>
        <v>9.0949470177292824E-13</v>
      </c>
      <c r="J43" s="1047">
        <f t="shared" si="11"/>
        <v>0</v>
      </c>
      <c r="K43" s="835">
        <f t="shared" si="8"/>
        <v>0</v>
      </c>
      <c r="N43" s="2">
        <v>27.22</v>
      </c>
      <c r="O43" s="15"/>
      <c r="P43" s="72">
        <f t="shared" si="2"/>
        <v>0</v>
      </c>
      <c r="Q43" s="360"/>
      <c r="R43" s="72">
        <f t="shared" si="3"/>
        <v>0</v>
      </c>
      <c r="S43" s="73"/>
      <c r="T43" s="74"/>
      <c r="U43" s="833">
        <f t="shared" si="15"/>
        <v>10071.400000000001</v>
      </c>
      <c r="V43" s="834">
        <f t="shared" si="16"/>
        <v>370</v>
      </c>
      <c r="W43" s="835">
        <f t="shared" si="9"/>
        <v>0</v>
      </c>
      <c r="Z43" s="2">
        <v>27.22</v>
      </c>
      <c r="AA43" s="15"/>
      <c r="AB43" s="72">
        <f t="shared" si="4"/>
        <v>0</v>
      </c>
      <c r="AC43" s="360"/>
      <c r="AD43" s="72">
        <f t="shared" si="5"/>
        <v>0</v>
      </c>
      <c r="AE43" s="73"/>
      <c r="AF43" s="74"/>
      <c r="AG43" s="833">
        <f t="shared" si="17"/>
        <v>18398.009999999998</v>
      </c>
      <c r="AH43" s="834">
        <f t="shared" si="18"/>
        <v>676</v>
      </c>
      <c r="AI43" s="835">
        <f t="shared" si="10"/>
        <v>0</v>
      </c>
    </row>
    <row r="44" spans="2:35" x14ac:dyDescent="0.25">
      <c r="B44" s="2">
        <v>27.22</v>
      </c>
      <c r="C44" s="15"/>
      <c r="D44" s="250">
        <f t="shared" si="19"/>
        <v>0</v>
      </c>
      <c r="E44" s="362"/>
      <c r="F44" s="250">
        <f t="shared" si="20"/>
        <v>0</v>
      </c>
      <c r="G44" s="1039"/>
      <c r="H44" s="1040"/>
      <c r="I44" s="1046">
        <f t="shared" si="14"/>
        <v>9.0949470177292824E-13</v>
      </c>
      <c r="J44" s="1047">
        <f t="shared" si="11"/>
        <v>0</v>
      </c>
      <c r="K44" s="835">
        <f t="shared" si="8"/>
        <v>0</v>
      </c>
      <c r="N44" s="2">
        <v>27.22</v>
      </c>
      <c r="O44" s="15"/>
      <c r="P44" s="72">
        <f t="shared" si="2"/>
        <v>0</v>
      </c>
      <c r="Q44" s="360"/>
      <c r="R44" s="72">
        <f t="shared" si="3"/>
        <v>0</v>
      </c>
      <c r="S44" s="73"/>
      <c r="T44" s="74"/>
      <c r="U44" s="833">
        <f t="shared" si="15"/>
        <v>10071.400000000001</v>
      </c>
      <c r="V44" s="834">
        <f t="shared" si="16"/>
        <v>370</v>
      </c>
      <c r="W44" s="835">
        <f t="shared" si="9"/>
        <v>0</v>
      </c>
      <c r="Z44" s="2">
        <v>27.22</v>
      </c>
      <c r="AA44" s="15"/>
      <c r="AB44" s="72">
        <f t="shared" si="4"/>
        <v>0</v>
      </c>
      <c r="AC44" s="360"/>
      <c r="AD44" s="72">
        <f t="shared" si="5"/>
        <v>0</v>
      </c>
      <c r="AE44" s="73"/>
      <c r="AF44" s="74"/>
      <c r="AG44" s="833">
        <f t="shared" si="17"/>
        <v>18398.009999999998</v>
      </c>
      <c r="AH44" s="834">
        <f t="shared" si="18"/>
        <v>676</v>
      </c>
      <c r="AI44" s="835">
        <f t="shared" si="10"/>
        <v>0</v>
      </c>
    </row>
    <row r="45" spans="2:35" x14ac:dyDescent="0.25">
      <c r="B45" s="2">
        <v>27.22</v>
      </c>
      <c r="C45" s="15"/>
      <c r="D45" s="250">
        <f t="shared" si="19"/>
        <v>0</v>
      </c>
      <c r="E45" s="362"/>
      <c r="F45" s="250">
        <f t="shared" si="20"/>
        <v>0</v>
      </c>
      <c r="G45" s="188"/>
      <c r="H45" s="124"/>
      <c r="I45" s="833">
        <f t="shared" si="14"/>
        <v>9.0949470177292824E-13</v>
      </c>
      <c r="J45" s="834">
        <f t="shared" si="11"/>
        <v>0</v>
      </c>
      <c r="K45" s="835">
        <f t="shared" si="8"/>
        <v>0</v>
      </c>
      <c r="N45" s="2">
        <v>27.22</v>
      </c>
      <c r="O45" s="15"/>
      <c r="P45" s="72">
        <f t="shared" si="2"/>
        <v>0</v>
      </c>
      <c r="Q45" s="360"/>
      <c r="R45" s="72">
        <f t="shared" si="3"/>
        <v>0</v>
      </c>
      <c r="S45" s="73"/>
      <c r="T45" s="74"/>
      <c r="U45" s="833">
        <f t="shared" si="15"/>
        <v>10071.400000000001</v>
      </c>
      <c r="V45" s="834">
        <f t="shared" si="16"/>
        <v>370</v>
      </c>
      <c r="W45" s="835">
        <f t="shared" si="9"/>
        <v>0</v>
      </c>
      <c r="Z45" s="2">
        <v>27.22</v>
      </c>
      <c r="AA45" s="15"/>
      <c r="AB45" s="72">
        <f t="shared" si="4"/>
        <v>0</v>
      </c>
      <c r="AC45" s="360"/>
      <c r="AD45" s="72">
        <f t="shared" si="5"/>
        <v>0</v>
      </c>
      <c r="AE45" s="73"/>
      <c r="AF45" s="74"/>
      <c r="AG45" s="833">
        <f t="shared" si="17"/>
        <v>18398.009999999998</v>
      </c>
      <c r="AH45" s="834">
        <f t="shared" si="18"/>
        <v>676</v>
      </c>
      <c r="AI45" s="835">
        <f t="shared" si="10"/>
        <v>0</v>
      </c>
    </row>
    <row r="46" spans="2:35" x14ac:dyDescent="0.25">
      <c r="B46" s="2">
        <v>27.22</v>
      </c>
      <c r="C46" s="15"/>
      <c r="D46" s="250">
        <f t="shared" si="19"/>
        <v>0</v>
      </c>
      <c r="E46" s="362"/>
      <c r="F46" s="250">
        <f t="shared" si="20"/>
        <v>0</v>
      </c>
      <c r="G46" s="188"/>
      <c r="H46" s="124"/>
      <c r="I46" s="833">
        <f t="shared" si="14"/>
        <v>9.0949470177292824E-13</v>
      </c>
      <c r="J46" s="834">
        <f t="shared" si="11"/>
        <v>0</v>
      </c>
      <c r="K46" s="835">
        <f t="shared" si="8"/>
        <v>0</v>
      </c>
      <c r="N46" s="2">
        <v>27.22</v>
      </c>
      <c r="O46" s="15"/>
      <c r="P46" s="72">
        <f t="shared" si="2"/>
        <v>0</v>
      </c>
      <c r="Q46" s="360"/>
      <c r="R46" s="72">
        <f t="shared" si="3"/>
        <v>0</v>
      </c>
      <c r="S46" s="73"/>
      <c r="T46" s="74"/>
      <c r="U46" s="833">
        <f t="shared" si="15"/>
        <v>10071.400000000001</v>
      </c>
      <c r="V46" s="834">
        <f t="shared" si="16"/>
        <v>370</v>
      </c>
      <c r="W46" s="835">
        <f t="shared" si="9"/>
        <v>0</v>
      </c>
      <c r="Z46" s="2">
        <v>27.22</v>
      </c>
      <c r="AA46" s="15"/>
      <c r="AB46" s="72">
        <f t="shared" si="4"/>
        <v>0</v>
      </c>
      <c r="AC46" s="360"/>
      <c r="AD46" s="72">
        <f t="shared" si="5"/>
        <v>0</v>
      </c>
      <c r="AE46" s="73"/>
      <c r="AF46" s="74"/>
      <c r="AG46" s="833">
        <f t="shared" si="17"/>
        <v>18398.009999999998</v>
      </c>
      <c r="AH46" s="834">
        <f t="shared" si="18"/>
        <v>676</v>
      </c>
      <c r="AI46" s="835">
        <f t="shared" si="10"/>
        <v>0</v>
      </c>
    </row>
    <row r="47" spans="2:35" x14ac:dyDescent="0.25">
      <c r="B47" s="2">
        <v>27.22</v>
      </c>
      <c r="C47" s="15"/>
      <c r="D47" s="250">
        <f t="shared" si="19"/>
        <v>0</v>
      </c>
      <c r="E47" s="362"/>
      <c r="F47" s="250">
        <f t="shared" si="20"/>
        <v>0</v>
      </c>
      <c r="G47" s="188"/>
      <c r="H47" s="124"/>
      <c r="I47" s="833">
        <f t="shared" si="14"/>
        <v>9.0949470177292824E-13</v>
      </c>
      <c r="J47" s="834">
        <f t="shared" si="11"/>
        <v>0</v>
      </c>
      <c r="K47" s="835">
        <f t="shared" si="8"/>
        <v>0</v>
      </c>
      <c r="N47" s="2">
        <v>27.22</v>
      </c>
      <c r="O47" s="15"/>
      <c r="P47" s="72">
        <f t="shared" si="2"/>
        <v>0</v>
      </c>
      <c r="Q47" s="360"/>
      <c r="R47" s="72">
        <f t="shared" si="3"/>
        <v>0</v>
      </c>
      <c r="S47" s="73"/>
      <c r="T47" s="74"/>
      <c r="U47" s="833">
        <f t="shared" si="15"/>
        <v>10071.400000000001</v>
      </c>
      <c r="V47" s="834">
        <f t="shared" si="16"/>
        <v>370</v>
      </c>
      <c r="W47" s="835">
        <f t="shared" si="9"/>
        <v>0</v>
      </c>
      <c r="Z47" s="2">
        <v>27.22</v>
      </c>
      <c r="AA47" s="15"/>
      <c r="AB47" s="72">
        <f t="shared" si="4"/>
        <v>0</v>
      </c>
      <c r="AC47" s="360"/>
      <c r="AD47" s="72">
        <f t="shared" si="5"/>
        <v>0</v>
      </c>
      <c r="AE47" s="73"/>
      <c r="AF47" s="74"/>
      <c r="AG47" s="833">
        <f t="shared" si="17"/>
        <v>18398.009999999998</v>
      </c>
      <c r="AH47" s="834">
        <f t="shared" si="18"/>
        <v>676</v>
      </c>
      <c r="AI47" s="835">
        <f t="shared" si="10"/>
        <v>0</v>
      </c>
    </row>
    <row r="48" spans="2:35" x14ac:dyDescent="0.25">
      <c r="B48" s="2">
        <v>27.22</v>
      </c>
      <c r="C48" s="15"/>
      <c r="D48" s="250">
        <f t="shared" si="19"/>
        <v>0</v>
      </c>
      <c r="E48" s="362"/>
      <c r="F48" s="250">
        <f t="shared" si="20"/>
        <v>0</v>
      </c>
      <c r="G48" s="188"/>
      <c r="H48" s="124"/>
      <c r="I48" s="833">
        <f t="shared" si="14"/>
        <v>9.0949470177292824E-13</v>
      </c>
      <c r="J48" s="834">
        <f t="shared" si="11"/>
        <v>0</v>
      </c>
      <c r="K48" s="835">
        <f t="shared" si="8"/>
        <v>0</v>
      </c>
      <c r="N48" s="2">
        <v>27.22</v>
      </c>
      <c r="O48" s="15"/>
      <c r="P48" s="72">
        <f t="shared" si="2"/>
        <v>0</v>
      </c>
      <c r="Q48" s="360"/>
      <c r="R48" s="72">
        <f t="shared" si="3"/>
        <v>0</v>
      </c>
      <c r="S48" s="73"/>
      <c r="T48" s="74"/>
      <c r="U48" s="833">
        <f t="shared" si="15"/>
        <v>10071.400000000001</v>
      </c>
      <c r="V48" s="834">
        <f t="shared" si="16"/>
        <v>370</v>
      </c>
      <c r="W48" s="835">
        <f t="shared" si="9"/>
        <v>0</v>
      </c>
      <c r="Z48" s="2">
        <v>27.22</v>
      </c>
      <c r="AA48" s="15"/>
      <c r="AB48" s="72">
        <f t="shared" si="4"/>
        <v>0</v>
      </c>
      <c r="AC48" s="360"/>
      <c r="AD48" s="72">
        <f t="shared" si="5"/>
        <v>0</v>
      </c>
      <c r="AE48" s="73"/>
      <c r="AF48" s="74"/>
      <c r="AG48" s="833">
        <f t="shared" si="17"/>
        <v>18398.009999999998</v>
      </c>
      <c r="AH48" s="834">
        <f t="shared" si="18"/>
        <v>676</v>
      </c>
      <c r="AI48" s="835">
        <f t="shared" si="10"/>
        <v>0</v>
      </c>
    </row>
    <row r="49" spans="1:35" x14ac:dyDescent="0.25">
      <c r="B49" s="2">
        <v>27.22</v>
      </c>
      <c r="C49" s="15"/>
      <c r="D49" s="250">
        <f t="shared" si="19"/>
        <v>0</v>
      </c>
      <c r="E49" s="362"/>
      <c r="F49" s="250">
        <f t="shared" si="20"/>
        <v>0</v>
      </c>
      <c r="G49" s="188"/>
      <c r="H49" s="124"/>
      <c r="I49" s="833">
        <f t="shared" si="14"/>
        <v>9.0949470177292824E-13</v>
      </c>
      <c r="J49" s="834">
        <f t="shared" si="11"/>
        <v>0</v>
      </c>
      <c r="K49" s="835">
        <f t="shared" si="8"/>
        <v>0</v>
      </c>
      <c r="N49" s="2">
        <v>27.22</v>
      </c>
      <c r="O49" s="15"/>
      <c r="P49" s="72">
        <f t="shared" si="2"/>
        <v>0</v>
      </c>
      <c r="Q49" s="360"/>
      <c r="R49" s="72">
        <f t="shared" si="3"/>
        <v>0</v>
      </c>
      <c r="S49" s="73"/>
      <c r="T49" s="74"/>
      <c r="U49" s="833">
        <f t="shared" si="15"/>
        <v>10071.400000000001</v>
      </c>
      <c r="V49" s="834">
        <f t="shared" si="16"/>
        <v>370</v>
      </c>
      <c r="W49" s="835">
        <f t="shared" si="9"/>
        <v>0</v>
      </c>
      <c r="Z49" s="2">
        <v>27.22</v>
      </c>
      <c r="AA49" s="15"/>
      <c r="AB49" s="72">
        <f t="shared" si="4"/>
        <v>0</v>
      </c>
      <c r="AC49" s="360"/>
      <c r="AD49" s="72">
        <f t="shared" si="5"/>
        <v>0</v>
      </c>
      <c r="AE49" s="73"/>
      <c r="AF49" s="74"/>
      <c r="AG49" s="833">
        <f t="shared" si="17"/>
        <v>18398.009999999998</v>
      </c>
      <c r="AH49" s="834">
        <f t="shared" si="18"/>
        <v>676</v>
      </c>
      <c r="AI49" s="835">
        <f t="shared" si="10"/>
        <v>0</v>
      </c>
    </row>
    <row r="50" spans="1:35" x14ac:dyDescent="0.25">
      <c r="B50" s="2">
        <v>27.22</v>
      </c>
      <c r="C50" s="15"/>
      <c r="D50" s="250">
        <f t="shared" si="19"/>
        <v>0</v>
      </c>
      <c r="E50" s="362"/>
      <c r="F50" s="250">
        <f t="shared" si="20"/>
        <v>0</v>
      </c>
      <c r="G50" s="188"/>
      <c r="H50" s="124"/>
      <c r="I50" s="833">
        <f t="shared" si="14"/>
        <v>9.0949470177292824E-13</v>
      </c>
      <c r="J50" s="834">
        <f t="shared" si="11"/>
        <v>0</v>
      </c>
      <c r="K50" s="835">
        <f t="shared" si="8"/>
        <v>0</v>
      </c>
      <c r="N50" s="2">
        <v>27.22</v>
      </c>
      <c r="O50" s="15"/>
      <c r="P50" s="72">
        <f t="shared" si="2"/>
        <v>0</v>
      </c>
      <c r="Q50" s="360"/>
      <c r="R50" s="72">
        <f t="shared" si="3"/>
        <v>0</v>
      </c>
      <c r="S50" s="73"/>
      <c r="T50" s="74"/>
      <c r="U50" s="833">
        <f t="shared" si="15"/>
        <v>10071.400000000001</v>
      </c>
      <c r="V50" s="834">
        <f t="shared" si="16"/>
        <v>370</v>
      </c>
      <c r="W50" s="835">
        <f t="shared" si="9"/>
        <v>0</v>
      </c>
      <c r="Z50" s="2">
        <v>27.22</v>
      </c>
      <c r="AA50" s="15"/>
      <c r="AB50" s="72">
        <f t="shared" si="4"/>
        <v>0</v>
      </c>
      <c r="AC50" s="360"/>
      <c r="AD50" s="72">
        <f t="shared" si="5"/>
        <v>0</v>
      </c>
      <c r="AE50" s="73"/>
      <c r="AF50" s="74"/>
      <c r="AG50" s="833">
        <f t="shared" si="17"/>
        <v>18398.009999999998</v>
      </c>
      <c r="AH50" s="834">
        <f t="shared" si="18"/>
        <v>676</v>
      </c>
      <c r="AI50" s="835">
        <f t="shared" si="10"/>
        <v>0</v>
      </c>
    </row>
    <row r="51" spans="1:35" x14ac:dyDescent="0.25">
      <c r="B51" s="2">
        <v>27.22</v>
      </c>
      <c r="C51" s="15"/>
      <c r="D51" s="250">
        <f t="shared" si="19"/>
        <v>0</v>
      </c>
      <c r="E51" s="362"/>
      <c r="F51" s="250">
        <f t="shared" si="20"/>
        <v>0</v>
      </c>
      <c r="G51" s="188"/>
      <c r="H51" s="124"/>
      <c r="I51" s="833">
        <f t="shared" si="14"/>
        <v>9.0949470177292824E-13</v>
      </c>
      <c r="J51" s="834">
        <f t="shared" si="11"/>
        <v>0</v>
      </c>
      <c r="K51" s="835">
        <f t="shared" si="8"/>
        <v>0</v>
      </c>
      <c r="N51" s="2">
        <v>27.22</v>
      </c>
      <c r="O51" s="15"/>
      <c r="P51" s="72">
        <f t="shared" si="2"/>
        <v>0</v>
      </c>
      <c r="Q51" s="360"/>
      <c r="R51" s="72">
        <f t="shared" si="3"/>
        <v>0</v>
      </c>
      <c r="S51" s="73"/>
      <c r="T51" s="74"/>
      <c r="U51" s="833">
        <f t="shared" si="15"/>
        <v>10071.400000000001</v>
      </c>
      <c r="V51" s="834">
        <f t="shared" si="16"/>
        <v>370</v>
      </c>
      <c r="W51" s="835">
        <f t="shared" si="9"/>
        <v>0</v>
      </c>
      <c r="Z51" s="2">
        <v>27.22</v>
      </c>
      <c r="AA51" s="15"/>
      <c r="AB51" s="72">
        <f t="shared" si="4"/>
        <v>0</v>
      </c>
      <c r="AC51" s="360"/>
      <c r="AD51" s="72">
        <f t="shared" si="5"/>
        <v>0</v>
      </c>
      <c r="AE51" s="73"/>
      <c r="AF51" s="74"/>
      <c r="AG51" s="833">
        <f t="shared" si="17"/>
        <v>18398.009999999998</v>
      </c>
      <c r="AH51" s="834">
        <f t="shared" si="18"/>
        <v>676</v>
      </c>
      <c r="AI51" s="835">
        <f t="shared" si="10"/>
        <v>0</v>
      </c>
    </row>
    <row r="52" spans="1:35" x14ac:dyDescent="0.25">
      <c r="B52" s="2">
        <v>27.22</v>
      </c>
      <c r="C52" s="15"/>
      <c r="D52" s="250">
        <f t="shared" si="19"/>
        <v>0</v>
      </c>
      <c r="E52" s="362"/>
      <c r="F52" s="250">
        <f t="shared" si="20"/>
        <v>0</v>
      </c>
      <c r="G52" s="188"/>
      <c r="H52" s="124"/>
      <c r="I52" s="833">
        <f t="shared" si="14"/>
        <v>9.0949470177292824E-13</v>
      </c>
      <c r="J52" s="834">
        <f t="shared" si="11"/>
        <v>0</v>
      </c>
      <c r="K52" s="835">
        <f t="shared" si="8"/>
        <v>0</v>
      </c>
      <c r="N52" s="2">
        <v>27.22</v>
      </c>
      <c r="O52" s="15"/>
      <c r="P52" s="72">
        <f t="shared" si="2"/>
        <v>0</v>
      </c>
      <c r="Q52" s="360"/>
      <c r="R52" s="72">
        <f t="shared" si="3"/>
        <v>0</v>
      </c>
      <c r="S52" s="73"/>
      <c r="T52" s="74"/>
      <c r="U52" s="833">
        <f t="shared" si="15"/>
        <v>10071.400000000001</v>
      </c>
      <c r="V52" s="834">
        <f t="shared" si="16"/>
        <v>370</v>
      </c>
      <c r="W52" s="835">
        <f t="shared" si="9"/>
        <v>0</v>
      </c>
      <c r="Z52" s="2">
        <v>27.22</v>
      </c>
      <c r="AA52" s="15"/>
      <c r="AB52" s="72">
        <f t="shared" si="4"/>
        <v>0</v>
      </c>
      <c r="AC52" s="360"/>
      <c r="AD52" s="72">
        <f t="shared" si="5"/>
        <v>0</v>
      </c>
      <c r="AE52" s="73"/>
      <c r="AF52" s="74"/>
      <c r="AG52" s="833">
        <f t="shared" si="17"/>
        <v>18398.009999999998</v>
      </c>
      <c r="AH52" s="834">
        <f t="shared" si="18"/>
        <v>676</v>
      </c>
      <c r="AI52" s="835">
        <f t="shared" si="10"/>
        <v>0</v>
      </c>
    </row>
    <row r="53" spans="1:35" x14ac:dyDescent="0.25">
      <c r="B53" s="2">
        <v>27.22</v>
      </c>
      <c r="C53" s="15"/>
      <c r="D53" s="250">
        <f t="shared" si="19"/>
        <v>0</v>
      </c>
      <c r="E53" s="362"/>
      <c r="F53" s="250">
        <f t="shared" si="20"/>
        <v>0</v>
      </c>
      <c r="G53" s="188"/>
      <c r="H53" s="124"/>
      <c r="I53" s="833">
        <f t="shared" si="14"/>
        <v>9.0949470177292824E-13</v>
      </c>
      <c r="J53" s="834">
        <f t="shared" si="11"/>
        <v>0</v>
      </c>
      <c r="K53" s="835">
        <f t="shared" si="8"/>
        <v>0</v>
      </c>
      <c r="N53" s="2">
        <v>27.22</v>
      </c>
      <c r="O53" s="15"/>
      <c r="P53" s="72">
        <f t="shared" si="2"/>
        <v>0</v>
      </c>
      <c r="Q53" s="360"/>
      <c r="R53" s="72">
        <f t="shared" si="3"/>
        <v>0</v>
      </c>
      <c r="S53" s="73"/>
      <c r="T53" s="74"/>
      <c r="U53" s="833">
        <f t="shared" si="15"/>
        <v>10071.400000000001</v>
      </c>
      <c r="V53" s="834">
        <f t="shared" si="16"/>
        <v>370</v>
      </c>
      <c r="W53" s="835">
        <f t="shared" si="9"/>
        <v>0</v>
      </c>
      <c r="Z53" s="2">
        <v>27.22</v>
      </c>
      <c r="AA53" s="15"/>
      <c r="AB53" s="72">
        <f t="shared" si="4"/>
        <v>0</v>
      </c>
      <c r="AC53" s="360"/>
      <c r="AD53" s="72">
        <f t="shared" si="5"/>
        <v>0</v>
      </c>
      <c r="AE53" s="73"/>
      <c r="AF53" s="74"/>
      <c r="AG53" s="833">
        <f t="shared" si="17"/>
        <v>18398.009999999998</v>
      </c>
      <c r="AH53" s="834">
        <f t="shared" si="18"/>
        <v>676</v>
      </c>
      <c r="AI53" s="835">
        <f t="shared" si="10"/>
        <v>0</v>
      </c>
    </row>
    <row r="54" spans="1:35" x14ac:dyDescent="0.25">
      <c r="B54" s="2">
        <v>27.22</v>
      </c>
      <c r="C54" s="15"/>
      <c r="D54" s="250">
        <f t="shared" si="19"/>
        <v>0</v>
      </c>
      <c r="E54" s="362"/>
      <c r="F54" s="250">
        <f t="shared" si="20"/>
        <v>0</v>
      </c>
      <c r="G54" s="188"/>
      <c r="H54" s="124"/>
      <c r="I54" s="833">
        <f t="shared" si="14"/>
        <v>9.0949470177292824E-13</v>
      </c>
      <c r="J54" s="834">
        <f t="shared" si="11"/>
        <v>0</v>
      </c>
      <c r="K54" s="835">
        <f t="shared" si="8"/>
        <v>0</v>
      </c>
      <c r="N54" s="2">
        <v>27.22</v>
      </c>
      <c r="O54" s="15"/>
      <c r="P54" s="72">
        <f t="shared" si="2"/>
        <v>0</v>
      </c>
      <c r="Q54" s="360"/>
      <c r="R54" s="72">
        <f t="shared" si="3"/>
        <v>0</v>
      </c>
      <c r="S54" s="73"/>
      <c r="T54" s="74"/>
      <c r="U54" s="833">
        <f t="shared" si="15"/>
        <v>10071.400000000001</v>
      </c>
      <c r="V54" s="834">
        <f t="shared" si="16"/>
        <v>370</v>
      </c>
      <c r="W54" s="835">
        <f t="shared" si="9"/>
        <v>0</v>
      </c>
      <c r="Z54" s="2">
        <v>27.22</v>
      </c>
      <c r="AA54" s="15"/>
      <c r="AB54" s="72">
        <f t="shared" si="4"/>
        <v>0</v>
      </c>
      <c r="AC54" s="360"/>
      <c r="AD54" s="72">
        <f t="shared" si="5"/>
        <v>0</v>
      </c>
      <c r="AE54" s="73"/>
      <c r="AF54" s="74"/>
      <c r="AG54" s="833">
        <f t="shared" si="17"/>
        <v>18398.009999999998</v>
      </c>
      <c r="AH54" s="834">
        <f t="shared" si="18"/>
        <v>676</v>
      </c>
      <c r="AI54" s="835">
        <f t="shared" si="10"/>
        <v>0</v>
      </c>
    </row>
    <row r="55" spans="1:35" x14ac:dyDescent="0.25">
      <c r="B55" s="2">
        <v>27.22</v>
      </c>
      <c r="C55" s="15"/>
      <c r="D55" s="72">
        <f t="shared" si="19"/>
        <v>0</v>
      </c>
      <c r="E55" s="360"/>
      <c r="F55" s="72">
        <f t="shared" si="20"/>
        <v>0</v>
      </c>
      <c r="G55" s="73"/>
      <c r="H55" s="74"/>
      <c r="I55" s="833">
        <f t="shared" si="14"/>
        <v>9.0949470177292824E-13</v>
      </c>
      <c r="J55" s="834">
        <f t="shared" si="11"/>
        <v>0</v>
      </c>
      <c r="K55" s="835">
        <f t="shared" si="8"/>
        <v>0</v>
      </c>
      <c r="N55" s="2">
        <v>27.22</v>
      </c>
      <c r="O55" s="15"/>
      <c r="P55" s="72">
        <f t="shared" si="2"/>
        <v>0</v>
      </c>
      <c r="Q55" s="360"/>
      <c r="R55" s="72">
        <f t="shared" si="3"/>
        <v>0</v>
      </c>
      <c r="S55" s="73"/>
      <c r="T55" s="74"/>
      <c r="U55" s="833">
        <f t="shared" si="15"/>
        <v>10071.400000000001</v>
      </c>
      <c r="V55" s="834">
        <f t="shared" si="16"/>
        <v>370</v>
      </c>
      <c r="W55" s="835">
        <f t="shared" si="9"/>
        <v>0</v>
      </c>
      <c r="Z55" s="2">
        <v>27.22</v>
      </c>
      <c r="AA55" s="15"/>
      <c r="AB55" s="72">
        <f t="shared" si="4"/>
        <v>0</v>
      </c>
      <c r="AC55" s="360"/>
      <c r="AD55" s="72">
        <f t="shared" si="5"/>
        <v>0</v>
      </c>
      <c r="AE55" s="73"/>
      <c r="AF55" s="74"/>
      <c r="AG55" s="833">
        <f t="shared" si="17"/>
        <v>18398.009999999998</v>
      </c>
      <c r="AH55" s="834">
        <f t="shared" si="18"/>
        <v>676</v>
      </c>
      <c r="AI55" s="835">
        <f t="shared" si="10"/>
        <v>0</v>
      </c>
    </row>
    <row r="56" spans="1:35" x14ac:dyDescent="0.25">
      <c r="B56" s="2">
        <v>27.22</v>
      </c>
      <c r="C56" s="15"/>
      <c r="D56" s="72">
        <f t="shared" si="19"/>
        <v>0</v>
      </c>
      <c r="E56" s="360"/>
      <c r="F56" s="72">
        <f t="shared" si="20"/>
        <v>0</v>
      </c>
      <c r="G56" s="73"/>
      <c r="H56" s="74"/>
      <c r="I56" s="833">
        <f t="shared" si="14"/>
        <v>9.0949470177292824E-13</v>
      </c>
      <c r="J56" s="834">
        <f t="shared" si="11"/>
        <v>0</v>
      </c>
      <c r="K56" s="835">
        <f t="shared" si="8"/>
        <v>0</v>
      </c>
      <c r="N56" s="2">
        <v>27.22</v>
      </c>
      <c r="O56" s="15"/>
      <c r="P56" s="72">
        <f t="shared" si="2"/>
        <v>0</v>
      </c>
      <c r="Q56" s="360"/>
      <c r="R56" s="72">
        <f t="shared" si="3"/>
        <v>0</v>
      </c>
      <c r="S56" s="73"/>
      <c r="T56" s="74"/>
      <c r="U56" s="833">
        <f t="shared" si="15"/>
        <v>10071.400000000001</v>
      </c>
      <c r="V56" s="834">
        <f t="shared" si="16"/>
        <v>370</v>
      </c>
      <c r="W56" s="835">
        <f t="shared" si="9"/>
        <v>0</v>
      </c>
      <c r="Z56" s="2">
        <v>27.22</v>
      </c>
      <c r="AA56" s="15"/>
      <c r="AB56" s="72">
        <f t="shared" si="4"/>
        <v>0</v>
      </c>
      <c r="AC56" s="360"/>
      <c r="AD56" s="72">
        <f t="shared" si="5"/>
        <v>0</v>
      </c>
      <c r="AE56" s="73"/>
      <c r="AF56" s="74"/>
      <c r="AG56" s="833">
        <f t="shared" si="17"/>
        <v>18398.009999999998</v>
      </c>
      <c r="AH56" s="834">
        <f t="shared" si="18"/>
        <v>676</v>
      </c>
      <c r="AI56" s="835">
        <f t="shared" si="10"/>
        <v>0</v>
      </c>
    </row>
    <row r="57" spans="1:35" x14ac:dyDescent="0.25">
      <c r="B57" s="2">
        <v>27.22</v>
      </c>
      <c r="C57" s="15"/>
      <c r="D57" s="72">
        <f t="shared" si="19"/>
        <v>0</v>
      </c>
      <c r="E57" s="360"/>
      <c r="F57" s="72">
        <f t="shared" si="20"/>
        <v>0</v>
      </c>
      <c r="G57" s="73"/>
      <c r="H57" s="74"/>
      <c r="I57" s="833">
        <f t="shared" si="14"/>
        <v>9.0949470177292824E-13</v>
      </c>
      <c r="J57" s="834">
        <f t="shared" si="11"/>
        <v>0</v>
      </c>
      <c r="K57" s="835">
        <f t="shared" si="8"/>
        <v>0</v>
      </c>
      <c r="N57" s="2">
        <v>27.22</v>
      </c>
      <c r="O57" s="15"/>
      <c r="P57" s="72">
        <f t="shared" si="2"/>
        <v>0</v>
      </c>
      <c r="Q57" s="360"/>
      <c r="R57" s="72">
        <f t="shared" si="3"/>
        <v>0</v>
      </c>
      <c r="S57" s="73"/>
      <c r="T57" s="74"/>
      <c r="U57" s="833">
        <f t="shared" si="15"/>
        <v>10071.400000000001</v>
      </c>
      <c r="V57" s="834">
        <f t="shared" si="16"/>
        <v>370</v>
      </c>
      <c r="W57" s="835">
        <f t="shared" si="9"/>
        <v>0</v>
      </c>
      <c r="Z57" s="2">
        <v>27.22</v>
      </c>
      <c r="AA57" s="15"/>
      <c r="AB57" s="72">
        <f t="shared" si="4"/>
        <v>0</v>
      </c>
      <c r="AC57" s="360"/>
      <c r="AD57" s="72">
        <f t="shared" si="5"/>
        <v>0</v>
      </c>
      <c r="AE57" s="73"/>
      <c r="AF57" s="74"/>
      <c r="AG57" s="833">
        <f t="shared" si="17"/>
        <v>18398.009999999998</v>
      </c>
      <c r="AH57" s="834">
        <f t="shared" si="18"/>
        <v>676</v>
      </c>
      <c r="AI57" s="835">
        <f t="shared" si="10"/>
        <v>0</v>
      </c>
    </row>
    <row r="58" spans="1:35" x14ac:dyDescent="0.25">
      <c r="B58" s="2">
        <v>27.22</v>
      </c>
      <c r="C58" s="15"/>
      <c r="D58" s="72">
        <f t="shared" si="19"/>
        <v>0</v>
      </c>
      <c r="E58" s="360"/>
      <c r="F58" s="72">
        <f t="shared" si="20"/>
        <v>0</v>
      </c>
      <c r="G58" s="73"/>
      <c r="H58" s="74"/>
      <c r="I58" s="833">
        <f t="shared" si="14"/>
        <v>9.0949470177292824E-13</v>
      </c>
      <c r="J58" s="834">
        <f t="shared" si="11"/>
        <v>0</v>
      </c>
      <c r="K58" s="835">
        <f t="shared" si="8"/>
        <v>0</v>
      </c>
      <c r="N58" s="2">
        <v>27.22</v>
      </c>
      <c r="O58" s="15"/>
      <c r="P58" s="72">
        <f t="shared" si="2"/>
        <v>0</v>
      </c>
      <c r="Q58" s="360"/>
      <c r="R58" s="72">
        <f t="shared" si="3"/>
        <v>0</v>
      </c>
      <c r="S58" s="73"/>
      <c r="T58" s="74"/>
      <c r="U58" s="833">
        <f t="shared" si="15"/>
        <v>10071.400000000001</v>
      </c>
      <c r="V58" s="834">
        <f t="shared" si="16"/>
        <v>370</v>
      </c>
      <c r="W58" s="835">
        <f t="shared" si="9"/>
        <v>0</v>
      </c>
      <c r="Z58" s="2">
        <v>27.22</v>
      </c>
      <c r="AA58" s="15"/>
      <c r="AB58" s="72">
        <f t="shared" si="4"/>
        <v>0</v>
      </c>
      <c r="AC58" s="360"/>
      <c r="AD58" s="72">
        <f t="shared" si="5"/>
        <v>0</v>
      </c>
      <c r="AE58" s="73"/>
      <c r="AF58" s="74"/>
      <c r="AG58" s="833">
        <f t="shared" si="17"/>
        <v>18398.009999999998</v>
      </c>
      <c r="AH58" s="834">
        <f t="shared" si="18"/>
        <v>676</v>
      </c>
      <c r="AI58" s="835">
        <f t="shared" si="10"/>
        <v>0</v>
      </c>
    </row>
    <row r="59" spans="1:35" x14ac:dyDescent="0.25">
      <c r="B59" s="2">
        <v>27.22</v>
      </c>
      <c r="C59" s="15"/>
      <c r="D59" s="72">
        <f t="shared" si="19"/>
        <v>0</v>
      </c>
      <c r="E59" s="360"/>
      <c r="F59" s="72">
        <f t="shared" si="20"/>
        <v>0</v>
      </c>
      <c r="G59" s="73"/>
      <c r="H59" s="74"/>
      <c r="I59" s="833">
        <f t="shared" si="14"/>
        <v>9.0949470177292824E-13</v>
      </c>
      <c r="J59" s="834">
        <f t="shared" si="11"/>
        <v>0</v>
      </c>
      <c r="K59" s="835">
        <f t="shared" si="8"/>
        <v>0</v>
      </c>
      <c r="N59" s="2">
        <v>27.22</v>
      </c>
      <c r="O59" s="15"/>
      <c r="P59" s="72">
        <f t="shared" si="2"/>
        <v>0</v>
      </c>
      <c r="Q59" s="360"/>
      <c r="R59" s="72">
        <f t="shared" si="3"/>
        <v>0</v>
      </c>
      <c r="S59" s="73"/>
      <c r="T59" s="74"/>
      <c r="U59" s="833">
        <f t="shared" si="15"/>
        <v>10071.400000000001</v>
      </c>
      <c r="V59" s="834">
        <f t="shared" si="16"/>
        <v>370</v>
      </c>
      <c r="W59" s="835">
        <f t="shared" si="9"/>
        <v>0</v>
      </c>
      <c r="Z59" s="2">
        <v>27.22</v>
      </c>
      <c r="AA59" s="15"/>
      <c r="AB59" s="72">
        <f t="shared" si="4"/>
        <v>0</v>
      </c>
      <c r="AC59" s="360"/>
      <c r="AD59" s="72">
        <f t="shared" si="5"/>
        <v>0</v>
      </c>
      <c r="AE59" s="73"/>
      <c r="AF59" s="74"/>
      <c r="AG59" s="833">
        <f t="shared" si="17"/>
        <v>18398.009999999998</v>
      </c>
      <c r="AH59" s="834">
        <f t="shared" si="18"/>
        <v>676</v>
      </c>
      <c r="AI59" s="835">
        <f t="shared" si="10"/>
        <v>0</v>
      </c>
    </row>
    <row r="60" spans="1:35" ht="15.75" thickBot="1" x14ac:dyDescent="0.3">
      <c r="A60" s="127"/>
      <c r="B60" s="2">
        <v>27.22</v>
      </c>
      <c r="C60" s="15"/>
      <c r="D60" s="72">
        <f t="shared" si="19"/>
        <v>0</v>
      </c>
      <c r="E60" s="360"/>
      <c r="F60" s="72">
        <f t="shared" si="20"/>
        <v>0</v>
      </c>
      <c r="G60" s="73"/>
      <c r="H60" s="74"/>
      <c r="I60" s="833">
        <f t="shared" si="14"/>
        <v>9.0949470177292824E-13</v>
      </c>
      <c r="J60" s="834">
        <f t="shared" si="11"/>
        <v>0</v>
      </c>
      <c r="K60" s="835">
        <f t="shared" si="8"/>
        <v>0</v>
      </c>
      <c r="M60" s="127"/>
      <c r="N60" s="2">
        <v>27.22</v>
      </c>
      <c r="O60" s="15"/>
      <c r="P60" s="72">
        <f t="shared" si="2"/>
        <v>0</v>
      </c>
      <c r="Q60" s="360"/>
      <c r="R60" s="72">
        <f t="shared" si="3"/>
        <v>0</v>
      </c>
      <c r="S60" s="73"/>
      <c r="T60" s="74"/>
      <c r="U60" s="833">
        <f t="shared" si="15"/>
        <v>10071.400000000001</v>
      </c>
      <c r="V60" s="834">
        <f t="shared" si="16"/>
        <v>370</v>
      </c>
      <c r="W60" s="835">
        <f t="shared" si="9"/>
        <v>0</v>
      </c>
      <c r="Y60" s="127"/>
      <c r="Z60" s="2">
        <v>27.22</v>
      </c>
      <c r="AA60" s="15"/>
      <c r="AB60" s="72">
        <f t="shared" si="4"/>
        <v>0</v>
      </c>
      <c r="AC60" s="360"/>
      <c r="AD60" s="72">
        <f t="shared" si="5"/>
        <v>0</v>
      </c>
      <c r="AE60" s="73"/>
      <c r="AF60" s="74"/>
      <c r="AG60" s="833">
        <f t="shared" si="17"/>
        <v>18398.009999999998</v>
      </c>
      <c r="AH60" s="834">
        <f t="shared" si="18"/>
        <v>676</v>
      </c>
      <c r="AI60" s="835">
        <f t="shared" si="10"/>
        <v>0</v>
      </c>
    </row>
    <row r="61" spans="1:35" ht="16.5" thickTop="1" thickBot="1" x14ac:dyDescent="0.3">
      <c r="A61">
        <f>SUM(A59:A60)</f>
        <v>0</v>
      </c>
      <c r="B61" s="2">
        <v>27.22</v>
      </c>
      <c r="C61" s="15"/>
      <c r="D61" s="72">
        <f t="shared" si="19"/>
        <v>0</v>
      </c>
      <c r="E61" s="360"/>
      <c r="F61" s="72">
        <f t="shared" si="20"/>
        <v>0</v>
      </c>
      <c r="G61" s="73"/>
      <c r="H61" s="74"/>
      <c r="I61" s="838">
        <f t="shared" si="14"/>
        <v>9.0949470177292824E-13</v>
      </c>
      <c r="J61" s="834">
        <f t="shared" si="11"/>
        <v>0</v>
      </c>
      <c r="K61" s="840">
        <f t="shared" si="8"/>
        <v>0</v>
      </c>
      <c r="M61">
        <f>SUM(M59:M60)</f>
        <v>0</v>
      </c>
      <c r="N61" s="2">
        <v>27.22</v>
      </c>
      <c r="O61" s="15"/>
      <c r="P61" s="72">
        <f t="shared" si="2"/>
        <v>0</v>
      </c>
      <c r="Q61" s="360"/>
      <c r="R61" s="72">
        <f t="shared" si="3"/>
        <v>0</v>
      </c>
      <c r="S61" s="73"/>
      <c r="T61" s="74"/>
      <c r="U61" s="838">
        <f t="shared" si="15"/>
        <v>10071.400000000001</v>
      </c>
      <c r="V61" s="839">
        <f t="shared" si="16"/>
        <v>370</v>
      </c>
      <c r="W61" s="840">
        <f t="shared" si="9"/>
        <v>0</v>
      </c>
      <c r="Y61">
        <f>SUM(Y59:Y60)</f>
        <v>0</v>
      </c>
      <c r="Z61" s="2">
        <v>27.22</v>
      </c>
      <c r="AA61" s="15"/>
      <c r="AB61" s="72">
        <f t="shared" si="4"/>
        <v>0</v>
      </c>
      <c r="AC61" s="360"/>
      <c r="AD61" s="72">
        <f t="shared" si="5"/>
        <v>0</v>
      </c>
      <c r="AE61" s="73"/>
      <c r="AF61" s="74"/>
      <c r="AG61" s="838">
        <f t="shared" si="17"/>
        <v>18398.009999999998</v>
      </c>
      <c r="AH61" s="839">
        <f t="shared" si="18"/>
        <v>676</v>
      </c>
      <c r="AI61" s="840">
        <f t="shared" si="10"/>
        <v>0</v>
      </c>
    </row>
    <row r="62" spans="1:35" ht="16.5" thickTop="1" thickBot="1" x14ac:dyDescent="0.3">
      <c r="B62" s="2">
        <v>27.22</v>
      </c>
      <c r="C62" s="37"/>
      <c r="D62" s="164">
        <f t="shared" si="19"/>
        <v>0</v>
      </c>
      <c r="E62" s="171"/>
      <c r="F62" s="164">
        <f t="shared" si="20"/>
        <v>0</v>
      </c>
      <c r="G62" s="148"/>
      <c r="H62" s="74"/>
      <c r="K62" s="74">
        <f t="shared" si="8"/>
        <v>0</v>
      </c>
      <c r="N62" s="2">
        <v>27.22</v>
      </c>
      <c r="O62" s="37"/>
      <c r="P62" s="164">
        <f t="shared" si="2"/>
        <v>0</v>
      </c>
      <c r="Q62" s="171"/>
      <c r="R62" s="164">
        <f t="shared" si="3"/>
        <v>0</v>
      </c>
      <c r="S62" s="148"/>
      <c r="T62" s="74"/>
      <c r="W62" s="74">
        <f t="shared" si="9"/>
        <v>0</v>
      </c>
      <c r="Z62" s="2">
        <v>27.22</v>
      </c>
      <c r="AA62" s="37"/>
      <c r="AB62" s="164">
        <f t="shared" si="4"/>
        <v>0</v>
      </c>
      <c r="AC62" s="171"/>
      <c r="AD62" s="164">
        <f t="shared" si="5"/>
        <v>0</v>
      </c>
      <c r="AE62" s="148"/>
      <c r="AF62" s="74"/>
      <c r="AI62" s="74">
        <f t="shared" si="10"/>
        <v>0</v>
      </c>
    </row>
    <row r="63" spans="1:35" x14ac:dyDescent="0.25">
      <c r="C63" s="55">
        <f>SUM(C9:C62)</f>
        <v>676</v>
      </c>
      <c r="D63" s="6">
        <f>SUM(D9:D62)</f>
        <v>18400.719999999998</v>
      </c>
      <c r="F63" s="6">
        <f>SUM(F9:F62)</f>
        <v>18400.719999999998</v>
      </c>
      <c r="O63" s="55">
        <f>SUM(O9:O62)</f>
        <v>322</v>
      </c>
      <c r="P63" s="6">
        <f>SUM(P9:P62)</f>
        <v>8764.8399999999965</v>
      </c>
      <c r="R63" s="6">
        <f>SUM(R9:R62)</f>
        <v>8764.8399999999965</v>
      </c>
      <c r="AA63" s="55">
        <f>SUM(AA9:AA62)</f>
        <v>0</v>
      </c>
      <c r="AB63" s="6">
        <f>SUM(AB9:AB62)</f>
        <v>0</v>
      </c>
      <c r="AD63" s="6">
        <f>SUM(AD9:AD62)</f>
        <v>0</v>
      </c>
    </row>
    <row r="65" spans="3:32" ht="15.75" thickBot="1" x14ac:dyDescent="0.3"/>
    <row r="66" spans="3:32" ht="15.75" thickBot="1" x14ac:dyDescent="0.3">
      <c r="D66" s="46" t="s">
        <v>4</v>
      </c>
      <c r="E66" s="59">
        <f>F5-C63+F4+F6</f>
        <v>0</v>
      </c>
      <c r="P66" s="46" t="s">
        <v>4</v>
      </c>
      <c r="Q66" s="59">
        <f>R5-O63+R4+R6</f>
        <v>370</v>
      </c>
      <c r="AB66" s="46" t="s">
        <v>4</v>
      </c>
      <c r="AC66" s="59">
        <f>AD5-AA63+AD4+AD6</f>
        <v>676</v>
      </c>
    </row>
    <row r="67" spans="3:32" ht="15.75" thickBot="1" x14ac:dyDescent="0.3"/>
    <row r="68" spans="3:32" ht="15.75" thickBot="1" x14ac:dyDescent="0.3">
      <c r="C68" s="1119" t="s">
        <v>11</v>
      </c>
      <c r="D68" s="1120"/>
      <c r="E68" s="60">
        <f>E4+E5+E6-F63</f>
        <v>0</v>
      </c>
      <c r="G68" s="48"/>
      <c r="H68" s="95"/>
      <c r="O68" s="1119" t="s">
        <v>11</v>
      </c>
      <c r="P68" s="1120"/>
      <c r="Q68" s="60">
        <f>Q4+Q5+Q6-R63</f>
        <v>10071.400000000005</v>
      </c>
      <c r="S68" s="48"/>
      <c r="T68" s="95"/>
      <c r="AA68" s="1119" t="s">
        <v>11</v>
      </c>
      <c r="AB68" s="1120"/>
      <c r="AC68" s="60">
        <f>AC4+AC5+AC6-AD63</f>
        <v>18398.009999999998</v>
      </c>
      <c r="AE68" s="48"/>
      <c r="AF68" s="95"/>
    </row>
  </sheetData>
  <mergeCells count="9">
    <mergeCell ref="A1:G1"/>
    <mergeCell ref="A4:A6"/>
    <mergeCell ref="C68:D68"/>
    <mergeCell ref="Y1:AE1"/>
    <mergeCell ref="Y4:Y6"/>
    <mergeCell ref="AA68:AB68"/>
    <mergeCell ref="M1:S1"/>
    <mergeCell ref="M4:M6"/>
    <mergeCell ref="O68:P68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G17" sqref="G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4" t="s">
        <v>174</v>
      </c>
      <c r="B1" s="1124"/>
      <c r="C1" s="1124"/>
      <c r="D1" s="1124"/>
      <c r="E1" s="1124"/>
      <c r="F1" s="1124"/>
      <c r="G1" s="1124"/>
      <c r="H1" s="11">
        <v>3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9" ht="15.75" thickTop="1" x14ac:dyDescent="0.25">
      <c r="A4" s="266"/>
      <c r="B4" s="327"/>
      <c r="C4" s="356"/>
      <c r="D4" s="274"/>
      <c r="E4" s="340"/>
      <c r="F4" s="269"/>
      <c r="G4" s="76"/>
    </row>
    <row r="5" spans="1:9" ht="15.75" customHeight="1" x14ac:dyDescent="0.25">
      <c r="A5" s="1132" t="s">
        <v>69</v>
      </c>
      <c r="B5" s="539" t="s">
        <v>74</v>
      </c>
      <c r="C5" s="275">
        <v>115</v>
      </c>
      <c r="D5" s="274">
        <v>44284</v>
      </c>
      <c r="E5" s="340">
        <v>1459.67</v>
      </c>
      <c r="F5" s="269">
        <v>71</v>
      </c>
      <c r="G5" s="289">
        <f>F55</f>
        <v>979.88</v>
      </c>
      <c r="H5" s="7">
        <f>E5-G5+E4+E6+E7</f>
        <v>479.79000000000008</v>
      </c>
    </row>
    <row r="6" spans="1:9" ht="15" customHeight="1" x14ac:dyDescent="0.25">
      <c r="A6" s="1132"/>
      <c r="B6" s="540" t="s">
        <v>75</v>
      </c>
      <c r="C6" s="275"/>
      <c r="D6" s="302"/>
      <c r="E6" s="286"/>
      <c r="F6" s="280"/>
      <c r="G6" s="266"/>
    </row>
    <row r="7" spans="1:9" ht="15.75" thickBot="1" x14ac:dyDescent="0.3">
      <c r="A7" s="266"/>
      <c r="B7" s="269"/>
      <c r="C7" s="270"/>
      <c r="D7" s="302"/>
      <c r="E7" s="303"/>
      <c r="F7" s="269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8" t="s">
        <v>32</v>
      </c>
      <c r="B9" s="212">
        <f>F4+F5+F6+F7-C9</f>
        <v>66</v>
      </c>
      <c r="C9" s="15">
        <v>5</v>
      </c>
      <c r="D9" s="72">
        <v>107.88</v>
      </c>
      <c r="E9" s="360">
        <v>44289</v>
      </c>
      <c r="F9" s="72">
        <f t="shared" ref="F9:F54" si="0">D9</f>
        <v>107.88</v>
      </c>
      <c r="G9" s="292" t="s">
        <v>170</v>
      </c>
      <c r="H9" s="293">
        <v>125</v>
      </c>
      <c r="I9" s="286">
        <f>E6+E5+E4-F9+E7</f>
        <v>1351.79</v>
      </c>
    </row>
    <row r="10" spans="1:9" x14ac:dyDescent="0.25">
      <c r="A10" s="81"/>
      <c r="B10" s="212">
        <f>B9-C10</f>
        <v>56</v>
      </c>
      <c r="C10" s="290">
        <v>10</v>
      </c>
      <c r="D10" s="72">
        <v>190.45</v>
      </c>
      <c r="E10" s="360">
        <v>44296</v>
      </c>
      <c r="F10" s="72">
        <f t="shared" si="0"/>
        <v>190.45</v>
      </c>
      <c r="G10" s="292" t="s">
        <v>340</v>
      </c>
      <c r="H10" s="293">
        <v>125</v>
      </c>
      <c r="I10" s="286">
        <f>I9-F10</f>
        <v>1161.3399999999999</v>
      </c>
    </row>
    <row r="11" spans="1:9" x14ac:dyDescent="0.25">
      <c r="A11" s="12"/>
      <c r="B11" s="212">
        <f t="shared" ref="B11:B53" si="1">B10-C11</f>
        <v>46</v>
      </c>
      <c r="C11" s="15">
        <v>10</v>
      </c>
      <c r="D11" s="72">
        <v>209.72</v>
      </c>
      <c r="E11" s="360">
        <v>44303</v>
      </c>
      <c r="F11" s="72">
        <f t="shared" si="0"/>
        <v>209.72</v>
      </c>
      <c r="G11" s="292" t="s">
        <v>362</v>
      </c>
      <c r="H11" s="293">
        <v>125</v>
      </c>
      <c r="I11" s="286">
        <f t="shared" ref="I11:I54" si="2">I10-F11</f>
        <v>951.61999999999989</v>
      </c>
    </row>
    <row r="12" spans="1:9" x14ac:dyDescent="0.25">
      <c r="A12" s="58" t="s">
        <v>33</v>
      </c>
      <c r="B12" s="212">
        <f t="shared" si="1"/>
        <v>44</v>
      </c>
      <c r="C12" s="15">
        <v>2</v>
      </c>
      <c r="D12" s="72">
        <v>45.02</v>
      </c>
      <c r="E12" s="360">
        <v>44303</v>
      </c>
      <c r="F12" s="72">
        <f t="shared" si="0"/>
        <v>45.02</v>
      </c>
      <c r="G12" s="292" t="s">
        <v>382</v>
      </c>
      <c r="H12" s="293">
        <v>125</v>
      </c>
      <c r="I12" s="286">
        <f t="shared" si="2"/>
        <v>906.59999999999991</v>
      </c>
    </row>
    <row r="13" spans="1:9" x14ac:dyDescent="0.25">
      <c r="A13" s="81"/>
      <c r="B13" s="212">
        <f t="shared" si="1"/>
        <v>38</v>
      </c>
      <c r="C13" s="15">
        <v>6</v>
      </c>
      <c r="D13" s="72">
        <v>137.85</v>
      </c>
      <c r="E13" s="360">
        <v>44310</v>
      </c>
      <c r="F13" s="72">
        <f t="shared" si="0"/>
        <v>137.85</v>
      </c>
      <c r="G13" s="292" t="s">
        <v>410</v>
      </c>
      <c r="H13" s="293">
        <v>125</v>
      </c>
      <c r="I13" s="286">
        <f t="shared" si="2"/>
        <v>768.74999999999989</v>
      </c>
    </row>
    <row r="14" spans="1:9" x14ac:dyDescent="0.25">
      <c r="A14" s="12"/>
      <c r="B14" s="212">
        <f t="shared" si="1"/>
        <v>36</v>
      </c>
      <c r="C14" s="15">
        <v>2</v>
      </c>
      <c r="D14" s="72">
        <v>43.41</v>
      </c>
      <c r="E14" s="360">
        <v>44314</v>
      </c>
      <c r="F14" s="72">
        <f t="shared" si="0"/>
        <v>43.41</v>
      </c>
      <c r="G14" s="292" t="s">
        <v>438</v>
      </c>
      <c r="H14" s="293">
        <v>125</v>
      </c>
      <c r="I14" s="286">
        <f t="shared" si="2"/>
        <v>725.33999999999992</v>
      </c>
    </row>
    <row r="15" spans="1:9" x14ac:dyDescent="0.25">
      <c r="B15" s="212">
        <f t="shared" si="1"/>
        <v>24</v>
      </c>
      <c r="C15" s="55">
        <v>12</v>
      </c>
      <c r="D15" s="72">
        <v>228.21</v>
      </c>
      <c r="E15" s="360">
        <v>44316</v>
      </c>
      <c r="F15" s="72">
        <f t="shared" si="0"/>
        <v>228.21</v>
      </c>
      <c r="G15" s="292" t="s">
        <v>453</v>
      </c>
      <c r="H15" s="293">
        <v>125</v>
      </c>
      <c r="I15" s="286">
        <f t="shared" si="2"/>
        <v>497.12999999999988</v>
      </c>
    </row>
    <row r="16" spans="1:9" x14ac:dyDescent="0.25">
      <c r="B16" s="212">
        <f t="shared" si="1"/>
        <v>23</v>
      </c>
      <c r="C16" s="15">
        <v>1</v>
      </c>
      <c r="D16" s="72">
        <v>17.34</v>
      </c>
      <c r="E16" s="360">
        <v>44317</v>
      </c>
      <c r="F16" s="72">
        <f t="shared" si="0"/>
        <v>17.34</v>
      </c>
      <c r="G16" s="292" t="s">
        <v>443</v>
      </c>
      <c r="H16" s="293">
        <v>125</v>
      </c>
      <c r="I16" s="286">
        <f t="shared" si="2"/>
        <v>479.78999999999991</v>
      </c>
    </row>
    <row r="17" spans="2:9" x14ac:dyDescent="0.25">
      <c r="B17" s="212">
        <f t="shared" si="1"/>
        <v>23</v>
      </c>
      <c r="C17" s="15"/>
      <c r="D17" s="813"/>
      <c r="E17" s="814"/>
      <c r="F17" s="813">
        <f t="shared" si="0"/>
        <v>0</v>
      </c>
      <c r="G17" s="815"/>
      <c r="H17" s="816"/>
      <c r="I17" s="286">
        <f t="shared" si="2"/>
        <v>479.78999999999991</v>
      </c>
    </row>
    <row r="18" spans="2:9" x14ac:dyDescent="0.25">
      <c r="B18" s="212">
        <f t="shared" si="1"/>
        <v>23</v>
      </c>
      <c r="C18" s="55"/>
      <c r="D18" s="813"/>
      <c r="E18" s="814"/>
      <c r="F18" s="813">
        <f t="shared" si="0"/>
        <v>0</v>
      </c>
      <c r="G18" s="815"/>
      <c r="H18" s="816"/>
      <c r="I18" s="286">
        <f t="shared" si="2"/>
        <v>479.78999999999991</v>
      </c>
    </row>
    <row r="19" spans="2:9" x14ac:dyDescent="0.25">
      <c r="B19" s="212">
        <f t="shared" si="1"/>
        <v>23</v>
      </c>
      <c r="C19" s="15"/>
      <c r="D19" s="813"/>
      <c r="E19" s="814"/>
      <c r="F19" s="813">
        <f t="shared" si="0"/>
        <v>0</v>
      </c>
      <c r="G19" s="815"/>
      <c r="H19" s="816"/>
      <c r="I19" s="286">
        <f t="shared" si="2"/>
        <v>479.78999999999991</v>
      </c>
    </row>
    <row r="20" spans="2:9" x14ac:dyDescent="0.25">
      <c r="B20" s="212">
        <f t="shared" si="1"/>
        <v>23</v>
      </c>
      <c r="C20" s="15"/>
      <c r="D20" s="813"/>
      <c r="E20" s="814"/>
      <c r="F20" s="813">
        <f t="shared" si="0"/>
        <v>0</v>
      </c>
      <c r="G20" s="815"/>
      <c r="H20" s="816"/>
      <c r="I20" s="286">
        <f t="shared" si="2"/>
        <v>479.78999999999991</v>
      </c>
    </row>
    <row r="21" spans="2:9" x14ac:dyDescent="0.25">
      <c r="B21" s="212">
        <f t="shared" si="1"/>
        <v>23</v>
      </c>
      <c r="C21" s="15"/>
      <c r="D21" s="813"/>
      <c r="E21" s="814"/>
      <c r="F21" s="813">
        <f t="shared" si="0"/>
        <v>0</v>
      </c>
      <c r="G21" s="815"/>
      <c r="H21" s="816"/>
      <c r="I21" s="286">
        <f t="shared" si="2"/>
        <v>479.78999999999991</v>
      </c>
    </row>
    <row r="22" spans="2:9" x14ac:dyDescent="0.25">
      <c r="B22" s="212">
        <f t="shared" si="1"/>
        <v>23</v>
      </c>
      <c r="C22" s="15"/>
      <c r="D22" s="813"/>
      <c r="E22" s="814"/>
      <c r="F22" s="813">
        <f t="shared" si="0"/>
        <v>0</v>
      </c>
      <c r="G22" s="817"/>
      <c r="H22" s="818"/>
      <c r="I22" s="286">
        <f t="shared" si="2"/>
        <v>479.78999999999991</v>
      </c>
    </row>
    <row r="23" spans="2:9" x14ac:dyDescent="0.25">
      <c r="B23" s="212">
        <f t="shared" si="1"/>
        <v>23</v>
      </c>
      <c r="C23" s="15"/>
      <c r="D23" s="813"/>
      <c r="E23" s="814"/>
      <c r="F23" s="813">
        <f t="shared" si="0"/>
        <v>0</v>
      </c>
      <c r="G23" s="817"/>
      <c r="H23" s="818"/>
      <c r="I23" s="286">
        <f t="shared" si="2"/>
        <v>479.78999999999991</v>
      </c>
    </row>
    <row r="24" spans="2:9" x14ac:dyDescent="0.25">
      <c r="B24" s="212">
        <f t="shared" si="1"/>
        <v>23</v>
      </c>
      <c r="C24" s="15"/>
      <c r="D24" s="813"/>
      <c r="E24" s="814"/>
      <c r="F24" s="813">
        <f t="shared" si="0"/>
        <v>0</v>
      </c>
      <c r="G24" s="817"/>
      <c r="H24" s="818"/>
      <c r="I24" s="286">
        <f t="shared" si="2"/>
        <v>479.78999999999991</v>
      </c>
    </row>
    <row r="25" spans="2:9" x14ac:dyDescent="0.25">
      <c r="B25" s="212">
        <f t="shared" si="1"/>
        <v>23</v>
      </c>
      <c r="C25" s="15"/>
      <c r="D25" s="813"/>
      <c r="E25" s="814"/>
      <c r="F25" s="813">
        <f t="shared" si="0"/>
        <v>0</v>
      </c>
      <c r="G25" s="817"/>
      <c r="H25" s="818"/>
      <c r="I25" s="286">
        <f t="shared" si="2"/>
        <v>479.78999999999991</v>
      </c>
    </row>
    <row r="26" spans="2:9" x14ac:dyDescent="0.25">
      <c r="B26" s="212">
        <f t="shared" si="1"/>
        <v>23</v>
      </c>
      <c r="C26" s="15"/>
      <c r="D26" s="813"/>
      <c r="E26" s="814"/>
      <c r="F26" s="813">
        <f t="shared" si="0"/>
        <v>0</v>
      </c>
      <c r="G26" s="817"/>
      <c r="H26" s="818"/>
      <c r="I26" s="286">
        <f t="shared" si="2"/>
        <v>479.78999999999991</v>
      </c>
    </row>
    <row r="27" spans="2:9" x14ac:dyDescent="0.25">
      <c r="B27" s="212">
        <f t="shared" si="1"/>
        <v>23</v>
      </c>
      <c r="C27" s="15"/>
      <c r="D27" s="731"/>
      <c r="E27" s="732"/>
      <c r="F27" s="731">
        <f t="shared" si="0"/>
        <v>0</v>
      </c>
      <c r="G27" s="733"/>
      <c r="H27" s="734"/>
      <c r="I27" s="286">
        <f t="shared" si="2"/>
        <v>479.78999999999991</v>
      </c>
    </row>
    <row r="28" spans="2:9" x14ac:dyDescent="0.25">
      <c r="B28" s="212">
        <f t="shared" si="1"/>
        <v>23</v>
      </c>
      <c r="C28" s="15"/>
      <c r="D28" s="731"/>
      <c r="E28" s="732"/>
      <c r="F28" s="731">
        <f t="shared" si="0"/>
        <v>0</v>
      </c>
      <c r="G28" s="733"/>
      <c r="H28" s="734"/>
      <c r="I28" s="286">
        <f t="shared" si="2"/>
        <v>479.78999999999991</v>
      </c>
    </row>
    <row r="29" spans="2:9" x14ac:dyDescent="0.25">
      <c r="B29" s="212">
        <f t="shared" si="1"/>
        <v>23</v>
      </c>
      <c r="C29" s="15"/>
      <c r="D29" s="731"/>
      <c r="E29" s="732"/>
      <c r="F29" s="731">
        <f t="shared" si="0"/>
        <v>0</v>
      </c>
      <c r="G29" s="733"/>
      <c r="H29" s="734"/>
      <c r="I29" s="286">
        <f t="shared" si="2"/>
        <v>479.78999999999991</v>
      </c>
    </row>
    <row r="30" spans="2:9" x14ac:dyDescent="0.25">
      <c r="B30" s="212">
        <f t="shared" si="1"/>
        <v>23</v>
      </c>
      <c r="C30" s="15"/>
      <c r="D30" s="731"/>
      <c r="E30" s="732"/>
      <c r="F30" s="731">
        <f t="shared" si="0"/>
        <v>0</v>
      </c>
      <c r="G30" s="733"/>
      <c r="H30" s="734"/>
      <c r="I30" s="286">
        <f t="shared" si="2"/>
        <v>479.78999999999991</v>
      </c>
    </row>
    <row r="31" spans="2:9" x14ac:dyDescent="0.25">
      <c r="B31" s="212">
        <f t="shared" si="1"/>
        <v>23</v>
      </c>
      <c r="C31" s="15"/>
      <c r="D31" s="731"/>
      <c r="E31" s="732"/>
      <c r="F31" s="731">
        <f t="shared" si="0"/>
        <v>0</v>
      </c>
      <c r="G31" s="733"/>
      <c r="H31" s="734"/>
      <c r="I31" s="286">
        <f t="shared" si="2"/>
        <v>479.78999999999991</v>
      </c>
    </row>
    <row r="32" spans="2:9" x14ac:dyDescent="0.25">
      <c r="B32" s="212">
        <f t="shared" si="1"/>
        <v>23</v>
      </c>
      <c r="C32" s="15"/>
      <c r="D32" s="731"/>
      <c r="E32" s="732"/>
      <c r="F32" s="731">
        <f t="shared" si="0"/>
        <v>0</v>
      </c>
      <c r="G32" s="733"/>
      <c r="H32" s="734"/>
      <c r="I32" s="286">
        <f t="shared" si="2"/>
        <v>479.78999999999991</v>
      </c>
    </row>
    <row r="33" spans="2:9" x14ac:dyDescent="0.25">
      <c r="B33" s="212">
        <f t="shared" si="1"/>
        <v>23</v>
      </c>
      <c r="C33" s="15"/>
      <c r="D33" s="731"/>
      <c r="E33" s="732"/>
      <c r="F33" s="731">
        <f t="shared" si="0"/>
        <v>0</v>
      </c>
      <c r="G33" s="733"/>
      <c r="H33" s="734"/>
      <c r="I33" s="286">
        <f t="shared" si="2"/>
        <v>479.78999999999991</v>
      </c>
    </row>
    <row r="34" spans="2:9" x14ac:dyDescent="0.25">
      <c r="B34" s="212">
        <f t="shared" si="1"/>
        <v>23</v>
      </c>
      <c r="C34" s="15"/>
      <c r="D34" s="731"/>
      <c r="E34" s="732"/>
      <c r="F34" s="731">
        <f t="shared" si="0"/>
        <v>0</v>
      </c>
      <c r="G34" s="733"/>
      <c r="H34" s="734"/>
      <c r="I34" s="286">
        <f t="shared" si="2"/>
        <v>479.78999999999991</v>
      </c>
    </row>
    <row r="35" spans="2:9" x14ac:dyDescent="0.25">
      <c r="B35" s="212">
        <f t="shared" si="1"/>
        <v>23</v>
      </c>
      <c r="C35" s="15"/>
      <c r="D35" s="250"/>
      <c r="E35" s="362"/>
      <c r="F35" s="250">
        <f t="shared" si="0"/>
        <v>0</v>
      </c>
      <c r="G35" s="188"/>
      <c r="H35" s="124"/>
      <c r="I35" s="286">
        <f t="shared" si="2"/>
        <v>479.78999999999991</v>
      </c>
    </row>
    <row r="36" spans="2:9" x14ac:dyDescent="0.25">
      <c r="B36" s="212">
        <f t="shared" si="1"/>
        <v>23</v>
      </c>
      <c r="C36" s="15"/>
      <c r="D36" s="250"/>
      <c r="E36" s="362"/>
      <c r="F36" s="250">
        <f t="shared" si="0"/>
        <v>0</v>
      </c>
      <c r="G36" s="188"/>
      <c r="H36" s="124"/>
      <c r="I36" s="286">
        <f t="shared" si="2"/>
        <v>479.78999999999991</v>
      </c>
    </row>
    <row r="37" spans="2:9" x14ac:dyDescent="0.25">
      <c r="B37" s="212">
        <f t="shared" si="1"/>
        <v>23</v>
      </c>
      <c r="C37" s="15"/>
      <c r="D37" s="250"/>
      <c r="E37" s="362"/>
      <c r="F37" s="250">
        <f t="shared" si="0"/>
        <v>0</v>
      </c>
      <c r="G37" s="188"/>
      <c r="H37" s="124"/>
      <c r="I37" s="286">
        <f t="shared" si="2"/>
        <v>479.78999999999991</v>
      </c>
    </row>
    <row r="38" spans="2:9" x14ac:dyDescent="0.25">
      <c r="B38" s="212">
        <f t="shared" si="1"/>
        <v>23</v>
      </c>
      <c r="C38" s="15"/>
      <c r="D38" s="250"/>
      <c r="E38" s="362"/>
      <c r="F38" s="250">
        <f t="shared" si="0"/>
        <v>0</v>
      </c>
      <c r="G38" s="188"/>
      <c r="H38" s="124"/>
      <c r="I38" s="286">
        <f t="shared" si="2"/>
        <v>479.78999999999991</v>
      </c>
    </row>
    <row r="39" spans="2:9" x14ac:dyDescent="0.25">
      <c r="B39" s="212">
        <f t="shared" si="1"/>
        <v>23</v>
      </c>
      <c r="C39" s="15"/>
      <c r="D39" s="250"/>
      <c r="E39" s="362"/>
      <c r="F39" s="250">
        <f t="shared" si="0"/>
        <v>0</v>
      </c>
      <c r="G39" s="188"/>
      <c r="H39" s="124"/>
      <c r="I39" s="286">
        <f t="shared" si="2"/>
        <v>479.78999999999991</v>
      </c>
    </row>
    <row r="40" spans="2:9" x14ac:dyDescent="0.25">
      <c r="B40" s="212">
        <f t="shared" si="1"/>
        <v>23</v>
      </c>
      <c r="C40" s="15"/>
      <c r="D40" s="250"/>
      <c r="E40" s="362"/>
      <c r="F40" s="250">
        <f t="shared" si="0"/>
        <v>0</v>
      </c>
      <c r="G40" s="188"/>
      <c r="H40" s="124"/>
      <c r="I40" s="286">
        <f t="shared" si="2"/>
        <v>479.78999999999991</v>
      </c>
    </row>
    <row r="41" spans="2:9" x14ac:dyDescent="0.25">
      <c r="B41" s="212">
        <f t="shared" si="1"/>
        <v>23</v>
      </c>
      <c r="C41" s="15"/>
      <c r="D41" s="250"/>
      <c r="E41" s="362"/>
      <c r="F41" s="250">
        <f t="shared" si="0"/>
        <v>0</v>
      </c>
      <c r="G41" s="188"/>
      <c r="H41" s="124"/>
      <c r="I41" s="286">
        <f t="shared" si="2"/>
        <v>479.78999999999991</v>
      </c>
    </row>
    <row r="42" spans="2:9" x14ac:dyDescent="0.25">
      <c r="B42" s="212">
        <f t="shared" si="1"/>
        <v>23</v>
      </c>
      <c r="C42" s="15"/>
      <c r="D42" s="250"/>
      <c r="E42" s="362"/>
      <c r="F42" s="250">
        <f t="shared" si="0"/>
        <v>0</v>
      </c>
      <c r="G42" s="188"/>
      <c r="H42" s="124"/>
      <c r="I42" s="286">
        <f t="shared" si="2"/>
        <v>479.78999999999991</v>
      </c>
    </row>
    <row r="43" spans="2:9" x14ac:dyDescent="0.25">
      <c r="B43" s="212">
        <f t="shared" si="1"/>
        <v>23</v>
      </c>
      <c r="C43" s="15"/>
      <c r="D43" s="731"/>
      <c r="E43" s="732"/>
      <c r="F43" s="731">
        <f t="shared" si="0"/>
        <v>0</v>
      </c>
      <c r="G43" s="733"/>
      <c r="H43" s="734"/>
      <c r="I43" s="286">
        <f t="shared" si="2"/>
        <v>479.78999999999991</v>
      </c>
    </row>
    <row r="44" spans="2:9" x14ac:dyDescent="0.25">
      <c r="B44" s="212">
        <f t="shared" si="1"/>
        <v>23</v>
      </c>
      <c r="C44" s="15"/>
      <c r="D44" s="731"/>
      <c r="E44" s="732"/>
      <c r="F44" s="731">
        <f t="shared" si="0"/>
        <v>0</v>
      </c>
      <c r="G44" s="733"/>
      <c r="H44" s="734"/>
      <c r="I44" s="286">
        <f t="shared" si="2"/>
        <v>479.78999999999991</v>
      </c>
    </row>
    <row r="45" spans="2:9" x14ac:dyDescent="0.25">
      <c r="B45" s="212">
        <f t="shared" si="1"/>
        <v>23</v>
      </c>
      <c r="C45" s="15"/>
      <c r="D45" s="731"/>
      <c r="E45" s="732"/>
      <c r="F45" s="731">
        <f t="shared" si="0"/>
        <v>0</v>
      </c>
      <c r="G45" s="733"/>
      <c r="H45" s="734"/>
      <c r="I45" s="286">
        <f t="shared" si="2"/>
        <v>479.78999999999991</v>
      </c>
    </row>
    <row r="46" spans="2:9" x14ac:dyDescent="0.25">
      <c r="B46" s="212">
        <f t="shared" si="1"/>
        <v>23</v>
      </c>
      <c r="C46" s="15"/>
      <c r="D46" s="731"/>
      <c r="E46" s="732"/>
      <c r="F46" s="731">
        <f t="shared" si="0"/>
        <v>0</v>
      </c>
      <c r="G46" s="733"/>
      <c r="H46" s="734"/>
      <c r="I46" s="286">
        <f t="shared" si="2"/>
        <v>479.78999999999991</v>
      </c>
    </row>
    <row r="47" spans="2:9" x14ac:dyDescent="0.25">
      <c r="B47" s="212">
        <f t="shared" si="1"/>
        <v>23</v>
      </c>
      <c r="C47" s="15"/>
      <c r="D47" s="72"/>
      <c r="E47" s="360"/>
      <c r="F47" s="72">
        <f t="shared" si="0"/>
        <v>0</v>
      </c>
      <c r="G47" s="73"/>
      <c r="H47" s="74"/>
      <c r="I47" s="286">
        <f t="shared" si="2"/>
        <v>479.78999999999991</v>
      </c>
    </row>
    <row r="48" spans="2:9" x14ac:dyDescent="0.25">
      <c r="B48" s="212">
        <f t="shared" si="1"/>
        <v>23</v>
      </c>
      <c r="C48" s="15"/>
      <c r="D48" s="72"/>
      <c r="E48" s="360"/>
      <c r="F48" s="72">
        <f t="shared" si="0"/>
        <v>0</v>
      </c>
      <c r="G48" s="73"/>
      <c r="H48" s="74"/>
      <c r="I48" s="286">
        <f t="shared" si="2"/>
        <v>479.78999999999991</v>
      </c>
    </row>
    <row r="49" spans="2:9" x14ac:dyDescent="0.25">
      <c r="B49" s="212">
        <f t="shared" si="1"/>
        <v>23</v>
      </c>
      <c r="C49" s="15"/>
      <c r="D49" s="72"/>
      <c r="E49" s="360"/>
      <c r="F49" s="72">
        <f t="shared" si="0"/>
        <v>0</v>
      </c>
      <c r="G49" s="73"/>
      <c r="H49" s="74"/>
      <c r="I49" s="286">
        <f t="shared" si="2"/>
        <v>479.78999999999991</v>
      </c>
    </row>
    <row r="50" spans="2:9" x14ac:dyDescent="0.25">
      <c r="B50" s="212">
        <f t="shared" si="1"/>
        <v>23</v>
      </c>
      <c r="C50" s="15"/>
      <c r="D50" s="72"/>
      <c r="E50" s="360"/>
      <c r="F50" s="72">
        <f t="shared" si="0"/>
        <v>0</v>
      </c>
      <c r="G50" s="73"/>
      <c r="H50" s="74"/>
      <c r="I50" s="286">
        <f t="shared" si="2"/>
        <v>479.78999999999991</v>
      </c>
    </row>
    <row r="51" spans="2:9" x14ac:dyDescent="0.25">
      <c r="B51" s="212">
        <f t="shared" si="1"/>
        <v>23</v>
      </c>
      <c r="C51" s="15"/>
      <c r="D51" s="72"/>
      <c r="E51" s="360"/>
      <c r="F51" s="72">
        <f t="shared" si="0"/>
        <v>0</v>
      </c>
      <c r="G51" s="73"/>
      <c r="H51" s="74"/>
      <c r="I51" s="286">
        <f t="shared" si="2"/>
        <v>479.78999999999991</v>
      </c>
    </row>
    <row r="52" spans="2:9" x14ac:dyDescent="0.25">
      <c r="B52" s="212">
        <f t="shared" si="1"/>
        <v>23</v>
      </c>
      <c r="C52" s="15"/>
      <c r="D52" s="72"/>
      <c r="E52" s="360"/>
      <c r="F52" s="72">
        <f t="shared" si="0"/>
        <v>0</v>
      </c>
      <c r="G52" s="73"/>
      <c r="H52" s="74"/>
      <c r="I52" s="286">
        <f t="shared" si="2"/>
        <v>479.78999999999991</v>
      </c>
    </row>
    <row r="53" spans="2:9" x14ac:dyDescent="0.25">
      <c r="B53" s="212">
        <f t="shared" si="1"/>
        <v>23</v>
      </c>
      <c r="C53" s="15"/>
      <c r="D53" s="72"/>
      <c r="E53" s="360"/>
      <c r="F53" s="72">
        <f t="shared" si="0"/>
        <v>0</v>
      </c>
      <c r="G53" s="73"/>
      <c r="H53" s="74"/>
      <c r="I53" s="286">
        <f t="shared" si="2"/>
        <v>479.78999999999991</v>
      </c>
    </row>
    <row r="54" spans="2:9" ht="15.75" thickBot="1" x14ac:dyDescent="0.3">
      <c r="B54" s="3"/>
      <c r="C54" s="37"/>
      <c r="D54" s="164"/>
      <c r="E54" s="376"/>
      <c r="F54" s="164">
        <f t="shared" si="0"/>
        <v>0</v>
      </c>
      <c r="G54" s="242"/>
      <c r="H54" s="79"/>
      <c r="I54" s="286">
        <f t="shared" si="2"/>
        <v>479.78999999999991</v>
      </c>
    </row>
    <row r="55" spans="2:9" x14ac:dyDescent="0.25">
      <c r="C55" s="55">
        <f>SUM(C9:C54)</f>
        <v>48</v>
      </c>
      <c r="D55" s="131">
        <f>SUM(D9:D54)</f>
        <v>979.88</v>
      </c>
      <c r="E55" s="184"/>
      <c r="F55" s="131">
        <f>SUM(F9:F54)</f>
        <v>979.88</v>
      </c>
      <c r="G55" s="174"/>
      <c r="H55" s="174"/>
    </row>
    <row r="56" spans="2:9" x14ac:dyDescent="0.25">
      <c r="C56" s="115"/>
    </row>
    <row r="57" spans="2:9" ht="15.75" thickBot="1" x14ac:dyDescent="0.3">
      <c r="B57" s="48"/>
    </row>
    <row r="58" spans="2:9" ht="15.75" thickBot="1" x14ac:dyDescent="0.3">
      <c r="B58" s="95"/>
      <c r="D58" s="46" t="s">
        <v>4</v>
      </c>
      <c r="E58" s="59">
        <f>F5-C55+F4+F6+F7</f>
        <v>23</v>
      </c>
    </row>
    <row r="59" spans="2:9" ht="15.75" thickBot="1" x14ac:dyDescent="0.3">
      <c r="B59" s="132"/>
    </row>
    <row r="60" spans="2:9" ht="15.75" thickBot="1" x14ac:dyDescent="0.3">
      <c r="B60" s="95"/>
      <c r="C60" s="1119" t="s">
        <v>11</v>
      </c>
      <c r="D60" s="1120"/>
      <c r="E60" s="60">
        <f>E5-F55+E4+E6+E7</f>
        <v>479.79000000000008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K55"/>
  <sheetViews>
    <sheetView topLeftCell="F1" workbookViewId="0">
      <pane ySplit="7" topLeftCell="A14" activePane="bottomLeft" state="frozen"/>
      <selection activeCell="J1" sqref="J1"/>
      <selection pane="bottomLeft" activeCell="Q25" sqref="Q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4" t="s">
        <v>174</v>
      </c>
      <c r="B1" s="1124"/>
      <c r="C1" s="1124"/>
      <c r="D1" s="1124"/>
      <c r="E1" s="1124"/>
      <c r="F1" s="1124"/>
      <c r="G1" s="1124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9"/>
      <c r="E4" s="378"/>
      <c r="F4" s="346"/>
    </row>
    <row r="5" spans="1:11" ht="15" customHeight="1" x14ac:dyDescent="0.25">
      <c r="A5" s="1133" t="s">
        <v>126</v>
      </c>
      <c r="B5" s="1135" t="s">
        <v>70</v>
      </c>
      <c r="C5" s="496">
        <v>73</v>
      </c>
      <c r="D5" s="343">
        <v>44266</v>
      </c>
      <c r="E5" s="345">
        <v>9090</v>
      </c>
      <c r="F5" s="346">
        <v>606</v>
      </c>
      <c r="G5" s="157">
        <f>F52</f>
        <v>5565</v>
      </c>
      <c r="H5" s="61">
        <f>E4+E5+E6-G5</f>
        <v>3525</v>
      </c>
    </row>
    <row r="6" spans="1:11" ht="16.5" thickBot="1" x14ac:dyDescent="0.3">
      <c r="A6" s="1134"/>
      <c r="B6" s="1136"/>
      <c r="C6" s="503"/>
      <c r="D6" s="502"/>
      <c r="E6" s="379"/>
      <c r="F6" s="348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6" t="s">
        <v>3</v>
      </c>
      <c r="J7" s="257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30">
        <f t="shared" ref="D8:D13" si="0">C8*B8</f>
        <v>300</v>
      </c>
      <c r="E8" s="97">
        <v>44266</v>
      </c>
      <c r="F8" s="915">
        <f t="shared" ref="F8:F50" si="1">D8</f>
        <v>300</v>
      </c>
      <c r="G8" s="916" t="s">
        <v>130</v>
      </c>
      <c r="H8" s="917">
        <v>140</v>
      </c>
      <c r="I8" s="258">
        <f>E5+E4-F8+E6</f>
        <v>8790</v>
      </c>
      <c r="J8" s="259">
        <f>F4+F5+F6-C8</f>
        <v>586</v>
      </c>
      <c r="K8" s="63">
        <f>H8*F8</f>
        <v>42000</v>
      </c>
    </row>
    <row r="9" spans="1:11" x14ac:dyDescent="0.25">
      <c r="A9" s="225"/>
      <c r="B9" s="87">
        <v>15</v>
      </c>
      <c r="C9" s="15">
        <v>294</v>
      </c>
      <c r="D9" s="330">
        <f t="shared" si="0"/>
        <v>4410</v>
      </c>
      <c r="E9" s="97">
        <v>44266</v>
      </c>
      <c r="F9" s="72">
        <f t="shared" si="1"/>
        <v>4410</v>
      </c>
      <c r="G9" s="292" t="s">
        <v>131</v>
      </c>
      <c r="H9" s="293">
        <v>73</v>
      </c>
      <c r="I9" s="258">
        <f>I8-F9</f>
        <v>4380</v>
      </c>
      <c r="J9" s="259">
        <f>J8-C9</f>
        <v>292</v>
      </c>
      <c r="K9" s="63">
        <f t="shared" ref="K9:K53" si="2">H9*F9</f>
        <v>321930</v>
      </c>
    </row>
    <row r="10" spans="1:11" x14ac:dyDescent="0.25">
      <c r="A10" s="212"/>
      <c r="B10" s="87">
        <v>15</v>
      </c>
      <c r="C10" s="15">
        <v>10</v>
      </c>
      <c r="D10" s="330">
        <f t="shared" si="0"/>
        <v>150</v>
      </c>
      <c r="E10" s="83">
        <v>44280</v>
      </c>
      <c r="F10" s="72">
        <f t="shared" si="1"/>
        <v>150</v>
      </c>
      <c r="G10" s="292" t="s">
        <v>149</v>
      </c>
      <c r="H10" s="293">
        <v>140</v>
      </c>
      <c r="I10" s="258">
        <f t="shared" ref="I10:I19" si="3">I9-F10</f>
        <v>4230</v>
      </c>
      <c r="J10" s="259">
        <f t="shared" ref="J10:J50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30">
        <f t="shared" si="0"/>
        <v>150</v>
      </c>
      <c r="E11" s="83">
        <v>44284</v>
      </c>
      <c r="F11" s="72">
        <f t="shared" si="1"/>
        <v>150</v>
      </c>
      <c r="G11" s="292" t="s">
        <v>158</v>
      </c>
      <c r="H11" s="293">
        <v>140</v>
      </c>
      <c r="I11" s="258">
        <f t="shared" si="3"/>
        <v>4080</v>
      </c>
      <c r="J11" s="259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30">
        <f t="shared" si="0"/>
        <v>15</v>
      </c>
      <c r="E12" s="83">
        <v>44287</v>
      </c>
      <c r="F12" s="72">
        <f t="shared" si="1"/>
        <v>15</v>
      </c>
      <c r="G12" s="292" t="s">
        <v>166</v>
      </c>
      <c r="H12" s="293">
        <v>140</v>
      </c>
      <c r="I12" s="328">
        <f t="shared" si="3"/>
        <v>4065</v>
      </c>
      <c r="J12" s="329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30">
        <f t="shared" si="0"/>
        <v>15</v>
      </c>
      <c r="E13" s="83">
        <v>44289</v>
      </c>
      <c r="F13" s="72">
        <f t="shared" si="1"/>
        <v>15</v>
      </c>
      <c r="G13" s="292" t="s">
        <v>168</v>
      </c>
      <c r="H13" s="293">
        <v>140</v>
      </c>
      <c r="I13" s="328">
        <f t="shared" si="3"/>
        <v>4050</v>
      </c>
      <c r="J13" s="329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90">
        <v>2</v>
      </c>
      <c r="D14" s="625">
        <f>C14*B14</f>
        <v>30</v>
      </c>
      <c r="E14" s="626">
        <v>44293</v>
      </c>
      <c r="F14" s="480">
        <f t="shared" si="1"/>
        <v>30</v>
      </c>
      <c r="G14" s="468" t="s">
        <v>319</v>
      </c>
      <c r="H14" s="469">
        <v>140</v>
      </c>
      <c r="I14" s="328">
        <f t="shared" si="3"/>
        <v>4020</v>
      </c>
      <c r="J14" s="329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25">
        <f t="shared" ref="D15:D35" si="5">C15*B15</f>
        <v>15</v>
      </c>
      <c r="E15" s="961">
        <v>44293</v>
      </c>
      <c r="F15" s="250">
        <f t="shared" si="1"/>
        <v>15</v>
      </c>
      <c r="G15" s="468" t="s">
        <v>324</v>
      </c>
      <c r="H15" s="469">
        <v>140</v>
      </c>
      <c r="I15" s="328">
        <f t="shared" si="3"/>
        <v>4005</v>
      </c>
      <c r="J15" s="329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25">
        <f t="shared" si="5"/>
        <v>15</v>
      </c>
      <c r="E16" s="961">
        <v>44296</v>
      </c>
      <c r="F16" s="250">
        <f t="shared" si="1"/>
        <v>15</v>
      </c>
      <c r="G16" s="468" t="s">
        <v>337</v>
      </c>
      <c r="H16" s="469">
        <v>140</v>
      </c>
      <c r="I16" s="328">
        <f t="shared" si="3"/>
        <v>3990</v>
      </c>
      <c r="J16" s="329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25">
        <f t="shared" si="5"/>
        <v>150</v>
      </c>
      <c r="E17" s="961">
        <v>44296</v>
      </c>
      <c r="F17" s="250">
        <f t="shared" si="1"/>
        <v>150</v>
      </c>
      <c r="G17" s="468" t="s">
        <v>338</v>
      </c>
      <c r="H17" s="469">
        <v>140</v>
      </c>
      <c r="I17" s="328">
        <f t="shared" si="3"/>
        <v>3840</v>
      </c>
      <c r="J17" s="329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25">
        <f t="shared" si="5"/>
        <v>30</v>
      </c>
      <c r="E18" s="961">
        <v>44303</v>
      </c>
      <c r="F18" s="250">
        <f t="shared" si="1"/>
        <v>30</v>
      </c>
      <c r="G18" s="468" t="s">
        <v>382</v>
      </c>
      <c r="H18" s="469">
        <v>140</v>
      </c>
      <c r="I18" s="328">
        <f t="shared" si="3"/>
        <v>3810</v>
      </c>
      <c r="J18" s="329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25">
        <f t="shared" si="5"/>
        <v>75</v>
      </c>
      <c r="E19" s="961">
        <v>44305</v>
      </c>
      <c r="F19" s="250">
        <f t="shared" si="1"/>
        <v>75</v>
      </c>
      <c r="G19" s="468" t="s">
        <v>387</v>
      </c>
      <c r="H19" s="469">
        <v>140</v>
      </c>
      <c r="I19" s="328">
        <f t="shared" si="3"/>
        <v>3735</v>
      </c>
      <c r="J19" s="329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25">
        <f t="shared" si="5"/>
        <v>15</v>
      </c>
      <c r="E20" s="627">
        <v>44312</v>
      </c>
      <c r="F20" s="250">
        <f t="shared" si="1"/>
        <v>15</v>
      </c>
      <c r="G20" s="468" t="s">
        <v>420</v>
      </c>
      <c r="H20" s="469">
        <v>120</v>
      </c>
      <c r="I20" s="328">
        <f>I19-F20</f>
        <v>3720</v>
      </c>
      <c r="J20" s="329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25">
        <f t="shared" si="5"/>
        <v>15</v>
      </c>
      <c r="E21" s="627">
        <v>44314</v>
      </c>
      <c r="F21" s="250">
        <f t="shared" si="1"/>
        <v>15</v>
      </c>
      <c r="G21" s="468" t="s">
        <v>434</v>
      </c>
      <c r="H21" s="469">
        <v>120</v>
      </c>
      <c r="I21" s="328">
        <f t="shared" ref="I21:I50" si="6">I20-F21</f>
        <v>3705</v>
      </c>
      <c r="J21" s="329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25">
        <f t="shared" si="5"/>
        <v>45</v>
      </c>
      <c r="E22" s="627">
        <v>44316</v>
      </c>
      <c r="F22" s="250">
        <f t="shared" si="1"/>
        <v>45</v>
      </c>
      <c r="G22" s="468" t="s">
        <v>429</v>
      </c>
      <c r="H22" s="469">
        <v>120</v>
      </c>
      <c r="I22" s="328">
        <f t="shared" si="6"/>
        <v>3660</v>
      </c>
      <c r="J22" s="329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25">
        <f t="shared" si="5"/>
        <v>60</v>
      </c>
      <c r="E23" s="627">
        <v>44317</v>
      </c>
      <c r="F23" s="250">
        <f t="shared" si="1"/>
        <v>60</v>
      </c>
      <c r="G23" s="468" t="s">
        <v>430</v>
      </c>
      <c r="H23" s="469">
        <v>120</v>
      </c>
      <c r="I23" s="328">
        <f t="shared" si="6"/>
        <v>3600</v>
      </c>
      <c r="J23" s="329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25">
        <f t="shared" si="5"/>
        <v>75</v>
      </c>
      <c r="E24" s="962">
        <v>44317</v>
      </c>
      <c r="F24" s="250">
        <f t="shared" si="1"/>
        <v>75</v>
      </c>
      <c r="G24" s="468" t="s">
        <v>459</v>
      </c>
      <c r="H24" s="469">
        <v>120</v>
      </c>
      <c r="I24" s="328">
        <f t="shared" si="6"/>
        <v>3525</v>
      </c>
      <c r="J24" s="329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/>
      <c r="D25" s="625">
        <f t="shared" si="5"/>
        <v>0</v>
      </c>
      <c r="E25" s="955"/>
      <c r="F25" s="250">
        <f t="shared" si="1"/>
        <v>0</v>
      </c>
      <c r="G25" s="468"/>
      <c r="H25" s="469"/>
      <c r="I25" s="328">
        <f t="shared" si="6"/>
        <v>3525</v>
      </c>
      <c r="J25" s="329">
        <f t="shared" si="4"/>
        <v>235</v>
      </c>
      <c r="K25" s="63">
        <f t="shared" si="2"/>
        <v>0</v>
      </c>
    </row>
    <row r="26" spans="1:11" x14ac:dyDescent="0.25">
      <c r="A26" s="2"/>
      <c r="B26" s="87">
        <v>15</v>
      </c>
      <c r="C26" s="15"/>
      <c r="D26" s="625">
        <f t="shared" si="5"/>
        <v>0</v>
      </c>
      <c r="E26" s="955"/>
      <c r="F26" s="250">
        <f t="shared" si="1"/>
        <v>0</v>
      </c>
      <c r="G26" s="468"/>
      <c r="H26" s="469"/>
      <c r="I26" s="328">
        <f t="shared" si="6"/>
        <v>3525</v>
      </c>
      <c r="J26" s="329">
        <f t="shared" si="4"/>
        <v>235</v>
      </c>
      <c r="K26" s="63">
        <f t="shared" si="2"/>
        <v>0</v>
      </c>
    </row>
    <row r="27" spans="1:11" x14ac:dyDescent="0.25">
      <c r="A27" s="203"/>
      <c r="B27" s="87">
        <v>15</v>
      </c>
      <c r="C27" s="15"/>
      <c r="D27" s="625">
        <f t="shared" si="5"/>
        <v>0</v>
      </c>
      <c r="E27" s="955"/>
      <c r="F27" s="250">
        <f t="shared" si="1"/>
        <v>0</v>
      </c>
      <c r="G27" s="468"/>
      <c r="H27" s="469"/>
      <c r="I27" s="328">
        <f t="shared" si="6"/>
        <v>3525</v>
      </c>
      <c r="J27" s="329">
        <f t="shared" si="4"/>
        <v>235</v>
      </c>
      <c r="K27" s="63">
        <f t="shared" si="2"/>
        <v>0</v>
      </c>
    </row>
    <row r="28" spans="1:11" x14ac:dyDescent="0.25">
      <c r="A28" s="203"/>
      <c r="B28" s="87">
        <v>15</v>
      </c>
      <c r="C28" s="15"/>
      <c r="D28" s="625">
        <f t="shared" si="5"/>
        <v>0</v>
      </c>
      <c r="E28" s="363"/>
      <c r="F28" s="250">
        <f t="shared" si="1"/>
        <v>0</v>
      </c>
      <c r="G28" s="468"/>
      <c r="H28" s="469"/>
      <c r="I28" s="328">
        <f t="shared" si="6"/>
        <v>3525</v>
      </c>
      <c r="J28" s="329">
        <f t="shared" si="4"/>
        <v>235</v>
      </c>
      <c r="K28" s="63">
        <f t="shared" si="2"/>
        <v>0</v>
      </c>
    </row>
    <row r="29" spans="1:11" x14ac:dyDescent="0.25">
      <c r="A29" s="203"/>
      <c r="B29" s="87">
        <v>15</v>
      </c>
      <c r="C29" s="15"/>
      <c r="D29" s="625">
        <f t="shared" si="5"/>
        <v>0</v>
      </c>
      <c r="E29" s="363"/>
      <c r="F29" s="250">
        <f t="shared" si="1"/>
        <v>0</v>
      </c>
      <c r="G29" s="468"/>
      <c r="H29" s="469"/>
      <c r="I29" s="328">
        <f t="shared" si="6"/>
        <v>3525</v>
      </c>
      <c r="J29" s="329">
        <f t="shared" si="4"/>
        <v>235</v>
      </c>
      <c r="K29" s="63">
        <f t="shared" si="2"/>
        <v>0</v>
      </c>
    </row>
    <row r="30" spans="1:11" x14ac:dyDescent="0.25">
      <c r="A30" s="203"/>
      <c r="B30" s="87">
        <v>15</v>
      </c>
      <c r="C30" s="15"/>
      <c r="D30" s="625">
        <f t="shared" si="5"/>
        <v>0</v>
      </c>
      <c r="E30" s="363"/>
      <c r="F30" s="250">
        <f t="shared" si="1"/>
        <v>0</v>
      </c>
      <c r="G30" s="468"/>
      <c r="H30" s="469"/>
      <c r="I30" s="328">
        <f t="shared" si="6"/>
        <v>3525</v>
      </c>
      <c r="J30" s="329">
        <f t="shared" si="4"/>
        <v>235</v>
      </c>
      <c r="K30" s="63">
        <f t="shared" si="2"/>
        <v>0</v>
      </c>
    </row>
    <row r="31" spans="1:11" x14ac:dyDescent="0.25">
      <c r="A31" s="203"/>
      <c r="B31" s="87">
        <v>15</v>
      </c>
      <c r="C31" s="15"/>
      <c r="D31" s="625">
        <f t="shared" si="5"/>
        <v>0</v>
      </c>
      <c r="E31" s="363"/>
      <c r="F31" s="250">
        <f t="shared" si="1"/>
        <v>0</v>
      </c>
      <c r="G31" s="468"/>
      <c r="H31" s="469"/>
      <c r="I31" s="328">
        <f t="shared" si="6"/>
        <v>3525</v>
      </c>
      <c r="J31" s="329">
        <f t="shared" si="4"/>
        <v>235</v>
      </c>
      <c r="K31" s="63">
        <f t="shared" si="2"/>
        <v>0</v>
      </c>
    </row>
    <row r="32" spans="1:11" x14ac:dyDescent="0.25">
      <c r="A32" s="2"/>
      <c r="B32" s="87">
        <v>15</v>
      </c>
      <c r="C32" s="290"/>
      <c r="D32" s="625">
        <f t="shared" si="5"/>
        <v>0</v>
      </c>
      <c r="E32" s="963"/>
      <c r="F32" s="480">
        <f t="shared" si="1"/>
        <v>0</v>
      </c>
      <c r="G32" s="468"/>
      <c r="H32" s="469"/>
      <c r="I32" s="328">
        <f t="shared" si="6"/>
        <v>3525</v>
      </c>
      <c r="J32" s="329">
        <f t="shared" si="4"/>
        <v>235</v>
      </c>
      <c r="K32" s="63">
        <f t="shared" si="2"/>
        <v>0</v>
      </c>
    </row>
    <row r="33" spans="1:11" x14ac:dyDescent="0.25">
      <c r="A33" s="2"/>
      <c r="B33" s="87">
        <v>15</v>
      </c>
      <c r="C33" s="15"/>
      <c r="D33" s="625">
        <f t="shared" si="5"/>
        <v>0</v>
      </c>
      <c r="E33" s="362"/>
      <c r="F33" s="250">
        <f t="shared" si="1"/>
        <v>0</v>
      </c>
      <c r="G33" s="468"/>
      <c r="H33" s="469"/>
      <c r="I33" s="258">
        <f t="shared" si="6"/>
        <v>3525</v>
      </c>
      <c r="J33" s="259">
        <f t="shared" si="4"/>
        <v>235</v>
      </c>
      <c r="K33" s="63">
        <f t="shared" si="2"/>
        <v>0</v>
      </c>
    </row>
    <row r="34" spans="1:11" x14ac:dyDescent="0.25">
      <c r="A34" s="2"/>
      <c r="B34" s="87">
        <v>15</v>
      </c>
      <c r="C34" s="15"/>
      <c r="D34" s="625">
        <f t="shared" si="5"/>
        <v>0</v>
      </c>
      <c r="E34" s="362"/>
      <c r="F34" s="250">
        <f t="shared" si="1"/>
        <v>0</v>
      </c>
      <c r="G34" s="468"/>
      <c r="H34" s="469"/>
      <c r="I34" s="258">
        <f t="shared" si="6"/>
        <v>3525</v>
      </c>
      <c r="J34" s="259">
        <f t="shared" si="4"/>
        <v>235</v>
      </c>
      <c r="K34" s="63">
        <f t="shared" si="2"/>
        <v>0</v>
      </c>
    </row>
    <row r="35" spans="1:11" x14ac:dyDescent="0.25">
      <c r="A35" s="2"/>
      <c r="B35" s="87">
        <v>15</v>
      </c>
      <c r="C35" s="15"/>
      <c r="D35" s="625">
        <f t="shared" si="5"/>
        <v>0</v>
      </c>
      <c r="E35" s="362"/>
      <c r="F35" s="250">
        <f t="shared" si="1"/>
        <v>0</v>
      </c>
      <c r="G35" s="468"/>
      <c r="H35" s="469"/>
      <c r="I35" s="328">
        <f t="shared" si="6"/>
        <v>3525</v>
      </c>
      <c r="J35" s="329">
        <f t="shared" si="4"/>
        <v>235</v>
      </c>
      <c r="K35" s="63">
        <f t="shared" si="2"/>
        <v>0</v>
      </c>
    </row>
    <row r="36" spans="1:11" x14ac:dyDescent="0.25">
      <c r="A36" s="2"/>
      <c r="B36" s="87">
        <v>15</v>
      </c>
      <c r="C36" s="15"/>
      <c r="D36" s="202">
        <f t="shared" ref="D36:D50" si="7">C36*B36</f>
        <v>0</v>
      </c>
      <c r="E36" s="360"/>
      <c r="F36" s="72">
        <f t="shared" si="1"/>
        <v>0</v>
      </c>
      <c r="G36" s="292"/>
      <c r="H36" s="293"/>
      <c r="I36" s="328">
        <f t="shared" si="6"/>
        <v>3525</v>
      </c>
      <c r="J36" s="329">
        <f t="shared" si="4"/>
        <v>235</v>
      </c>
      <c r="K36" s="63">
        <f t="shared" si="2"/>
        <v>0</v>
      </c>
    </row>
    <row r="37" spans="1:11" x14ac:dyDescent="0.25">
      <c r="A37" s="2"/>
      <c r="B37" s="87">
        <v>15</v>
      </c>
      <c r="C37" s="15"/>
      <c r="D37" s="202">
        <f t="shared" si="7"/>
        <v>0</v>
      </c>
      <c r="E37" s="360" t="s">
        <v>41</v>
      </c>
      <c r="F37" s="72">
        <f t="shared" si="1"/>
        <v>0</v>
      </c>
      <c r="G37" s="292"/>
      <c r="H37" s="293"/>
      <c r="I37" s="328">
        <f t="shared" si="6"/>
        <v>3525</v>
      </c>
      <c r="J37" s="329">
        <f t="shared" si="4"/>
        <v>235</v>
      </c>
      <c r="K37" s="63">
        <f t="shared" si="2"/>
        <v>0</v>
      </c>
    </row>
    <row r="38" spans="1:11" x14ac:dyDescent="0.25">
      <c r="A38" s="2"/>
      <c r="B38" s="87">
        <v>15</v>
      </c>
      <c r="C38" s="15"/>
      <c r="D38" s="202">
        <f t="shared" si="7"/>
        <v>0</v>
      </c>
      <c r="E38" s="359"/>
      <c r="F38" s="72">
        <f t="shared" si="1"/>
        <v>0</v>
      </c>
      <c r="G38" s="292"/>
      <c r="H38" s="293"/>
      <c r="I38" s="328">
        <f t="shared" si="6"/>
        <v>3525</v>
      </c>
      <c r="J38" s="329">
        <f t="shared" si="4"/>
        <v>235</v>
      </c>
      <c r="K38" s="63">
        <f t="shared" si="2"/>
        <v>0</v>
      </c>
    </row>
    <row r="39" spans="1:11" x14ac:dyDescent="0.25">
      <c r="A39" s="2"/>
      <c r="B39" s="87">
        <v>15</v>
      </c>
      <c r="C39" s="15"/>
      <c r="D39" s="202">
        <f t="shared" si="7"/>
        <v>0</v>
      </c>
      <c r="E39" s="360"/>
      <c r="F39" s="72">
        <f t="shared" si="1"/>
        <v>0</v>
      </c>
      <c r="G39" s="292"/>
      <c r="H39" s="293"/>
      <c r="I39" s="328">
        <f t="shared" si="6"/>
        <v>3525</v>
      </c>
      <c r="J39" s="329">
        <f t="shared" si="4"/>
        <v>235</v>
      </c>
      <c r="K39" s="63">
        <f t="shared" si="2"/>
        <v>0</v>
      </c>
    </row>
    <row r="40" spans="1:11" x14ac:dyDescent="0.25">
      <c r="A40" s="2"/>
      <c r="B40" s="87">
        <v>15</v>
      </c>
      <c r="C40" s="15"/>
      <c r="D40" s="202">
        <f t="shared" si="7"/>
        <v>0</v>
      </c>
      <c r="E40" s="360"/>
      <c r="F40" s="72">
        <f t="shared" si="1"/>
        <v>0</v>
      </c>
      <c r="G40" s="292"/>
      <c r="H40" s="293"/>
      <c r="I40" s="328">
        <f t="shared" si="6"/>
        <v>3525</v>
      </c>
      <c r="J40" s="329">
        <f t="shared" si="4"/>
        <v>235</v>
      </c>
      <c r="K40" s="63">
        <f t="shared" si="2"/>
        <v>0</v>
      </c>
    </row>
    <row r="41" spans="1:11" x14ac:dyDescent="0.25">
      <c r="A41" s="2"/>
      <c r="B41" s="87">
        <v>15</v>
      </c>
      <c r="C41" s="15"/>
      <c r="D41" s="202">
        <f t="shared" si="7"/>
        <v>0</v>
      </c>
      <c r="E41" s="360"/>
      <c r="F41" s="72">
        <f t="shared" si="1"/>
        <v>0</v>
      </c>
      <c r="G41" s="292"/>
      <c r="H41" s="293"/>
      <c r="I41" s="258">
        <f t="shared" si="6"/>
        <v>3525</v>
      </c>
      <c r="J41" s="259">
        <f t="shared" si="4"/>
        <v>235</v>
      </c>
      <c r="K41" s="63">
        <f t="shared" si="2"/>
        <v>0</v>
      </c>
    </row>
    <row r="42" spans="1:11" x14ac:dyDescent="0.25">
      <c r="A42" s="2"/>
      <c r="B42" s="87">
        <v>15</v>
      </c>
      <c r="C42" s="15"/>
      <c r="D42" s="202">
        <f t="shared" si="7"/>
        <v>0</v>
      </c>
      <c r="E42" s="360"/>
      <c r="F42" s="72">
        <f t="shared" si="1"/>
        <v>0</v>
      </c>
      <c r="G42" s="73"/>
      <c r="H42" s="74"/>
      <c r="I42" s="258">
        <f t="shared" si="6"/>
        <v>3525</v>
      </c>
      <c r="J42" s="259">
        <f t="shared" si="4"/>
        <v>235</v>
      </c>
      <c r="K42" s="63">
        <f t="shared" si="2"/>
        <v>0</v>
      </c>
    </row>
    <row r="43" spans="1:11" x14ac:dyDescent="0.25">
      <c r="A43" s="2"/>
      <c r="B43" s="87">
        <v>15</v>
      </c>
      <c r="C43" s="15"/>
      <c r="D43" s="202">
        <f t="shared" si="7"/>
        <v>0</v>
      </c>
      <c r="E43" s="360"/>
      <c r="F43" s="72">
        <f t="shared" si="1"/>
        <v>0</v>
      </c>
      <c r="G43" s="73"/>
      <c r="H43" s="74"/>
      <c r="I43" s="258">
        <f t="shared" si="6"/>
        <v>3525</v>
      </c>
      <c r="J43" s="259">
        <f t="shared" si="4"/>
        <v>235</v>
      </c>
      <c r="K43" s="63">
        <f t="shared" si="2"/>
        <v>0</v>
      </c>
    </row>
    <row r="44" spans="1:11" x14ac:dyDescent="0.25">
      <c r="A44" s="2"/>
      <c r="B44" s="87">
        <v>15</v>
      </c>
      <c r="C44" s="15"/>
      <c r="D44" s="202">
        <f t="shared" si="7"/>
        <v>0</v>
      </c>
      <c r="E44" s="360"/>
      <c r="F44" s="72">
        <f t="shared" si="1"/>
        <v>0</v>
      </c>
      <c r="G44" s="73"/>
      <c r="H44" s="74"/>
      <c r="I44" s="258">
        <f t="shared" si="6"/>
        <v>3525</v>
      </c>
      <c r="J44" s="259">
        <f t="shared" si="4"/>
        <v>235</v>
      </c>
      <c r="K44" s="63">
        <f t="shared" si="2"/>
        <v>0</v>
      </c>
    </row>
    <row r="45" spans="1:11" x14ac:dyDescent="0.25">
      <c r="A45" s="2"/>
      <c r="B45" s="87">
        <v>15</v>
      </c>
      <c r="C45" s="15"/>
      <c r="D45" s="202">
        <f t="shared" si="7"/>
        <v>0</v>
      </c>
      <c r="E45" s="360"/>
      <c r="F45" s="72">
        <f t="shared" si="1"/>
        <v>0</v>
      </c>
      <c r="G45" s="73"/>
      <c r="H45" s="74"/>
      <c r="I45" s="258">
        <f t="shared" si="6"/>
        <v>3525</v>
      </c>
      <c r="J45" s="259">
        <f t="shared" si="4"/>
        <v>235</v>
      </c>
      <c r="K45" s="63">
        <f t="shared" si="2"/>
        <v>0</v>
      </c>
    </row>
    <row r="46" spans="1:11" x14ac:dyDescent="0.25">
      <c r="A46" s="2"/>
      <c r="B46" s="87">
        <v>15</v>
      </c>
      <c r="C46" s="15"/>
      <c r="D46" s="202">
        <f t="shared" si="7"/>
        <v>0</v>
      </c>
      <c r="E46" s="360"/>
      <c r="F46" s="72">
        <f t="shared" si="1"/>
        <v>0</v>
      </c>
      <c r="G46" s="73"/>
      <c r="H46" s="74"/>
      <c r="I46" s="258">
        <f t="shared" si="6"/>
        <v>3525</v>
      </c>
      <c r="J46" s="259">
        <f t="shared" si="4"/>
        <v>235</v>
      </c>
      <c r="K46" s="63">
        <f t="shared" si="2"/>
        <v>0</v>
      </c>
    </row>
    <row r="47" spans="1:11" x14ac:dyDescent="0.25">
      <c r="A47" s="2"/>
      <c r="B47" s="87">
        <v>15</v>
      </c>
      <c r="C47" s="15"/>
      <c r="D47" s="202">
        <f t="shared" si="7"/>
        <v>0</v>
      </c>
      <c r="E47" s="360"/>
      <c r="F47" s="72">
        <f t="shared" si="1"/>
        <v>0</v>
      </c>
      <c r="G47" s="73"/>
      <c r="H47" s="74"/>
      <c r="I47" s="258">
        <f t="shared" si="6"/>
        <v>3525</v>
      </c>
      <c r="J47" s="259">
        <f t="shared" si="4"/>
        <v>235</v>
      </c>
      <c r="K47" s="63">
        <f t="shared" si="2"/>
        <v>0</v>
      </c>
    </row>
    <row r="48" spans="1:11" x14ac:dyDescent="0.25">
      <c r="A48" s="2"/>
      <c r="B48" s="87">
        <v>15</v>
      </c>
      <c r="C48" s="15"/>
      <c r="D48" s="202">
        <f t="shared" si="7"/>
        <v>0</v>
      </c>
      <c r="E48" s="360"/>
      <c r="F48" s="72">
        <f t="shared" si="1"/>
        <v>0</v>
      </c>
      <c r="G48" s="73"/>
      <c r="H48" s="74"/>
      <c r="I48" s="258">
        <f t="shared" si="6"/>
        <v>3525</v>
      </c>
      <c r="J48" s="259">
        <f t="shared" si="4"/>
        <v>235</v>
      </c>
      <c r="K48" s="63">
        <f t="shared" si="2"/>
        <v>0</v>
      </c>
    </row>
    <row r="49" spans="1:11" x14ac:dyDescent="0.25">
      <c r="A49" s="2"/>
      <c r="B49" s="87">
        <v>15</v>
      </c>
      <c r="C49" s="15"/>
      <c r="D49" s="202">
        <f t="shared" si="7"/>
        <v>0</v>
      </c>
      <c r="E49" s="360"/>
      <c r="F49" s="72">
        <f t="shared" si="1"/>
        <v>0</v>
      </c>
      <c r="G49" s="73"/>
      <c r="H49" s="74"/>
      <c r="I49" s="258">
        <f t="shared" si="6"/>
        <v>3525</v>
      </c>
      <c r="J49" s="259">
        <f t="shared" si="4"/>
        <v>235</v>
      </c>
      <c r="K49" s="63">
        <f t="shared" si="2"/>
        <v>0</v>
      </c>
    </row>
    <row r="50" spans="1:11" x14ac:dyDescent="0.25">
      <c r="A50" s="2"/>
      <c r="B50" s="87">
        <v>15</v>
      </c>
      <c r="C50" s="15"/>
      <c r="D50" s="202">
        <f t="shared" si="7"/>
        <v>0</v>
      </c>
      <c r="E50" s="360"/>
      <c r="F50" s="72">
        <f t="shared" si="1"/>
        <v>0</v>
      </c>
      <c r="G50" s="73"/>
      <c r="H50" s="74"/>
      <c r="I50" s="258">
        <f t="shared" si="6"/>
        <v>3525</v>
      </c>
      <c r="J50" s="259">
        <f t="shared" si="4"/>
        <v>235</v>
      </c>
      <c r="K50" s="63">
        <f t="shared" si="2"/>
        <v>0</v>
      </c>
    </row>
    <row r="51" spans="1:11" ht="15.75" thickBot="1" x14ac:dyDescent="0.3">
      <c r="A51" s="4"/>
      <c r="B51" s="87"/>
      <c r="C51" s="38"/>
      <c r="D51" s="232">
        <f>C51*B33</f>
        <v>0</v>
      </c>
      <c r="E51" s="370"/>
      <c r="F51" s="234">
        <f t="shared" ref="F51" si="8">D51</f>
        <v>0</v>
      </c>
      <c r="G51" s="235"/>
      <c r="H51" s="223"/>
      <c r="K51" s="63">
        <f t="shared" si="2"/>
        <v>0</v>
      </c>
    </row>
    <row r="52" spans="1:11" ht="16.5" thickTop="1" thickBot="1" x14ac:dyDescent="0.3">
      <c r="C52" s="94">
        <f>SUM(C8:C51)</f>
        <v>371</v>
      </c>
      <c r="D52" s="49">
        <f>SUM(D10:D51)</f>
        <v>855</v>
      </c>
      <c r="E52" s="39"/>
      <c r="F52" s="5">
        <f>SUM(F8:F51)</f>
        <v>5565</v>
      </c>
      <c r="K52" s="63">
        <f t="shared" si="2"/>
        <v>0</v>
      </c>
    </row>
    <row r="53" spans="1:11" ht="15.75" thickBot="1" x14ac:dyDescent="0.3">
      <c r="A53" s="53"/>
      <c r="D53" s="118" t="s">
        <v>4</v>
      </c>
      <c r="E53" s="71">
        <f>F4+F5+F6-+C52</f>
        <v>235</v>
      </c>
      <c r="K53" s="63">
        <f t="shared" si="2"/>
        <v>0</v>
      </c>
    </row>
    <row r="54" spans="1:11" ht="15.75" thickBot="1" x14ac:dyDescent="0.3">
      <c r="A54" s="126"/>
    </row>
    <row r="55" spans="1:11" ht="16.5" thickTop="1" thickBot="1" x14ac:dyDescent="0.3">
      <c r="A55" s="48"/>
      <c r="C55" s="1137" t="s">
        <v>11</v>
      </c>
      <c r="D55" s="1138"/>
      <c r="E55" s="155">
        <f>E5+E4+E6+-F52</f>
        <v>3525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01B3-B950-411E-9427-641EE8E18132}">
  <sheetPr>
    <tabColor theme="9" tint="-0.499984740745262"/>
  </sheetPr>
  <dimension ref="A1:J55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8"/>
      <c r="B1" s="1108"/>
      <c r="C1" s="1108"/>
      <c r="D1" s="1108"/>
      <c r="E1" s="1108"/>
      <c r="F1" s="1108"/>
      <c r="G1" s="1108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9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79"/>
      <c r="B4" s="1135" t="s">
        <v>83</v>
      </c>
      <c r="C4" s="17"/>
      <c r="D4" s="289"/>
      <c r="E4" s="378"/>
      <c r="F4" s="346"/>
    </row>
    <row r="5" spans="1:10" ht="15" customHeight="1" x14ac:dyDescent="0.25">
      <c r="A5" s="1133"/>
      <c r="B5" s="1139"/>
      <c r="C5" s="615"/>
      <c r="D5" s="343"/>
      <c r="E5" s="345"/>
      <c r="F5" s="346"/>
      <c r="G5" s="157">
        <f>F52</f>
        <v>0</v>
      </c>
      <c r="H5" s="61">
        <f>E4+E5+E6-G5</f>
        <v>0</v>
      </c>
    </row>
    <row r="6" spans="1:10" ht="16.5" thickBot="1" x14ac:dyDescent="0.3">
      <c r="A6" s="1134"/>
      <c r="B6" s="1136"/>
      <c r="C6" s="616"/>
      <c r="D6" s="502"/>
      <c r="E6" s="379"/>
      <c r="F6" s="348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6" t="s">
        <v>3</v>
      </c>
      <c r="J7" s="257" t="s">
        <v>4</v>
      </c>
    </row>
    <row r="8" spans="1:10" ht="15.75" thickTop="1" x14ac:dyDescent="0.25">
      <c r="A8" s="84" t="s">
        <v>32</v>
      </c>
      <c r="B8" s="87"/>
      <c r="C8" s="15"/>
      <c r="D8" s="330"/>
      <c r="E8" s="752"/>
      <c r="F8" s="72">
        <f t="shared" ref="F8:F51" si="0">D8</f>
        <v>0</v>
      </c>
      <c r="G8" s="292"/>
      <c r="H8" s="293"/>
      <c r="I8" s="328">
        <f>E5+E4-F8+E6</f>
        <v>0</v>
      </c>
      <c r="J8" s="329">
        <f>F4+F5+F6-C8</f>
        <v>0</v>
      </c>
    </row>
    <row r="9" spans="1:10" x14ac:dyDescent="0.25">
      <c r="A9" s="225"/>
      <c r="B9" s="87"/>
      <c r="C9" s="15"/>
      <c r="D9" s="330"/>
      <c r="E9" s="752"/>
      <c r="F9" s="72">
        <f t="shared" si="0"/>
        <v>0</v>
      </c>
      <c r="G9" s="292"/>
      <c r="H9" s="293"/>
      <c r="I9" s="328">
        <f>I8-F9</f>
        <v>0</v>
      </c>
      <c r="J9" s="329">
        <f>J8-C9</f>
        <v>0</v>
      </c>
    </row>
    <row r="10" spans="1:10" x14ac:dyDescent="0.25">
      <c r="A10" s="212"/>
      <c r="B10" s="87"/>
      <c r="C10" s="15"/>
      <c r="D10" s="330"/>
      <c r="E10" s="144"/>
      <c r="F10" s="72">
        <f t="shared" si="0"/>
        <v>0</v>
      </c>
      <c r="G10" s="292"/>
      <c r="H10" s="293"/>
      <c r="I10" s="328">
        <f t="shared" ref="I10:I19" si="1">I9-F10</f>
        <v>0</v>
      </c>
      <c r="J10" s="329">
        <f t="shared" ref="J10:J50" si="2">J9-C10</f>
        <v>0</v>
      </c>
    </row>
    <row r="11" spans="1:10" x14ac:dyDescent="0.25">
      <c r="A11" s="86" t="s">
        <v>33</v>
      </c>
      <c r="B11" s="87"/>
      <c r="C11" s="15"/>
      <c r="D11" s="330"/>
      <c r="E11" s="144"/>
      <c r="F11" s="291">
        <f t="shared" si="0"/>
        <v>0</v>
      </c>
      <c r="G11" s="292"/>
      <c r="H11" s="293"/>
      <c r="I11" s="328">
        <f t="shared" si="1"/>
        <v>0</v>
      </c>
      <c r="J11" s="329">
        <f t="shared" si="2"/>
        <v>0</v>
      </c>
    </row>
    <row r="12" spans="1:10" x14ac:dyDescent="0.25">
      <c r="A12" s="76"/>
      <c r="B12" s="87"/>
      <c r="C12" s="15"/>
      <c r="D12" s="330"/>
      <c r="E12" s="144"/>
      <c r="F12" s="291">
        <f t="shared" si="0"/>
        <v>0</v>
      </c>
      <c r="G12" s="292"/>
      <c r="H12" s="293"/>
      <c r="I12" s="328">
        <f t="shared" si="1"/>
        <v>0</v>
      </c>
      <c r="J12" s="329">
        <f t="shared" si="2"/>
        <v>0</v>
      </c>
    </row>
    <row r="13" spans="1:10" x14ac:dyDescent="0.25">
      <c r="A13" s="76"/>
      <c r="B13" s="87"/>
      <c r="C13" s="15"/>
      <c r="D13" s="330">
        <f t="shared" ref="D13:D53" si="3">C13*B13</f>
        <v>0</v>
      </c>
      <c r="E13" s="144"/>
      <c r="F13" s="291">
        <f t="shared" si="0"/>
        <v>0</v>
      </c>
      <c r="G13" s="292"/>
      <c r="H13" s="293"/>
      <c r="I13" s="328">
        <f t="shared" si="1"/>
        <v>0</v>
      </c>
      <c r="J13" s="329">
        <f t="shared" si="2"/>
        <v>0</v>
      </c>
    </row>
    <row r="14" spans="1:10" x14ac:dyDescent="0.25">
      <c r="B14" s="87"/>
      <c r="C14" s="290"/>
      <c r="D14" s="330">
        <f t="shared" si="3"/>
        <v>0</v>
      </c>
      <c r="E14" s="271"/>
      <c r="F14" s="291">
        <f t="shared" si="0"/>
        <v>0</v>
      </c>
      <c r="G14" s="292"/>
      <c r="H14" s="293"/>
      <c r="I14" s="328">
        <f t="shared" si="1"/>
        <v>0</v>
      </c>
      <c r="J14" s="329">
        <f t="shared" si="2"/>
        <v>0</v>
      </c>
    </row>
    <row r="15" spans="1:10" x14ac:dyDescent="0.25">
      <c r="B15" s="87"/>
      <c r="C15" s="15"/>
      <c r="D15" s="330">
        <f t="shared" si="3"/>
        <v>0</v>
      </c>
      <c r="E15" s="607"/>
      <c r="F15" s="291">
        <f t="shared" si="0"/>
        <v>0</v>
      </c>
      <c r="G15" s="292"/>
      <c r="H15" s="293"/>
      <c r="I15" s="328">
        <f t="shared" si="1"/>
        <v>0</v>
      </c>
      <c r="J15" s="329">
        <f t="shared" si="2"/>
        <v>0</v>
      </c>
    </row>
    <row r="16" spans="1:10" x14ac:dyDescent="0.25">
      <c r="A16" s="85"/>
      <c r="B16" s="87"/>
      <c r="C16" s="15"/>
      <c r="D16" s="330">
        <f t="shared" si="3"/>
        <v>0</v>
      </c>
      <c r="E16" s="607"/>
      <c r="F16" s="291">
        <f t="shared" si="0"/>
        <v>0</v>
      </c>
      <c r="G16" s="292"/>
      <c r="H16" s="293"/>
      <c r="I16" s="328">
        <f t="shared" si="1"/>
        <v>0</v>
      </c>
      <c r="J16" s="329">
        <f t="shared" si="2"/>
        <v>0</v>
      </c>
    </row>
    <row r="17" spans="1:10" x14ac:dyDescent="0.25">
      <c r="A17" s="87"/>
      <c r="B17" s="87"/>
      <c r="C17" s="15"/>
      <c r="D17" s="330">
        <f t="shared" si="3"/>
        <v>0</v>
      </c>
      <c r="E17" s="607"/>
      <c r="F17" s="291">
        <f t="shared" si="0"/>
        <v>0</v>
      </c>
      <c r="G17" s="292"/>
      <c r="H17" s="293"/>
      <c r="I17" s="328">
        <f t="shared" si="1"/>
        <v>0</v>
      </c>
      <c r="J17" s="329">
        <f t="shared" si="2"/>
        <v>0</v>
      </c>
    </row>
    <row r="18" spans="1:10" x14ac:dyDescent="0.25">
      <c r="A18" s="2"/>
      <c r="B18" s="87"/>
      <c r="C18" s="15"/>
      <c r="D18" s="330">
        <f t="shared" si="3"/>
        <v>0</v>
      </c>
      <c r="E18" s="607"/>
      <c r="F18" s="291">
        <f t="shared" si="0"/>
        <v>0</v>
      </c>
      <c r="G18" s="292"/>
      <c r="H18" s="293"/>
      <c r="I18" s="328">
        <f t="shared" si="1"/>
        <v>0</v>
      </c>
      <c r="J18" s="329">
        <f t="shared" si="2"/>
        <v>0</v>
      </c>
    </row>
    <row r="19" spans="1:10" x14ac:dyDescent="0.25">
      <c r="A19" s="2"/>
      <c r="B19" s="87"/>
      <c r="C19" s="15"/>
      <c r="D19" s="330">
        <f t="shared" si="3"/>
        <v>0</v>
      </c>
      <c r="E19" s="607"/>
      <c r="F19" s="72">
        <f t="shared" si="0"/>
        <v>0</v>
      </c>
      <c r="G19" s="292"/>
      <c r="H19" s="293"/>
      <c r="I19" s="328">
        <f t="shared" si="1"/>
        <v>0</v>
      </c>
      <c r="J19" s="329">
        <f t="shared" si="2"/>
        <v>0</v>
      </c>
    </row>
    <row r="20" spans="1:10" x14ac:dyDescent="0.25">
      <c r="A20" s="2"/>
      <c r="B20" s="87"/>
      <c r="C20" s="15"/>
      <c r="D20" s="330">
        <f t="shared" si="3"/>
        <v>0</v>
      </c>
      <c r="E20" s="144"/>
      <c r="F20" s="72">
        <f t="shared" si="0"/>
        <v>0</v>
      </c>
      <c r="G20" s="292"/>
      <c r="H20" s="293"/>
      <c r="I20" s="328">
        <f>I19-F20</f>
        <v>0</v>
      </c>
      <c r="J20" s="329">
        <f t="shared" si="2"/>
        <v>0</v>
      </c>
    </row>
    <row r="21" spans="1:10" x14ac:dyDescent="0.25">
      <c r="A21" s="2"/>
      <c r="B21" s="87"/>
      <c r="C21" s="15"/>
      <c r="D21" s="330">
        <f t="shared" si="3"/>
        <v>0</v>
      </c>
      <c r="E21" s="144"/>
      <c r="F21" s="72">
        <f t="shared" si="0"/>
        <v>0</v>
      </c>
      <c r="G21" s="292"/>
      <c r="H21" s="293"/>
      <c r="I21" s="328">
        <f t="shared" ref="I21:I50" si="4">I20-F21</f>
        <v>0</v>
      </c>
      <c r="J21" s="329">
        <f t="shared" si="2"/>
        <v>0</v>
      </c>
    </row>
    <row r="22" spans="1:10" x14ac:dyDescent="0.25">
      <c r="A22" s="2"/>
      <c r="B22" s="87"/>
      <c r="C22" s="15"/>
      <c r="D22" s="330">
        <f t="shared" si="3"/>
        <v>0</v>
      </c>
      <c r="E22" s="144"/>
      <c r="F22" s="72">
        <f t="shared" si="0"/>
        <v>0</v>
      </c>
      <c r="G22" s="292"/>
      <c r="H22" s="293"/>
      <c r="I22" s="328">
        <f t="shared" si="4"/>
        <v>0</v>
      </c>
      <c r="J22" s="329">
        <f t="shared" si="2"/>
        <v>0</v>
      </c>
    </row>
    <row r="23" spans="1:10" x14ac:dyDescent="0.25">
      <c r="A23" s="2"/>
      <c r="B23" s="87"/>
      <c r="C23" s="15"/>
      <c r="D23" s="330">
        <f t="shared" si="3"/>
        <v>0</v>
      </c>
      <c r="E23" s="144"/>
      <c r="F23" s="72">
        <f t="shared" si="0"/>
        <v>0</v>
      </c>
      <c r="G23" s="292"/>
      <c r="H23" s="293"/>
      <c r="I23" s="328">
        <f t="shared" si="4"/>
        <v>0</v>
      </c>
      <c r="J23" s="329">
        <f t="shared" si="2"/>
        <v>0</v>
      </c>
    </row>
    <row r="24" spans="1:10" x14ac:dyDescent="0.25">
      <c r="A24" s="2"/>
      <c r="B24" s="87"/>
      <c r="C24" s="15"/>
      <c r="D24" s="330">
        <f t="shared" si="3"/>
        <v>0</v>
      </c>
      <c r="E24" s="752"/>
      <c r="F24" s="72">
        <f t="shared" si="0"/>
        <v>0</v>
      </c>
      <c r="G24" s="292"/>
      <c r="H24" s="293"/>
      <c r="I24" s="328">
        <f t="shared" si="4"/>
        <v>0</v>
      </c>
      <c r="J24" s="329">
        <f t="shared" si="2"/>
        <v>0</v>
      </c>
    </row>
    <row r="25" spans="1:10" x14ac:dyDescent="0.25">
      <c r="A25" s="2"/>
      <c r="B25" s="87"/>
      <c r="C25" s="15"/>
      <c r="D25" s="330">
        <f t="shared" si="3"/>
        <v>0</v>
      </c>
      <c r="E25" s="752"/>
      <c r="F25" s="72">
        <f t="shared" si="0"/>
        <v>0</v>
      </c>
      <c r="G25" s="292"/>
      <c r="H25" s="293"/>
      <c r="I25" s="328">
        <f t="shared" si="4"/>
        <v>0</v>
      </c>
      <c r="J25" s="329">
        <f t="shared" si="2"/>
        <v>0</v>
      </c>
    </row>
    <row r="26" spans="1:10" x14ac:dyDescent="0.25">
      <c r="A26" s="2"/>
      <c r="B26" s="87"/>
      <c r="C26" s="15"/>
      <c r="D26" s="330">
        <f t="shared" si="3"/>
        <v>0</v>
      </c>
      <c r="E26" s="752"/>
      <c r="F26" s="72">
        <f t="shared" si="0"/>
        <v>0</v>
      </c>
      <c r="G26" s="292"/>
      <c r="H26" s="293"/>
      <c r="I26" s="328">
        <f t="shared" si="4"/>
        <v>0</v>
      </c>
      <c r="J26" s="329">
        <f t="shared" si="2"/>
        <v>0</v>
      </c>
    </row>
    <row r="27" spans="1:10" x14ac:dyDescent="0.25">
      <c r="A27" s="203"/>
      <c r="B27" s="87"/>
      <c r="C27" s="15"/>
      <c r="D27" s="330">
        <f t="shared" si="3"/>
        <v>0</v>
      </c>
      <c r="E27" s="752"/>
      <c r="F27" s="72">
        <f t="shared" si="0"/>
        <v>0</v>
      </c>
      <c r="G27" s="292"/>
      <c r="H27" s="293"/>
      <c r="I27" s="328">
        <f t="shared" si="4"/>
        <v>0</v>
      </c>
      <c r="J27" s="329">
        <f t="shared" si="2"/>
        <v>0</v>
      </c>
    </row>
    <row r="28" spans="1:10" x14ac:dyDescent="0.25">
      <c r="A28" s="203"/>
      <c r="B28" s="87"/>
      <c r="C28" s="15"/>
      <c r="D28" s="330">
        <f t="shared" si="3"/>
        <v>0</v>
      </c>
      <c r="E28" s="144"/>
      <c r="F28" s="72">
        <f t="shared" si="0"/>
        <v>0</v>
      </c>
      <c r="G28" s="292"/>
      <c r="H28" s="293"/>
      <c r="I28" s="328">
        <f t="shared" si="4"/>
        <v>0</v>
      </c>
      <c r="J28" s="329">
        <f t="shared" si="2"/>
        <v>0</v>
      </c>
    </row>
    <row r="29" spans="1:10" x14ac:dyDescent="0.25">
      <c r="A29" s="203"/>
      <c r="B29" s="87"/>
      <c r="C29" s="15"/>
      <c r="D29" s="330">
        <f t="shared" si="3"/>
        <v>0</v>
      </c>
      <c r="E29" s="144"/>
      <c r="F29" s="72">
        <f t="shared" si="0"/>
        <v>0</v>
      </c>
      <c r="G29" s="292"/>
      <c r="H29" s="293"/>
      <c r="I29" s="328">
        <f t="shared" si="4"/>
        <v>0</v>
      </c>
      <c r="J29" s="329">
        <f t="shared" si="2"/>
        <v>0</v>
      </c>
    </row>
    <row r="30" spans="1:10" x14ac:dyDescent="0.25">
      <c r="A30" s="203"/>
      <c r="B30" s="87"/>
      <c r="C30" s="15"/>
      <c r="D30" s="330">
        <f t="shared" si="3"/>
        <v>0</v>
      </c>
      <c r="E30" s="144"/>
      <c r="F30" s="72">
        <f t="shared" si="0"/>
        <v>0</v>
      </c>
      <c r="G30" s="292"/>
      <c r="H30" s="293"/>
      <c r="I30" s="328">
        <f t="shared" si="4"/>
        <v>0</v>
      </c>
      <c r="J30" s="329">
        <f t="shared" si="2"/>
        <v>0</v>
      </c>
    </row>
    <row r="31" spans="1:10" x14ac:dyDescent="0.25">
      <c r="A31" s="203"/>
      <c r="B31" s="87"/>
      <c r="C31" s="15"/>
      <c r="D31" s="330">
        <f t="shared" si="3"/>
        <v>0</v>
      </c>
      <c r="E31" s="144"/>
      <c r="F31" s="72">
        <f t="shared" si="0"/>
        <v>0</v>
      </c>
      <c r="G31" s="292"/>
      <c r="H31" s="293"/>
      <c r="I31" s="328">
        <f t="shared" si="4"/>
        <v>0</v>
      </c>
      <c r="J31" s="329">
        <f t="shared" si="2"/>
        <v>0</v>
      </c>
    </row>
    <row r="32" spans="1:10" x14ac:dyDescent="0.25">
      <c r="A32" s="2"/>
      <c r="B32" s="87"/>
      <c r="C32" s="290"/>
      <c r="D32" s="330">
        <f t="shared" si="3"/>
        <v>0</v>
      </c>
      <c r="E32" s="271"/>
      <c r="F32" s="291">
        <f t="shared" si="0"/>
        <v>0</v>
      </c>
      <c r="G32" s="292"/>
      <c r="H32" s="293"/>
      <c r="I32" s="328">
        <f t="shared" si="4"/>
        <v>0</v>
      </c>
      <c r="J32" s="329">
        <f t="shared" si="2"/>
        <v>0</v>
      </c>
    </row>
    <row r="33" spans="1:10" x14ac:dyDescent="0.25">
      <c r="A33" s="2"/>
      <c r="B33" s="87"/>
      <c r="C33" s="15"/>
      <c r="D33" s="330">
        <f t="shared" si="3"/>
        <v>0</v>
      </c>
      <c r="E33" s="607"/>
      <c r="F33" s="72">
        <f t="shared" si="0"/>
        <v>0</v>
      </c>
      <c r="G33" s="292"/>
      <c r="H33" s="293"/>
      <c r="I33" s="258">
        <f t="shared" si="4"/>
        <v>0</v>
      </c>
      <c r="J33" s="259">
        <f t="shared" si="2"/>
        <v>0</v>
      </c>
    </row>
    <row r="34" spans="1:10" x14ac:dyDescent="0.25">
      <c r="A34" s="2"/>
      <c r="B34" s="87"/>
      <c r="C34" s="15"/>
      <c r="D34" s="330">
        <f t="shared" si="3"/>
        <v>0</v>
      </c>
      <c r="E34" s="607"/>
      <c r="F34" s="72">
        <f t="shared" si="0"/>
        <v>0</v>
      </c>
      <c r="G34" s="292"/>
      <c r="H34" s="293"/>
      <c r="I34" s="258">
        <f t="shared" si="4"/>
        <v>0</v>
      </c>
      <c r="J34" s="259">
        <f t="shared" si="2"/>
        <v>0</v>
      </c>
    </row>
    <row r="35" spans="1:10" x14ac:dyDescent="0.25">
      <c r="A35" s="2"/>
      <c r="B35" s="87"/>
      <c r="C35" s="15"/>
      <c r="D35" s="330">
        <f t="shared" si="3"/>
        <v>0</v>
      </c>
      <c r="E35" s="607"/>
      <c r="F35" s="72">
        <f t="shared" si="0"/>
        <v>0</v>
      </c>
      <c r="G35" s="292"/>
      <c r="H35" s="293"/>
      <c r="I35" s="328">
        <f t="shared" si="4"/>
        <v>0</v>
      </c>
      <c r="J35" s="329">
        <f t="shared" si="2"/>
        <v>0</v>
      </c>
    </row>
    <row r="36" spans="1:10" x14ac:dyDescent="0.25">
      <c r="A36" s="2"/>
      <c r="B36" s="87"/>
      <c r="C36" s="15"/>
      <c r="D36" s="330">
        <f t="shared" si="3"/>
        <v>0</v>
      </c>
      <c r="E36" s="607"/>
      <c r="F36" s="72">
        <f t="shared" si="0"/>
        <v>0</v>
      </c>
      <c r="G36" s="292"/>
      <c r="H36" s="293"/>
      <c r="I36" s="328">
        <f t="shared" si="4"/>
        <v>0</v>
      </c>
      <c r="J36" s="329">
        <f t="shared" si="2"/>
        <v>0</v>
      </c>
    </row>
    <row r="37" spans="1:10" x14ac:dyDescent="0.25">
      <c r="A37" s="2"/>
      <c r="B37" s="87"/>
      <c r="C37" s="15"/>
      <c r="D37" s="330">
        <f t="shared" si="3"/>
        <v>0</v>
      </c>
      <c r="E37" s="607" t="s">
        <v>41</v>
      </c>
      <c r="F37" s="72">
        <f t="shared" si="0"/>
        <v>0</v>
      </c>
      <c r="G37" s="292"/>
      <c r="H37" s="293"/>
      <c r="I37" s="328">
        <f t="shared" si="4"/>
        <v>0</v>
      </c>
      <c r="J37" s="329">
        <f t="shared" si="2"/>
        <v>0</v>
      </c>
    </row>
    <row r="38" spans="1:10" x14ac:dyDescent="0.25">
      <c r="A38" s="2"/>
      <c r="B38" s="87"/>
      <c r="C38" s="15"/>
      <c r="D38" s="330">
        <f t="shared" si="3"/>
        <v>0</v>
      </c>
      <c r="E38" s="144"/>
      <c r="F38" s="72">
        <f t="shared" si="0"/>
        <v>0</v>
      </c>
      <c r="G38" s="292"/>
      <c r="H38" s="293"/>
      <c r="I38" s="328">
        <f t="shared" si="4"/>
        <v>0</v>
      </c>
      <c r="J38" s="329">
        <f t="shared" si="2"/>
        <v>0</v>
      </c>
    </row>
    <row r="39" spans="1:10" x14ac:dyDescent="0.25">
      <c r="A39" s="2"/>
      <c r="B39" s="87"/>
      <c r="C39" s="15"/>
      <c r="D39" s="330">
        <f t="shared" si="3"/>
        <v>0</v>
      </c>
      <c r="E39" s="607"/>
      <c r="F39" s="72">
        <f t="shared" si="0"/>
        <v>0</v>
      </c>
      <c r="G39" s="292"/>
      <c r="H39" s="293"/>
      <c r="I39" s="328">
        <f t="shared" si="4"/>
        <v>0</v>
      </c>
      <c r="J39" s="329">
        <f t="shared" si="2"/>
        <v>0</v>
      </c>
    </row>
    <row r="40" spans="1:10" x14ac:dyDescent="0.25">
      <c r="A40" s="2"/>
      <c r="B40" s="87"/>
      <c r="C40" s="15"/>
      <c r="D40" s="330">
        <f t="shared" si="3"/>
        <v>0</v>
      </c>
      <c r="E40" s="607"/>
      <c r="F40" s="72">
        <f t="shared" si="0"/>
        <v>0</v>
      </c>
      <c r="G40" s="292"/>
      <c r="H40" s="293"/>
      <c r="I40" s="328">
        <f t="shared" si="4"/>
        <v>0</v>
      </c>
      <c r="J40" s="329">
        <f t="shared" si="2"/>
        <v>0</v>
      </c>
    </row>
    <row r="41" spans="1:10" x14ac:dyDescent="0.25">
      <c r="A41" s="2"/>
      <c r="B41" s="87"/>
      <c r="C41" s="15"/>
      <c r="D41" s="330">
        <f t="shared" si="3"/>
        <v>0</v>
      </c>
      <c r="E41" s="607"/>
      <c r="F41" s="72">
        <f t="shared" si="0"/>
        <v>0</v>
      </c>
      <c r="G41" s="292"/>
      <c r="H41" s="293"/>
      <c r="I41" s="258">
        <f t="shared" si="4"/>
        <v>0</v>
      </c>
      <c r="J41" s="259">
        <f t="shared" si="2"/>
        <v>0</v>
      </c>
    </row>
    <row r="42" spans="1:10" x14ac:dyDescent="0.25">
      <c r="A42" s="2"/>
      <c r="B42" s="87"/>
      <c r="C42" s="15"/>
      <c r="D42" s="330">
        <f t="shared" si="3"/>
        <v>0</v>
      </c>
      <c r="E42" s="607"/>
      <c r="F42" s="72">
        <f t="shared" si="0"/>
        <v>0</v>
      </c>
      <c r="G42" s="73"/>
      <c r="H42" s="74"/>
      <c r="I42" s="258">
        <f t="shared" si="4"/>
        <v>0</v>
      </c>
      <c r="J42" s="259">
        <f t="shared" si="2"/>
        <v>0</v>
      </c>
    </row>
    <row r="43" spans="1:10" x14ac:dyDescent="0.25">
      <c r="A43" s="2"/>
      <c r="B43" s="87"/>
      <c r="C43" s="15"/>
      <c r="D43" s="330">
        <f t="shared" si="3"/>
        <v>0</v>
      </c>
      <c r="E43" s="607"/>
      <c r="F43" s="72">
        <f t="shared" si="0"/>
        <v>0</v>
      </c>
      <c r="G43" s="73"/>
      <c r="H43" s="74"/>
      <c r="I43" s="258">
        <f t="shared" si="4"/>
        <v>0</v>
      </c>
      <c r="J43" s="259">
        <f t="shared" si="2"/>
        <v>0</v>
      </c>
    </row>
    <row r="44" spans="1:10" x14ac:dyDescent="0.25">
      <c r="A44" s="2"/>
      <c r="B44" s="87"/>
      <c r="C44" s="15"/>
      <c r="D44" s="330">
        <f t="shared" si="3"/>
        <v>0</v>
      </c>
      <c r="E44" s="607"/>
      <c r="F44" s="72">
        <f t="shared" si="0"/>
        <v>0</v>
      </c>
      <c r="G44" s="73"/>
      <c r="H44" s="74"/>
      <c r="I44" s="258">
        <f t="shared" si="4"/>
        <v>0</v>
      </c>
      <c r="J44" s="259">
        <f t="shared" si="2"/>
        <v>0</v>
      </c>
    </row>
    <row r="45" spans="1:10" x14ac:dyDescent="0.25">
      <c r="A45" s="2"/>
      <c r="B45" s="87"/>
      <c r="C45" s="15"/>
      <c r="D45" s="330">
        <f t="shared" si="3"/>
        <v>0</v>
      </c>
      <c r="E45" s="607"/>
      <c r="F45" s="72">
        <f t="shared" si="0"/>
        <v>0</v>
      </c>
      <c r="G45" s="73"/>
      <c r="H45" s="74"/>
      <c r="I45" s="258">
        <f t="shared" si="4"/>
        <v>0</v>
      </c>
      <c r="J45" s="259">
        <f t="shared" si="2"/>
        <v>0</v>
      </c>
    </row>
    <row r="46" spans="1:10" x14ac:dyDescent="0.25">
      <c r="A46" s="2"/>
      <c r="B46" s="87"/>
      <c r="C46" s="15"/>
      <c r="D46" s="330">
        <f t="shared" si="3"/>
        <v>0</v>
      </c>
      <c r="E46" s="607"/>
      <c r="F46" s="72">
        <f t="shared" si="0"/>
        <v>0</v>
      </c>
      <c r="G46" s="73"/>
      <c r="H46" s="74"/>
      <c r="I46" s="258">
        <f t="shared" si="4"/>
        <v>0</v>
      </c>
      <c r="J46" s="259">
        <f t="shared" si="2"/>
        <v>0</v>
      </c>
    </row>
    <row r="47" spans="1:10" x14ac:dyDescent="0.25">
      <c r="A47" s="2"/>
      <c r="B47" s="87"/>
      <c r="C47" s="15"/>
      <c r="D47" s="330">
        <f t="shared" si="3"/>
        <v>0</v>
      </c>
      <c r="E47" s="607"/>
      <c r="F47" s="72">
        <f t="shared" si="0"/>
        <v>0</v>
      </c>
      <c r="G47" s="73"/>
      <c r="H47" s="74"/>
      <c r="I47" s="258">
        <f t="shared" si="4"/>
        <v>0</v>
      </c>
      <c r="J47" s="259">
        <f t="shared" si="2"/>
        <v>0</v>
      </c>
    </row>
    <row r="48" spans="1:10" x14ac:dyDescent="0.25">
      <c r="A48" s="2"/>
      <c r="B48" s="87"/>
      <c r="C48" s="15"/>
      <c r="D48" s="330">
        <f t="shared" si="3"/>
        <v>0</v>
      </c>
      <c r="E48" s="607"/>
      <c r="F48" s="72">
        <f t="shared" si="0"/>
        <v>0</v>
      </c>
      <c r="G48" s="73"/>
      <c r="H48" s="74"/>
      <c r="I48" s="258">
        <f t="shared" si="4"/>
        <v>0</v>
      </c>
      <c r="J48" s="259">
        <f t="shared" si="2"/>
        <v>0</v>
      </c>
    </row>
    <row r="49" spans="1:10" x14ac:dyDescent="0.25">
      <c r="A49" s="2"/>
      <c r="B49" s="87"/>
      <c r="C49" s="15"/>
      <c r="D49" s="330">
        <f t="shared" si="3"/>
        <v>0</v>
      </c>
      <c r="E49" s="607"/>
      <c r="F49" s="72">
        <f t="shared" si="0"/>
        <v>0</v>
      </c>
      <c r="G49" s="73"/>
      <c r="H49" s="74"/>
      <c r="I49" s="258">
        <f t="shared" si="4"/>
        <v>0</v>
      </c>
      <c r="J49" s="259">
        <f t="shared" si="2"/>
        <v>0</v>
      </c>
    </row>
    <row r="50" spans="1:10" x14ac:dyDescent="0.25">
      <c r="A50" s="2"/>
      <c r="B50" s="87"/>
      <c r="C50" s="15"/>
      <c r="D50" s="330">
        <f t="shared" si="3"/>
        <v>0</v>
      </c>
      <c r="E50" s="607"/>
      <c r="F50" s="72">
        <f t="shared" si="0"/>
        <v>0</v>
      </c>
      <c r="G50" s="73"/>
      <c r="H50" s="74"/>
      <c r="I50" s="258">
        <f t="shared" si="4"/>
        <v>0</v>
      </c>
      <c r="J50" s="259">
        <f t="shared" si="2"/>
        <v>0</v>
      </c>
    </row>
    <row r="51" spans="1:10" ht="15.75" thickBot="1" x14ac:dyDescent="0.3">
      <c r="A51" s="4"/>
      <c r="B51" s="77"/>
      <c r="C51" s="38"/>
      <c r="D51" s="759">
        <f t="shared" si="3"/>
        <v>0</v>
      </c>
      <c r="E51" s="370"/>
      <c r="F51" s="234">
        <f t="shared" si="0"/>
        <v>0</v>
      </c>
      <c r="G51" s="235"/>
      <c r="H51" s="223"/>
    </row>
    <row r="52" spans="1:10" ht="16.5" thickTop="1" thickBot="1" x14ac:dyDescent="0.3">
      <c r="C52" s="94">
        <f>SUM(C8:C51)</f>
        <v>0</v>
      </c>
      <c r="D52" s="330">
        <f t="shared" si="3"/>
        <v>0</v>
      </c>
      <c r="E52" s="39"/>
      <c r="F52" s="5">
        <f>SUM(F8:F51)</f>
        <v>0</v>
      </c>
    </row>
    <row r="53" spans="1:10" ht="15.75" thickBot="1" x14ac:dyDescent="0.3">
      <c r="A53" s="53"/>
      <c r="D53" s="330">
        <f t="shared" si="3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37" t="s">
        <v>11</v>
      </c>
      <c r="D55" s="1138"/>
      <c r="E55" s="155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7980-7C6E-4C24-A885-5E7AB3BC56DE}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8"/>
      <c r="B1" s="1108"/>
      <c r="C1" s="1108"/>
      <c r="D1" s="1108"/>
      <c r="E1" s="1108"/>
      <c r="F1" s="1108"/>
      <c r="G1" s="1108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9"/>
      <c r="E4" s="378"/>
      <c r="F4" s="346"/>
    </row>
    <row r="5" spans="1:10" ht="15" customHeight="1" x14ac:dyDescent="0.25">
      <c r="A5" s="1133"/>
      <c r="B5" s="1135" t="s">
        <v>80</v>
      </c>
      <c r="C5" s="496"/>
      <c r="D5" s="343"/>
      <c r="E5" s="345"/>
      <c r="F5" s="346"/>
      <c r="G5" s="157">
        <f>F52</f>
        <v>0</v>
      </c>
      <c r="H5" s="61">
        <f>E4+E5+E6-G5</f>
        <v>0</v>
      </c>
    </row>
    <row r="6" spans="1:10" ht="16.5" thickBot="1" x14ac:dyDescent="0.3">
      <c r="A6" s="1134"/>
      <c r="B6" s="1136"/>
      <c r="C6" s="503"/>
      <c r="D6" s="502"/>
      <c r="E6" s="379"/>
      <c r="F6" s="348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6" t="s">
        <v>3</v>
      </c>
      <c r="J7" s="257" t="s">
        <v>4</v>
      </c>
    </row>
    <row r="8" spans="1:10" ht="15.75" thickTop="1" x14ac:dyDescent="0.25">
      <c r="A8" s="84" t="s">
        <v>32</v>
      </c>
      <c r="B8" s="87"/>
      <c r="C8" s="15"/>
      <c r="D8" s="330">
        <v>0</v>
      </c>
      <c r="E8" s="97"/>
      <c r="F8" s="291">
        <f t="shared" ref="F8:F51" si="0">D8</f>
        <v>0</v>
      </c>
      <c r="G8" s="292"/>
      <c r="H8" s="293"/>
      <c r="I8" s="328">
        <f>E5+E4-F8+E6</f>
        <v>0</v>
      </c>
      <c r="J8" s="259">
        <f>F4+F5+F6-C8</f>
        <v>0</v>
      </c>
    </row>
    <row r="9" spans="1:10" x14ac:dyDescent="0.25">
      <c r="A9" s="225"/>
      <c r="B9" s="87"/>
      <c r="C9" s="15"/>
      <c r="D9" s="330">
        <v>0</v>
      </c>
      <c r="E9" s="97"/>
      <c r="F9" s="291">
        <f t="shared" si="0"/>
        <v>0</v>
      </c>
      <c r="G9" s="292"/>
      <c r="H9" s="293"/>
      <c r="I9" s="328">
        <f>I8-F9</f>
        <v>0</v>
      </c>
      <c r="J9" s="329">
        <f>J8-C9</f>
        <v>0</v>
      </c>
    </row>
    <row r="10" spans="1:10" x14ac:dyDescent="0.25">
      <c r="A10" s="212"/>
      <c r="B10" s="87"/>
      <c r="C10" s="15"/>
      <c r="D10" s="330">
        <f t="shared" ref="D10:D53" si="1">C10*B10</f>
        <v>0</v>
      </c>
      <c r="E10" s="83"/>
      <c r="F10" s="291">
        <f t="shared" si="0"/>
        <v>0</v>
      </c>
      <c r="G10" s="292"/>
      <c r="H10" s="293"/>
      <c r="I10" s="328">
        <f t="shared" ref="I10:I19" si="2">I9-F10</f>
        <v>0</v>
      </c>
      <c r="J10" s="329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30">
        <f t="shared" si="1"/>
        <v>0</v>
      </c>
      <c r="E11" s="83"/>
      <c r="F11" s="291">
        <f t="shared" si="0"/>
        <v>0</v>
      </c>
      <c r="G11" s="292"/>
      <c r="H11" s="293"/>
      <c r="I11" s="328">
        <f t="shared" si="2"/>
        <v>0</v>
      </c>
      <c r="J11" s="329">
        <f t="shared" si="3"/>
        <v>0</v>
      </c>
    </row>
    <row r="12" spans="1:10" x14ac:dyDescent="0.25">
      <c r="A12" s="76"/>
      <c r="B12" s="87"/>
      <c r="C12" s="15"/>
      <c r="D12" s="330">
        <f t="shared" si="1"/>
        <v>0</v>
      </c>
      <c r="E12" s="83"/>
      <c r="F12" s="291">
        <f t="shared" si="0"/>
        <v>0</v>
      </c>
      <c r="G12" s="292"/>
      <c r="H12" s="293"/>
      <c r="I12" s="328">
        <f t="shared" si="2"/>
        <v>0</v>
      </c>
      <c r="J12" s="329">
        <f t="shared" si="3"/>
        <v>0</v>
      </c>
    </row>
    <row r="13" spans="1:10" x14ac:dyDescent="0.25">
      <c r="A13" s="76"/>
      <c r="B13" s="87"/>
      <c r="C13" s="15"/>
      <c r="D13" s="330">
        <f t="shared" si="1"/>
        <v>0</v>
      </c>
      <c r="E13" s="83"/>
      <c r="F13" s="291">
        <f t="shared" si="0"/>
        <v>0</v>
      </c>
      <c r="G13" s="292"/>
      <c r="H13" s="293"/>
      <c r="I13" s="328">
        <f t="shared" si="2"/>
        <v>0</v>
      </c>
      <c r="J13" s="329">
        <f t="shared" si="3"/>
        <v>0</v>
      </c>
    </row>
    <row r="14" spans="1:10" x14ac:dyDescent="0.25">
      <c r="B14" s="87"/>
      <c r="C14" s="290"/>
      <c r="D14" s="330">
        <f t="shared" si="1"/>
        <v>0</v>
      </c>
      <c r="E14" s="331"/>
      <c r="F14" s="291">
        <f t="shared" si="0"/>
        <v>0</v>
      </c>
      <c r="G14" s="292"/>
      <c r="H14" s="293"/>
      <c r="I14" s="328">
        <f t="shared" si="2"/>
        <v>0</v>
      </c>
      <c r="J14" s="329">
        <f t="shared" si="3"/>
        <v>0</v>
      </c>
    </row>
    <row r="15" spans="1:10" x14ac:dyDescent="0.25">
      <c r="B15" s="87"/>
      <c r="C15" s="15"/>
      <c r="D15" s="330">
        <f t="shared" si="1"/>
        <v>0</v>
      </c>
      <c r="E15" s="88"/>
      <c r="F15" s="291">
        <f t="shared" si="0"/>
        <v>0</v>
      </c>
      <c r="G15" s="292"/>
      <c r="H15" s="293"/>
      <c r="I15" s="328">
        <f t="shared" si="2"/>
        <v>0</v>
      </c>
      <c r="J15" s="329">
        <f t="shared" si="3"/>
        <v>0</v>
      </c>
    </row>
    <row r="16" spans="1:10" x14ac:dyDescent="0.25">
      <c r="A16" s="85"/>
      <c r="B16" s="87"/>
      <c r="C16" s="15"/>
      <c r="D16" s="330">
        <f t="shared" si="1"/>
        <v>0</v>
      </c>
      <c r="E16" s="88"/>
      <c r="F16" s="72">
        <f t="shared" si="0"/>
        <v>0</v>
      </c>
      <c r="G16" s="292"/>
      <c r="H16" s="293"/>
      <c r="I16" s="328">
        <f t="shared" si="2"/>
        <v>0</v>
      </c>
      <c r="J16" s="329">
        <f t="shared" si="3"/>
        <v>0</v>
      </c>
    </row>
    <row r="17" spans="1:10" x14ac:dyDescent="0.25">
      <c r="A17" s="87"/>
      <c r="B17" s="87"/>
      <c r="C17" s="15"/>
      <c r="D17" s="330">
        <f t="shared" si="1"/>
        <v>0</v>
      </c>
      <c r="E17" s="88"/>
      <c r="F17" s="72">
        <f t="shared" si="0"/>
        <v>0</v>
      </c>
      <c r="G17" s="292"/>
      <c r="H17" s="293"/>
      <c r="I17" s="328">
        <f t="shared" si="2"/>
        <v>0</v>
      </c>
      <c r="J17" s="329">
        <f t="shared" si="3"/>
        <v>0</v>
      </c>
    </row>
    <row r="18" spans="1:10" x14ac:dyDescent="0.25">
      <c r="A18" s="2"/>
      <c r="B18" s="87"/>
      <c r="C18" s="15"/>
      <c r="D18" s="330">
        <f t="shared" si="1"/>
        <v>0</v>
      </c>
      <c r="E18" s="88"/>
      <c r="F18" s="72">
        <f t="shared" si="0"/>
        <v>0</v>
      </c>
      <c r="G18" s="292"/>
      <c r="H18" s="293"/>
      <c r="I18" s="328">
        <f t="shared" si="2"/>
        <v>0</v>
      </c>
      <c r="J18" s="329">
        <f t="shared" si="3"/>
        <v>0</v>
      </c>
    </row>
    <row r="19" spans="1:10" x14ac:dyDescent="0.25">
      <c r="A19" s="2"/>
      <c r="B19" s="87"/>
      <c r="C19" s="15"/>
      <c r="D19" s="330">
        <f t="shared" si="1"/>
        <v>0</v>
      </c>
      <c r="E19" s="88"/>
      <c r="F19" s="72">
        <f t="shared" si="0"/>
        <v>0</v>
      </c>
      <c r="G19" s="292"/>
      <c r="H19" s="293"/>
      <c r="I19" s="328">
        <f t="shared" si="2"/>
        <v>0</v>
      </c>
      <c r="J19" s="329">
        <f t="shared" si="3"/>
        <v>0</v>
      </c>
    </row>
    <row r="20" spans="1:10" x14ac:dyDescent="0.25">
      <c r="A20" s="2"/>
      <c r="B20" s="87"/>
      <c r="C20" s="15"/>
      <c r="D20" s="330">
        <f t="shared" si="1"/>
        <v>0</v>
      </c>
      <c r="E20" s="83"/>
      <c r="F20" s="72">
        <f t="shared" si="0"/>
        <v>0</v>
      </c>
      <c r="G20" s="292"/>
      <c r="H20" s="293"/>
      <c r="I20" s="328">
        <f>I19-F20</f>
        <v>0</v>
      </c>
      <c r="J20" s="329">
        <f t="shared" si="3"/>
        <v>0</v>
      </c>
    </row>
    <row r="21" spans="1:10" x14ac:dyDescent="0.25">
      <c r="A21" s="2"/>
      <c r="B21" s="87"/>
      <c r="C21" s="15"/>
      <c r="D21" s="330">
        <f t="shared" si="1"/>
        <v>0</v>
      </c>
      <c r="E21" s="83"/>
      <c r="F21" s="72">
        <f t="shared" si="0"/>
        <v>0</v>
      </c>
      <c r="G21" s="292"/>
      <c r="H21" s="293"/>
      <c r="I21" s="328">
        <f t="shared" ref="I21:I50" si="4">I20-F21</f>
        <v>0</v>
      </c>
      <c r="J21" s="329">
        <f t="shared" si="3"/>
        <v>0</v>
      </c>
    </row>
    <row r="22" spans="1:10" x14ac:dyDescent="0.25">
      <c r="A22" s="2"/>
      <c r="B22" s="87"/>
      <c r="C22" s="15"/>
      <c r="D22" s="330">
        <f t="shared" si="1"/>
        <v>0</v>
      </c>
      <c r="E22" s="83"/>
      <c r="F22" s="72">
        <f t="shared" si="0"/>
        <v>0</v>
      </c>
      <c r="G22" s="292"/>
      <c r="H22" s="293"/>
      <c r="I22" s="328">
        <f t="shared" si="4"/>
        <v>0</v>
      </c>
      <c r="J22" s="329">
        <f t="shared" si="3"/>
        <v>0</v>
      </c>
    </row>
    <row r="23" spans="1:10" x14ac:dyDescent="0.25">
      <c r="A23" s="2"/>
      <c r="B23" s="87"/>
      <c r="C23" s="15"/>
      <c r="D23" s="330">
        <f t="shared" si="1"/>
        <v>0</v>
      </c>
      <c r="E23" s="83"/>
      <c r="F23" s="72">
        <f t="shared" si="0"/>
        <v>0</v>
      </c>
      <c r="G23" s="292"/>
      <c r="H23" s="293"/>
      <c r="I23" s="328">
        <f t="shared" si="4"/>
        <v>0</v>
      </c>
      <c r="J23" s="329">
        <f t="shared" si="3"/>
        <v>0</v>
      </c>
    </row>
    <row r="24" spans="1:10" x14ac:dyDescent="0.25">
      <c r="A24" s="2"/>
      <c r="B24" s="87"/>
      <c r="C24" s="15"/>
      <c r="D24" s="330">
        <f t="shared" si="1"/>
        <v>0</v>
      </c>
      <c r="E24" s="97"/>
      <c r="F24" s="72">
        <f t="shared" si="0"/>
        <v>0</v>
      </c>
      <c r="G24" s="292"/>
      <c r="H24" s="293"/>
      <c r="I24" s="328">
        <f t="shared" si="4"/>
        <v>0</v>
      </c>
      <c r="J24" s="329">
        <f t="shared" si="3"/>
        <v>0</v>
      </c>
    </row>
    <row r="25" spans="1:10" x14ac:dyDescent="0.25">
      <c r="A25" s="2"/>
      <c r="B25" s="87"/>
      <c r="C25" s="15"/>
      <c r="D25" s="330">
        <f t="shared" si="1"/>
        <v>0</v>
      </c>
      <c r="E25" s="377"/>
      <c r="F25" s="72">
        <f t="shared" si="0"/>
        <v>0</v>
      </c>
      <c r="G25" s="292"/>
      <c r="H25" s="293"/>
      <c r="I25" s="328">
        <f t="shared" si="4"/>
        <v>0</v>
      </c>
      <c r="J25" s="329">
        <f t="shared" si="3"/>
        <v>0</v>
      </c>
    </row>
    <row r="26" spans="1:10" x14ac:dyDescent="0.25">
      <c r="A26" s="2"/>
      <c r="B26" s="87"/>
      <c r="C26" s="15"/>
      <c r="D26" s="330">
        <f t="shared" si="1"/>
        <v>0</v>
      </c>
      <c r="E26" s="377"/>
      <c r="F26" s="72">
        <f t="shared" si="0"/>
        <v>0</v>
      </c>
      <c r="G26" s="292"/>
      <c r="H26" s="293"/>
      <c r="I26" s="328">
        <f t="shared" si="4"/>
        <v>0</v>
      </c>
      <c r="J26" s="329">
        <f t="shared" si="3"/>
        <v>0</v>
      </c>
    </row>
    <row r="27" spans="1:10" x14ac:dyDescent="0.25">
      <c r="A27" s="203"/>
      <c r="B27" s="87"/>
      <c r="C27" s="15"/>
      <c r="D27" s="330">
        <f t="shared" si="1"/>
        <v>0</v>
      </c>
      <c r="E27" s="377"/>
      <c r="F27" s="72">
        <f t="shared" si="0"/>
        <v>0</v>
      </c>
      <c r="G27" s="292"/>
      <c r="H27" s="293"/>
      <c r="I27" s="328">
        <f t="shared" si="4"/>
        <v>0</v>
      </c>
      <c r="J27" s="329">
        <f t="shared" si="3"/>
        <v>0</v>
      </c>
    </row>
    <row r="28" spans="1:10" x14ac:dyDescent="0.25">
      <c r="A28" s="203"/>
      <c r="B28" s="87"/>
      <c r="C28" s="15"/>
      <c r="D28" s="330">
        <f t="shared" si="1"/>
        <v>0</v>
      </c>
      <c r="E28" s="359"/>
      <c r="F28" s="72">
        <f t="shared" si="0"/>
        <v>0</v>
      </c>
      <c r="G28" s="292"/>
      <c r="H28" s="293"/>
      <c r="I28" s="328">
        <f t="shared" si="4"/>
        <v>0</v>
      </c>
      <c r="J28" s="329">
        <f t="shared" si="3"/>
        <v>0</v>
      </c>
    </row>
    <row r="29" spans="1:10" x14ac:dyDescent="0.25">
      <c r="A29" s="203"/>
      <c r="B29" s="87"/>
      <c r="C29" s="15"/>
      <c r="D29" s="330">
        <f t="shared" si="1"/>
        <v>0</v>
      </c>
      <c r="E29" s="359"/>
      <c r="F29" s="72">
        <f t="shared" si="0"/>
        <v>0</v>
      </c>
      <c r="G29" s="292"/>
      <c r="H29" s="293"/>
      <c r="I29" s="328">
        <f t="shared" si="4"/>
        <v>0</v>
      </c>
      <c r="J29" s="329">
        <f t="shared" si="3"/>
        <v>0</v>
      </c>
    </row>
    <row r="30" spans="1:10" x14ac:dyDescent="0.25">
      <c r="A30" s="203"/>
      <c r="B30" s="87"/>
      <c r="C30" s="15"/>
      <c r="D30" s="330">
        <f t="shared" si="1"/>
        <v>0</v>
      </c>
      <c r="E30" s="359"/>
      <c r="F30" s="72">
        <f t="shared" si="0"/>
        <v>0</v>
      </c>
      <c r="G30" s="292"/>
      <c r="H30" s="293"/>
      <c r="I30" s="328">
        <f t="shared" si="4"/>
        <v>0</v>
      </c>
      <c r="J30" s="329">
        <f t="shared" si="3"/>
        <v>0</v>
      </c>
    </row>
    <row r="31" spans="1:10" x14ac:dyDescent="0.25">
      <c r="A31" s="203"/>
      <c r="B31" s="87"/>
      <c r="C31" s="15"/>
      <c r="D31" s="330">
        <f t="shared" si="1"/>
        <v>0</v>
      </c>
      <c r="E31" s="359"/>
      <c r="F31" s="72">
        <f t="shared" si="0"/>
        <v>0</v>
      </c>
      <c r="G31" s="292"/>
      <c r="H31" s="293"/>
      <c r="I31" s="328">
        <f t="shared" si="4"/>
        <v>0</v>
      </c>
      <c r="J31" s="329">
        <f t="shared" si="3"/>
        <v>0</v>
      </c>
    </row>
    <row r="32" spans="1:10" x14ac:dyDescent="0.25">
      <c r="A32" s="2"/>
      <c r="B32" s="87"/>
      <c r="C32" s="290"/>
      <c r="D32" s="330">
        <f t="shared" si="1"/>
        <v>0</v>
      </c>
      <c r="E32" s="365"/>
      <c r="F32" s="291">
        <f t="shared" si="0"/>
        <v>0</v>
      </c>
      <c r="G32" s="292"/>
      <c r="H32" s="293"/>
      <c r="I32" s="328">
        <f t="shared" si="4"/>
        <v>0</v>
      </c>
      <c r="J32" s="329">
        <f t="shared" si="3"/>
        <v>0</v>
      </c>
    </row>
    <row r="33" spans="1:10" x14ac:dyDescent="0.25">
      <c r="A33" s="2"/>
      <c r="B33" s="87"/>
      <c r="C33" s="15"/>
      <c r="D33" s="330">
        <f t="shared" si="1"/>
        <v>0</v>
      </c>
      <c r="E33" s="360"/>
      <c r="F33" s="72">
        <f t="shared" si="0"/>
        <v>0</v>
      </c>
      <c r="G33" s="292"/>
      <c r="H33" s="293"/>
      <c r="I33" s="258">
        <f t="shared" si="4"/>
        <v>0</v>
      </c>
      <c r="J33" s="259">
        <f t="shared" si="3"/>
        <v>0</v>
      </c>
    </row>
    <row r="34" spans="1:10" x14ac:dyDescent="0.25">
      <c r="A34" s="2"/>
      <c r="B34" s="87"/>
      <c r="C34" s="15"/>
      <c r="D34" s="330">
        <f t="shared" si="1"/>
        <v>0</v>
      </c>
      <c r="E34" s="360"/>
      <c r="F34" s="72">
        <f t="shared" si="0"/>
        <v>0</v>
      </c>
      <c r="G34" s="292"/>
      <c r="H34" s="293"/>
      <c r="I34" s="258">
        <f t="shared" si="4"/>
        <v>0</v>
      </c>
      <c r="J34" s="259">
        <f t="shared" si="3"/>
        <v>0</v>
      </c>
    </row>
    <row r="35" spans="1:10" x14ac:dyDescent="0.25">
      <c r="A35" s="2"/>
      <c r="B35" s="87"/>
      <c r="C35" s="15"/>
      <c r="D35" s="330">
        <f t="shared" si="1"/>
        <v>0</v>
      </c>
      <c r="E35" s="360"/>
      <c r="F35" s="72">
        <f t="shared" si="0"/>
        <v>0</v>
      </c>
      <c r="G35" s="292"/>
      <c r="H35" s="293"/>
      <c r="I35" s="328">
        <f t="shared" si="4"/>
        <v>0</v>
      </c>
      <c r="J35" s="329">
        <f t="shared" si="3"/>
        <v>0</v>
      </c>
    </row>
    <row r="36" spans="1:10" x14ac:dyDescent="0.25">
      <c r="A36" s="2"/>
      <c r="B36" s="87"/>
      <c r="C36" s="15"/>
      <c r="D36" s="330">
        <f t="shared" si="1"/>
        <v>0</v>
      </c>
      <c r="E36" s="360"/>
      <c r="F36" s="72">
        <f t="shared" si="0"/>
        <v>0</v>
      </c>
      <c r="G36" s="292"/>
      <c r="H36" s="293"/>
      <c r="I36" s="328">
        <f t="shared" si="4"/>
        <v>0</v>
      </c>
      <c r="J36" s="329">
        <f t="shared" si="3"/>
        <v>0</v>
      </c>
    </row>
    <row r="37" spans="1:10" x14ac:dyDescent="0.25">
      <c r="A37" s="2"/>
      <c r="B37" s="87"/>
      <c r="C37" s="15"/>
      <c r="D37" s="330">
        <f t="shared" si="1"/>
        <v>0</v>
      </c>
      <c r="E37" s="360" t="s">
        <v>41</v>
      </c>
      <c r="F37" s="72">
        <f t="shared" si="0"/>
        <v>0</v>
      </c>
      <c r="G37" s="292"/>
      <c r="H37" s="293"/>
      <c r="I37" s="328">
        <f t="shared" si="4"/>
        <v>0</v>
      </c>
      <c r="J37" s="329">
        <f t="shared" si="3"/>
        <v>0</v>
      </c>
    </row>
    <row r="38" spans="1:10" x14ac:dyDescent="0.25">
      <c r="A38" s="2"/>
      <c r="B38" s="87"/>
      <c r="C38" s="15"/>
      <c r="D38" s="330">
        <f t="shared" si="1"/>
        <v>0</v>
      </c>
      <c r="E38" s="359"/>
      <c r="F38" s="72">
        <f t="shared" si="0"/>
        <v>0</v>
      </c>
      <c r="G38" s="292"/>
      <c r="H38" s="293"/>
      <c r="I38" s="328">
        <f t="shared" si="4"/>
        <v>0</v>
      </c>
      <c r="J38" s="329">
        <f t="shared" si="3"/>
        <v>0</v>
      </c>
    </row>
    <row r="39" spans="1:10" x14ac:dyDescent="0.25">
      <c r="A39" s="2"/>
      <c r="B39" s="87"/>
      <c r="C39" s="15"/>
      <c r="D39" s="330">
        <f t="shared" si="1"/>
        <v>0</v>
      </c>
      <c r="E39" s="360"/>
      <c r="F39" s="72">
        <f t="shared" si="0"/>
        <v>0</v>
      </c>
      <c r="G39" s="292"/>
      <c r="H39" s="293"/>
      <c r="I39" s="328">
        <f t="shared" si="4"/>
        <v>0</v>
      </c>
      <c r="J39" s="329">
        <f t="shared" si="3"/>
        <v>0</v>
      </c>
    </row>
    <row r="40" spans="1:10" x14ac:dyDescent="0.25">
      <c r="A40" s="2"/>
      <c r="B40" s="87"/>
      <c r="C40" s="15"/>
      <c r="D40" s="330">
        <f t="shared" si="1"/>
        <v>0</v>
      </c>
      <c r="E40" s="360"/>
      <c r="F40" s="72">
        <f t="shared" si="0"/>
        <v>0</v>
      </c>
      <c r="G40" s="292"/>
      <c r="H40" s="293"/>
      <c r="I40" s="328">
        <f t="shared" si="4"/>
        <v>0</v>
      </c>
      <c r="J40" s="329">
        <f t="shared" si="3"/>
        <v>0</v>
      </c>
    </row>
    <row r="41" spans="1:10" x14ac:dyDescent="0.25">
      <c r="A41" s="2"/>
      <c r="B41" s="87"/>
      <c r="C41" s="15"/>
      <c r="D41" s="330">
        <f t="shared" si="1"/>
        <v>0</v>
      </c>
      <c r="E41" s="360"/>
      <c r="F41" s="72">
        <f t="shared" si="0"/>
        <v>0</v>
      </c>
      <c r="G41" s="292"/>
      <c r="H41" s="293"/>
      <c r="I41" s="258">
        <f t="shared" si="4"/>
        <v>0</v>
      </c>
      <c r="J41" s="259">
        <f t="shared" si="3"/>
        <v>0</v>
      </c>
    </row>
    <row r="42" spans="1:10" x14ac:dyDescent="0.25">
      <c r="A42" s="2"/>
      <c r="B42" s="87"/>
      <c r="C42" s="15"/>
      <c r="D42" s="330">
        <f t="shared" si="1"/>
        <v>0</v>
      </c>
      <c r="E42" s="360"/>
      <c r="F42" s="72">
        <f t="shared" si="0"/>
        <v>0</v>
      </c>
      <c r="G42" s="73"/>
      <c r="H42" s="74"/>
      <c r="I42" s="258">
        <f t="shared" si="4"/>
        <v>0</v>
      </c>
      <c r="J42" s="259">
        <f t="shared" si="3"/>
        <v>0</v>
      </c>
    </row>
    <row r="43" spans="1:10" x14ac:dyDescent="0.25">
      <c r="A43" s="2"/>
      <c r="B43" s="87"/>
      <c r="C43" s="15"/>
      <c r="D43" s="330">
        <f t="shared" si="1"/>
        <v>0</v>
      </c>
      <c r="E43" s="360"/>
      <c r="F43" s="72">
        <f t="shared" si="0"/>
        <v>0</v>
      </c>
      <c r="G43" s="73"/>
      <c r="H43" s="74"/>
      <c r="I43" s="258">
        <f t="shared" si="4"/>
        <v>0</v>
      </c>
      <c r="J43" s="259">
        <f t="shared" si="3"/>
        <v>0</v>
      </c>
    </row>
    <row r="44" spans="1:10" x14ac:dyDescent="0.25">
      <c r="A44" s="2"/>
      <c r="B44" s="87"/>
      <c r="C44" s="15"/>
      <c r="D44" s="330">
        <f t="shared" si="1"/>
        <v>0</v>
      </c>
      <c r="E44" s="360"/>
      <c r="F44" s="72">
        <f t="shared" si="0"/>
        <v>0</v>
      </c>
      <c r="G44" s="73"/>
      <c r="H44" s="74"/>
      <c r="I44" s="258">
        <f t="shared" si="4"/>
        <v>0</v>
      </c>
      <c r="J44" s="259">
        <f t="shared" si="3"/>
        <v>0</v>
      </c>
    </row>
    <row r="45" spans="1:10" x14ac:dyDescent="0.25">
      <c r="A45" s="2"/>
      <c r="B45" s="87"/>
      <c r="C45" s="15"/>
      <c r="D45" s="330">
        <f t="shared" si="1"/>
        <v>0</v>
      </c>
      <c r="E45" s="360"/>
      <c r="F45" s="72">
        <f t="shared" si="0"/>
        <v>0</v>
      </c>
      <c r="G45" s="73"/>
      <c r="H45" s="74"/>
      <c r="I45" s="258">
        <f t="shared" si="4"/>
        <v>0</v>
      </c>
      <c r="J45" s="259">
        <f t="shared" si="3"/>
        <v>0</v>
      </c>
    </row>
    <row r="46" spans="1:10" x14ac:dyDescent="0.25">
      <c r="A46" s="2"/>
      <c r="B46" s="87"/>
      <c r="C46" s="15"/>
      <c r="D46" s="330">
        <f t="shared" si="1"/>
        <v>0</v>
      </c>
      <c r="E46" s="360"/>
      <c r="F46" s="72">
        <f t="shared" si="0"/>
        <v>0</v>
      </c>
      <c r="G46" s="73"/>
      <c r="H46" s="74"/>
      <c r="I46" s="258">
        <f t="shared" si="4"/>
        <v>0</v>
      </c>
      <c r="J46" s="259">
        <f t="shared" si="3"/>
        <v>0</v>
      </c>
    </row>
    <row r="47" spans="1:10" x14ac:dyDescent="0.25">
      <c r="A47" s="2"/>
      <c r="B47" s="87"/>
      <c r="C47" s="15"/>
      <c r="D47" s="330">
        <f t="shared" si="1"/>
        <v>0</v>
      </c>
      <c r="E47" s="360"/>
      <c r="F47" s="72">
        <f t="shared" si="0"/>
        <v>0</v>
      </c>
      <c r="G47" s="73"/>
      <c r="H47" s="74"/>
      <c r="I47" s="258">
        <f t="shared" si="4"/>
        <v>0</v>
      </c>
      <c r="J47" s="259">
        <f t="shared" si="3"/>
        <v>0</v>
      </c>
    </row>
    <row r="48" spans="1:10" x14ac:dyDescent="0.25">
      <c r="A48" s="2"/>
      <c r="B48" s="87"/>
      <c r="C48" s="15"/>
      <c r="D48" s="330">
        <f t="shared" si="1"/>
        <v>0</v>
      </c>
      <c r="E48" s="360"/>
      <c r="F48" s="72">
        <f t="shared" si="0"/>
        <v>0</v>
      </c>
      <c r="G48" s="73"/>
      <c r="H48" s="74"/>
      <c r="I48" s="258">
        <f t="shared" si="4"/>
        <v>0</v>
      </c>
      <c r="J48" s="259">
        <f t="shared" si="3"/>
        <v>0</v>
      </c>
    </row>
    <row r="49" spans="1:10" x14ac:dyDescent="0.25">
      <c r="A49" s="2"/>
      <c r="B49" s="87"/>
      <c r="C49" s="15"/>
      <c r="D49" s="330">
        <f t="shared" si="1"/>
        <v>0</v>
      </c>
      <c r="E49" s="360"/>
      <c r="F49" s="72">
        <f t="shared" si="0"/>
        <v>0</v>
      </c>
      <c r="G49" s="73"/>
      <c r="H49" s="74"/>
      <c r="I49" s="258">
        <f t="shared" si="4"/>
        <v>0</v>
      </c>
      <c r="J49" s="259">
        <f t="shared" si="3"/>
        <v>0</v>
      </c>
    </row>
    <row r="50" spans="1:10" x14ac:dyDescent="0.25">
      <c r="A50" s="2"/>
      <c r="B50" s="87"/>
      <c r="C50" s="15"/>
      <c r="D50" s="330">
        <f t="shared" si="1"/>
        <v>0</v>
      </c>
      <c r="E50" s="360"/>
      <c r="F50" s="72">
        <f t="shared" si="0"/>
        <v>0</v>
      </c>
      <c r="G50" s="73"/>
      <c r="H50" s="74"/>
      <c r="I50" s="258">
        <f t="shared" si="4"/>
        <v>0</v>
      </c>
      <c r="J50" s="259">
        <f t="shared" si="3"/>
        <v>0</v>
      </c>
    </row>
    <row r="51" spans="1:10" ht="15.75" thickBot="1" x14ac:dyDescent="0.3">
      <c r="A51" s="4"/>
      <c r="B51" s="87"/>
      <c r="C51" s="38"/>
      <c r="D51" s="330">
        <f t="shared" si="1"/>
        <v>0</v>
      </c>
      <c r="E51" s="370"/>
      <c r="F51" s="234">
        <f t="shared" si="0"/>
        <v>0</v>
      </c>
      <c r="G51" s="235"/>
      <c r="H51" s="223"/>
    </row>
    <row r="52" spans="1:10" ht="16.5" thickTop="1" thickBot="1" x14ac:dyDescent="0.3">
      <c r="C52" s="94">
        <f>SUM(C8:C51)</f>
        <v>0</v>
      </c>
      <c r="D52" s="330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30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37" t="s">
        <v>11</v>
      </c>
      <c r="D55" s="1138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K76"/>
  <sheetViews>
    <sheetView topLeftCell="E1" zoomScaleNormal="100" workbookViewId="0">
      <pane ySplit="8" topLeftCell="A50" activePane="bottomLeft" state="frozen"/>
      <selection pane="bottomLeft" activeCell="Q61" sqref="Q6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124" t="s">
        <v>175</v>
      </c>
      <c r="B1" s="1124"/>
      <c r="C1" s="1124"/>
      <c r="D1" s="1124"/>
      <c r="E1" s="1124"/>
      <c r="F1" s="1124"/>
      <c r="G1" s="1124"/>
      <c r="H1" s="11">
        <v>1</v>
      </c>
      <c r="I1" s="139"/>
      <c r="J1" s="76"/>
    </row>
    <row r="2" spans="1:11" ht="15.75" thickBot="1" x14ac:dyDescent="0.3">
      <c r="I2" s="139"/>
      <c r="J2" s="76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9"/>
      <c r="J3" s="76"/>
    </row>
    <row r="4" spans="1:11" ht="15.75" thickTop="1" x14ac:dyDescent="0.25">
      <c r="B4" s="12"/>
      <c r="C4" s="135"/>
      <c r="D4" s="163"/>
      <c r="E4" s="110">
        <v>4.54</v>
      </c>
      <c r="F4" s="76">
        <v>1</v>
      </c>
      <c r="G4" s="76"/>
      <c r="I4" s="220"/>
      <c r="J4" s="76"/>
    </row>
    <row r="5" spans="1:11" x14ac:dyDescent="0.25">
      <c r="A5" s="76" t="s">
        <v>79</v>
      </c>
      <c r="B5" s="1140" t="s">
        <v>45</v>
      </c>
      <c r="C5" s="230">
        <v>46</v>
      </c>
      <c r="D5" s="163">
        <v>44263</v>
      </c>
      <c r="E5" s="110">
        <v>2002.14</v>
      </c>
      <c r="F5" s="76">
        <v>441</v>
      </c>
      <c r="G5" s="5">
        <f>F70</f>
        <v>5493.3999999999978</v>
      </c>
      <c r="H5" s="7">
        <f>E4+E5-G5+E6+E7</f>
        <v>517.56000000000267</v>
      </c>
      <c r="I5" s="220"/>
      <c r="J5" s="76"/>
    </row>
    <row r="6" spans="1:11" x14ac:dyDescent="0.25">
      <c r="B6" s="1140"/>
      <c r="C6" s="230">
        <v>48</v>
      </c>
      <c r="D6" s="163">
        <v>44277</v>
      </c>
      <c r="E6" s="110">
        <v>2002.14</v>
      </c>
      <c r="F6" s="76">
        <v>441</v>
      </c>
      <c r="I6" s="221"/>
      <c r="J6" s="76"/>
    </row>
    <row r="7" spans="1:11" ht="15.75" thickBot="1" x14ac:dyDescent="0.3">
      <c r="B7" s="12"/>
      <c r="C7" s="230">
        <v>46</v>
      </c>
      <c r="D7" s="163">
        <v>44285</v>
      </c>
      <c r="E7" s="110">
        <v>2002.14</v>
      </c>
      <c r="F7" s="76">
        <v>441</v>
      </c>
      <c r="I7" s="221"/>
      <c r="J7" s="76"/>
    </row>
    <row r="8" spans="1:11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2" t="s">
        <v>11</v>
      </c>
      <c r="J8" s="76"/>
    </row>
    <row r="9" spans="1:11" ht="15.75" thickTop="1" x14ac:dyDescent="0.25">
      <c r="A9" s="76"/>
      <c r="B9" s="142">
        <v>4.54</v>
      </c>
      <c r="C9" s="15">
        <v>50</v>
      </c>
      <c r="D9" s="72">
        <f>C9*B9</f>
        <v>227</v>
      </c>
      <c r="E9" s="226">
        <v>44266</v>
      </c>
      <c r="F9" s="72">
        <f t="shared" ref="F9:F31" si="0">D9</f>
        <v>227</v>
      </c>
      <c r="G9" s="73" t="s">
        <v>133</v>
      </c>
      <c r="H9" s="74">
        <v>55</v>
      </c>
      <c r="I9" s="220">
        <f>E5+E4+E6+E7-F9</f>
        <v>5783.96</v>
      </c>
      <c r="J9" s="76">
        <f>F5-C9+F6+F4+F7</f>
        <v>1274</v>
      </c>
      <c r="K9" s="63">
        <f>H9*F9</f>
        <v>12485</v>
      </c>
    </row>
    <row r="10" spans="1:11" x14ac:dyDescent="0.25">
      <c r="B10" s="142">
        <v>4.54</v>
      </c>
      <c r="C10" s="15">
        <v>2</v>
      </c>
      <c r="D10" s="72">
        <f>C10*B10</f>
        <v>9.08</v>
      </c>
      <c r="E10" s="226">
        <v>44267</v>
      </c>
      <c r="F10" s="72">
        <f t="shared" si="0"/>
        <v>9.08</v>
      </c>
      <c r="G10" s="73" t="s">
        <v>132</v>
      </c>
      <c r="H10" s="74">
        <v>55</v>
      </c>
      <c r="I10" s="220">
        <f>I9-F10</f>
        <v>5774.88</v>
      </c>
      <c r="J10" s="76">
        <f>J9-C10</f>
        <v>1272</v>
      </c>
      <c r="K10" s="63">
        <f t="shared" ref="K10:K68" si="1">H10*F10</f>
        <v>499.4</v>
      </c>
    </row>
    <row r="11" spans="1:11" x14ac:dyDescent="0.25">
      <c r="A11" s="58" t="s">
        <v>32</v>
      </c>
      <c r="B11" s="142">
        <v>4.54</v>
      </c>
      <c r="C11" s="15">
        <v>50</v>
      </c>
      <c r="D11" s="72">
        <f t="shared" ref="D11:D69" si="2">C11*B11</f>
        <v>227</v>
      </c>
      <c r="E11" s="226">
        <v>44268</v>
      </c>
      <c r="F11" s="72">
        <f t="shared" si="0"/>
        <v>227</v>
      </c>
      <c r="G11" s="292" t="s">
        <v>134</v>
      </c>
      <c r="H11" s="293">
        <v>55</v>
      </c>
      <c r="I11" s="308">
        <f t="shared" ref="I11:I68" si="3">I10-F11</f>
        <v>5547.88</v>
      </c>
      <c r="J11" s="269">
        <f t="shared" ref="J11:J68" si="4">J10-C11</f>
        <v>1222</v>
      </c>
      <c r="K11" s="63">
        <f t="shared" si="1"/>
        <v>12485</v>
      </c>
    </row>
    <row r="12" spans="1:11" x14ac:dyDescent="0.25">
      <c r="A12" s="89"/>
      <c r="B12" s="142">
        <v>4.54</v>
      </c>
      <c r="C12" s="15">
        <v>200</v>
      </c>
      <c r="D12" s="72">
        <f t="shared" si="2"/>
        <v>908</v>
      </c>
      <c r="E12" s="226">
        <v>44270</v>
      </c>
      <c r="F12" s="72">
        <f t="shared" si="0"/>
        <v>908</v>
      </c>
      <c r="G12" s="292" t="s">
        <v>135</v>
      </c>
      <c r="H12" s="293">
        <v>55</v>
      </c>
      <c r="I12" s="308">
        <f t="shared" si="3"/>
        <v>4639.88</v>
      </c>
      <c r="J12" s="269">
        <f t="shared" si="4"/>
        <v>1022</v>
      </c>
      <c r="K12" s="63">
        <f t="shared" si="1"/>
        <v>49940</v>
      </c>
    </row>
    <row r="13" spans="1:11" x14ac:dyDescent="0.25">
      <c r="B13" s="142">
        <v>4.54</v>
      </c>
      <c r="C13" s="15">
        <v>2</v>
      </c>
      <c r="D13" s="72">
        <f t="shared" si="2"/>
        <v>9.08</v>
      </c>
      <c r="E13" s="226">
        <v>44272</v>
      </c>
      <c r="F13" s="72">
        <f t="shared" si="0"/>
        <v>9.08</v>
      </c>
      <c r="G13" s="292" t="s">
        <v>129</v>
      </c>
      <c r="H13" s="293">
        <v>55</v>
      </c>
      <c r="I13" s="308">
        <f t="shared" si="3"/>
        <v>4630.8</v>
      </c>
      <c r="J13" s="269">
        <f t="shared" si="4"/>
        <v>1020</v>
      </c>
      <c r="K13" s="63">
        <f t="shared" si="1"/>
        <v>499.4</v>
      </c>
    </row>
    <row r="14" spans="1:11" x14ac:dyDescent="0.25">
      <c r="A14" s="58" t="s">
        <v>33</v>
      </c>
      <c r="B14" s="142">
        <v>4.54</v>
      </c>
      <c r="C14" s="15">
        <v>30</v>
      </c>
      <c r="D14" s="72">
        <f t="shared" si="2"/>
        <v>136.19999999999999</v>
      </c>
      <c r="E14" s="226">
        <v>44273</v>
      </c>
      <c r="F14" s="72">
        <f t="shared" si="0"/>
        <v>136.19999999999999</v>
      </c>
      <c r="G14" s="292" t="s">
        <v>136</v>
      </c>
      <c r="H14" s="293">
        <v>55</v>
      </c>
      <c r="I14" s="308">
        <f t="shared" si="3"/>
        <v>4494.6000000000004</v>
      </c>
      <c r="J14" s="269">
        <f t="shared" si="4"/>
        <v>990</v>
      </c>
      <c r="K14" s="63">
        <f t="shared" si="1"/>
        <v>7490.9999999999991</v>
      </c>
    </row>
    <row r="15" spans="1:11" x14ac:dyDescent="0.25">
      <c r="B15" s="142">
        <v>4.54</v>
      </c>
      <c r="C15" s="15">
        <v>1</v>
      </c>
      <c r="D15" s="72">
        <f t="shared" si="2"/>
        <v>4.54</v>
      </c>
      <c r="E15" s="143">
        <v>44273</v>
      </c>
      <c r="F15" s="72">
        <f t="shared" si="0"/>
        <v>4.54</v>
      </c>
      <c r="G15" s="292" t="s">
        <v>137</v>
      </c>
      <c r="H15" s="293">
        <v>55</v>
      </c>
      <c r="I15" s="308">
        <f t="shared" si="3"/>
        <v>4490.0600000000004</v>
      </c>
      <c r="J15" s="269">
        <f t="shared" si="4"/>
        <v>989</v>
      </c>
      <c r="K15" s="63">
        <f t="shared" si="1"/>
        <v>249.7</v>
      </c>
    </row>
    <row r="16" spans="1:11" x14ac:dyDescent="0.25">
      <c r="B16" s="142">
        <v>4.54</v>
      </c>
      <c r="C16" s="15">
        <v>2</v>
      </c>
      <c r="D16" s="72">
        <f t="shared" si="2"/>
        <v>9.08</v>
      </c>
      <c r="E16" s="226">
        <v>44274</v>
      </c>
      <c r="F16" s="72">
        <f t="shared" si="0"/>
        <v>9.08</v>
      </c>
      <c r="G16" s="292" t="s">
        <v>138</v>
      </c>
      <c r="H16" s="293">
        <v>55</v>
      </c>
      <c r="I16" s="308">
        <f t="shared" si="3"/>
        <v>4480.9800000000005</v>
      </c>
      <c r="J16" s="269">
        <f t="shared" si="4"/>
        <v>987</v>
      </c>
      <c r="K16" s="63">
        <f t="shared" si="1"/>
        <v>499.4</v>
      </c>
    </row>
    <row r="17" spans="2:11" x14ac:dyDescent="0.25">
      <c r="B17" s="142">
        <v>4.54</v>
      </c>
      <c r="C17" s="15">
        <v>40</v>
      </c>
      <c r="D17" s="72">
        <f t="shared" si="2"/>
        <v>181.6</v>
      </c>
      <c r="E17" s="226">
        <v>44274</v>
      </c>
      <c r="F17" s="72">
        <f t="shared" si="0"/>
        <v>181.6</v>
      </c>
      <c r="G17" s="292" t="s">
        <v>139</v>
      </c>
      <c r="H17" s="293">
        <v>55</v>
      </c>
      <c r="I17" s="308">
        <f t="shared" si="3"/>
        <v>4299.38</v>
      </c>
      <c r="J17" s="269">
        <f t="shared" si="4"/>
        <v>947</v>
      </c>
      <c r="K17" s="63">
        <f t="shared" si="1"/>
        <v>9988</v>
      </c>
    </row>
    <row r="18" spans="2:11" x14ac:dyDescent="0.25">
      <c r="B18" s="142">
        <v>4.54</v>
      </c>
      <c r="C18" s="15">
        <v>50</v>
      </c>
      <c r="D18" s="72">
        <f t="shared" si="2"/>
        <v>227</v>
      </c>
      <c r="E18" s="226">
        <v>44275</v>
      </c>
      <c r="F18" s="72">
        <f t="shared" si="0"/>
        <v>227</v>
      </c>
      <c r="G18" s="292" t="s">
        <v>140</v>
      </c>
      <c r="H18" s="293">
        <v>55</v>
      </c>
      <c r="I18" s="308">
        <f t="shared" si="3"/>
        <v>4072.38</v>
      </c>
      <c r="J18" s="269">
        <f t="shared" si="4"/>
        <v>897</v>
      </c>
      <c r="K18" s="63">
        <f t="shared" si="1"/>
        <v>12485</v>
      </c>
    </row>
    <row r="19" spans="2:11" x14ac:dyDescent="0.25">
      <c r="B19" s="142">
        <v>4.54</v>
      </c>
      <c r="C19" s="15">
        <v>10</v>
      </c>
      <c r="D19" s="72">
        <f t="shared" si="2"/>
        <v>45.4</v>
      </c>
      <c r="E19" s="226">
        <v>44275</v>
      </c>
      <c r="F19" s="72">
        <f t="shared" si="0"/>
        <v>45.4</v>
      </c>
      <c r="G19" s="292" t="s">
        <v>141</v>
      </c>
      <c r="H19" s="293">
        <v>55</v>
      </c>
      <c r="I19" s="308">
        <f t="shared" si="3"/>
        <v>4026.98</v>
      </c>
      <c r="J19" s="269">
        <f t="shared" si="4"/>
        <v>887</v>
      </c>
      <c r="K19" s="63">
        <f t="shared" si="1"/>
        <v>2497</v>
      </c>
    </row>
    <row r="20" spans="2:11" x14ac:dyDescent="0.25">
      <c r="B20" s="142">
        <v>4.54</v>
      </c>
      <c r="C20" s="15">
        <v>5</v>
      </c>
      <c r="D20" s="72">
        <f t="shared" si="2"/>
        <v>22.7</v>
      </c>
      <c r="E20" s="226">
        <v>44277</v>
      </c>
      <c r="F20" s="72">
        <f t="shared" si="0"/>
        <v>22.7</v>
      </c>
      <c r="G20" s="73" t="s">
        <v>142</v>
      </c>
      <c r="H20" s="74">
        <v>55</v>
      </c>
      <c r="I20" s="220">
        <f t="shared" si="3"/>
        <v>4004.28</v>
      </c>
      <c r="J20" s="76">
        <f t="shared" si="4"/>
        <v>882</v>
      </c>
      <c r="K20" s="63">
        <f t="shared" si="1"/>
        <v>1248.5</v>
      </c>
    </row>
    <row r="21" spans="2:11" x14ac:dyDescent="0.25">
      <c r="B21" s="142">
        <v>4.54</v>
      </c>
      <c r="C21" s="15">
        <v>50</v>
      </c>
      <c r="D21" s="72">
        <f t="shared" si="2"/>
        <v>227</v>
      </c>
      <c r="E21" s="226">
        <v>44278</v>
      </c>
      <c r="F21" s="72">
        <f t="shared" si="0"/>
        <v>227</v>
      </c>
      <c r="G21" s="73" t="s">
        <v>144</v>
      </c>
      <c r="H21" s="74">
        <v>57</v>
      </c>
      <c r="I21" s="220">
        <f t="shared" si="3"/>
        <v>3777.28</v>
      </c>
      <c r="J21" s="76">
        <f t="shared" si="4"/>
        <v>832</v>
      </c>
      <c r="K21" s="63">
        <f t="shared" si="1"/>
        <v>12939</v>
      </c>
    </row>
    <row r="22" spans="2:11" x14ac:dyDescent="0.25">
      <c r="B22" s="142">
        <v>4.54</v>
      </c>
      <c r="C22" s="15">
        <v>40</v>
      </c>
      <c r="D22" s="72">
        <f t="shared" si="2"/>
        <v>181.6</v>
      </c>
      <c r="E22" s="226">
        <v>44280</v>
      </c>
      <c r="F22" s="72">
        <f t="shared" si="0"/>
        <v>181.6</v>
      </c>
      <c r="G22" s="73" t="s">
        <v>149</v>
      </c>
      <c r="H22" s="74">
        <v>57</v>
      </c>
      <c r="I22" s="220">
        <f t="shared" si="3"/>
        <v>3595.6800000000003</v>
      </c>
      <c r="J22" s="76">
        <f t="shared" si="4"/>
        <v>792</v>
      </c>
      <c r="K22" s="63">
        <f t="shared" si="1"/>
        <v>10351.199999999999</v>
      </c>
    </row>
    <row r="23" spans="2:11" x14ac:dyDescent="0.25">
      <c r="B23" s="142">
        <v>4.54</v>
      </c>
      <c r="C23" s="15">
        <v>2</v>
      </c>
      <c r="D23" s="72">
        <f t="shared" si="2"/>
        <v>9.08</v>
      </c>
      <c r="E23" s="226">
        <v>44280</v>
      </c>
      <c r="F23" s="72">
        <f t="shared" si="0"/>
        <v>9.08</v>
      </c>
      <c r="G23" s="73" t="s">
        <v>150</v>
      </c>
      <c r="H23" s="74">
        <v>57</v>
      </c>
      <c r="I23" s="220">
        <f t="shared" si="3"/>
        <v>3586.6000000000004</v>
      </c>
      <c r="J23" s="76">
        <f t="shared" si="4"/>
        <v>790</v>
      </c>
      <c r="K23" s="63">
        <f t="shared" si="1"/>
        <v>517.56000000000006</v>
      </c>
    </row>
    <row r="24" spans="2:11" x14ac:dyDescent="0.25">
      <c r="B24" s="142">
        <v>4.54</v>
      </c>
      <c r="C24" s="15">
        <v>2</v>
      </c>
      <c r="D24" s="72">
        <f t="shared" si="2"/>
        <v>9.08</v>
      </c>
      <c r="E24" s="226">
        <v>44281</v>
      </c>
      <c r="F24" s="72">
        <f t="shared" si="0"/>
        <v>9.08</v>
      </c>
      <c r="G24" s="73" t="s">
        <v>147</v>
      </c>
      <c r="H24" s="74">
        <v>57</v>
      </c>
      <c r="I24" s="220">
        <f t="shared" si="3"/>
        <v>3577.5200000000004</v>
      </c>
      <c r="J24" s="76">
        <f t="shared" si="4"/>
        <v>788</v>
      </c>
      <c r="K24" s="63">
        <f t="shared" si="1"/>
        <v>517.56000000000006</v>
      </c>
    </row>
    <row r="25" spans="2:11" x14ac:dyDescent="0.25">
      <c r="B25" s="142">
        <v>4.54</v>
      </c>
      <c r="C25" s="15">
        <v>2</v>
      </c>
      <c r="D25" s="72">
        <f t="shared" si="2"/>
        <v>9.08</v>
      </c>
      <c r="E25" s="226">
        <v>44281</v>
      </c>
      <c r="F25" s="72">
        <f t="shared" si="0"/>
        <v>9.08</v>
      </c>
      <c r="G25" s="73" t="s">
        <v>151</v>
      </c>
      <c r="H25" s="74">
        <v>57</v>
      </c>
      <c r="I25" s="220">
        <f t="shared" si="3"/>
        <v>3568.4400000000005</v>
      </c>
      <c r="J25" s="76">
        <f t="shared" si="4"/>
        <v>786</v>
      </c>
      <c r="K25" s="63">
        <f t="shared" si="1"/>
        <v>517.56000000000006</v>
      </c>
    </row>
    <row r="26" spans="2:11" x14ac:dyDescent="0.25">
      <c r="B26" s="142">
        <v>4.54</v>
      </c>
      <c r="C26" s="15">
        <v>10</v>
      </c>
      <c r="D26" s="72">
        <f t="shared" si="2"/>
        <v>45.4</v>
      </c>
      <c r="E26" s="226">
        <v>44281</v>
      </c>
      <c r="F26" s="72">
        <f t="shared" si="0"/>
        <v>45.4</v>
      </c>
      <c r="G26" s="73" t="s">
        <v>155</v>
      </c>
      <c r="H26" s="74">
        <v>57</v>
      </c>
      <c r="I26" s="220">
        <f t="shared" si="3"/>
        <v>3523.0400000000004</v>
      </c>
      <c r="J26" s="76">
        <f t="shared" si="4"/>
        <v>776</v>
      </c>
      <c r="K26" s="63">
        <f t="shared" si="1"/>
        <v>2587.7999999999997</v>
      </c>
    </row>
    <row r="27" spans="2:11" x14ac:dyDescent="0.25">
      <c r="B27" s="142">
        <v>4.54</v>
      </c>
      <c r="C27" s="15">
        <v>50</v>
      </c>
      <c r="D27" s="72">
        <f t="shared" si="2"/>
        <v>227</v>
      </c>
      <c r="E27" s="226">
        <v>44282</v>
      </c>
      <c r="F27" s="72">
        <f t="shared" si="0"/>
        <v>227</v>
      </c>
      <c r="G27" s="73" t="s">
        <v>156</v>
      </c>
      <c r="H27" s="74">
        <v>57</v>
      </c>
      <c r="I27" s="220">
        <f t="shared" si="3"/>
        <v>3296.0400000000004</v>
      </c>
      <c r="J27" s="76">
        <f t="shared" si="4"/>
        <v>726</v>
      </c>
      <c r="K27" s="63">
        <f t="shared" si="1"/>
        <v>12939</v>
      </c>
    </row>
    <row r="28" spans="2:11" x14ac:dyDescent="0.25">
      <c r="B28" s="142">
        <v>4.54</v>
      </c>
      <c r="C28" s="15">
        <v>40</v>
      </c>
      <c r="D28" s="72">
        <f t="shared" si="2"/>
        <v>181.6</v>
      </c>
      <c r="E28" s="226">
        <v>44284</v>
      </c>
      <c r="F28" s="72">
        <f t="shared" si="0"/>
        <v>181.6</v>
      </c>
      <c r="G28" s="73" t="s">
        <v>158</v>
      </c>
      <c r="H28" s="74">
        <v>57</v>
      </c>
      <c r="I28" s="220">
        <f t="shared" si="3"/>
        <v>3114.4400000000005</v>
      </c>
      <c r="J28" s="76">
        <f t="shared" si="4"/>
        <v>686</v>
      </c>
      <c r="K28" s="63">
        <f t="shared" si="1"/>
        <v>10351.199999999999</v>
      </c>
    </row>
    <row r="29" spans="2:11" x14ac:dyDescent="0.25">
      <c r="B29" s="142">
        <v>4.54</v>
      </c>
      <c r="C29" s="15">
        <v>4</v>
      </c>
      <c r="D29" s="72">
        <f t="shared" si="2"/>
        <v>18.16</v>
      </c>
      <c r="E29" s="226">
        <v>44285</v>
      </c>
      <c r="F29" s="72">
        <f t="shared" si="0"/>
        <v>18.16</v>
      </c>
      <c r="G29" s="73" t="s">
        <v>159</v>
      </c>
      <c r="H29" s="74">
        <v>57</v>
      </c>
      <c r="I29" s="220">
        <f t="shared" si="3"/>
        <v>3096.2800000000007</v>
      </c>
      <c r="J29" s="76">
        <f t="shared" si="4"/>
        <v>682</v>
      </c>
      <c r="K29" s="63">
        <f t="shared" si="1"/>
        <v>1035.1200000000001</v>
      </c>
    </row>
    <row r="30" spans="2:11" x14ac:dyDescent="0.25">
      <c r="B30" s="142">
        <v>4.54</v>
      </c>
      <c r="C30" s="15">
        <v>1</v>
      </c>
      <c r="D30" s="72">
        <f t="shared" si="2"/>
        <v>4.54</v>
      </c>
      <c r="E30" s="226">
        <v>44285</v>
      </c>
      <c r="F30" s="72">
        <f t="shared" si="0"/>
        <v>4.54</v>
      </c>
      <c r="G30" s="73" t="s">
        <v>148</v>
      </c>
      <c r="H30" s="74">
        <v>57</v>
      </c>
      <c r="I30" s="220">
        <f t="shared" si="3"/>
        <v>3091.7400000000007</v>
      </c>
      <c r="J30" s="76">
        <f t="shared" si="4"/>
        <v>681</v>
      </c>
      <c r="K30" s="63">
        <f t="shared" si="1"/>
        <v>258.78000000000003</v>
      </c>
    </row>
    <row r="31" spans="2:11" x14ac:dyDescent="0.25">
      <c r="B31" s="142">
        <v>4.54</v>
      </c>
      <c r="C31" s="15">
        <v>50</v>
      </c>
      <c r="D31" s="72">
        <f t="shared" si="2"/>
        <v>227</v>
      </c>
      <c r="E31" s="226">
        <v>44286</v>
      </c>
      <c r="F31" s="72">
        <f t="shared" si="0"/>
        <v>227</v>
      </c>
      <c r="G31" s="73" t="s">
        <v>160</v>
      </c>
      <c r="H31" s="74">
        <v>57</v>
      </c>
      <c r="I31" s="220">
        <f t="shared" si="3"/>
        <v>2864.7400000000007</v>
      </c>
      <c r="J31" s="76">
        <f t="shared" si="4"/>
        <v>631</v>
      </c>
      <c r="K31" s="63">
        <f t="shared" si="1"/>
        <v>12939</v>
      </c>
    </row>
    <row r="32" spans="2:11" x14ac:dyDescent="0.25">
      <c r="B32" s="142">
        <v>4.54</v>
      </c>
      <c r="C32" s="15">
        <v>50</v>
      </c>
      <c r="D32" s="72">
        <f t="shared" si="2"/>
        <v>227</v>
      </c>
      <c r="E32" s="226">
        <v>44286</v>
      </c>
      <c r="F32" s="72">
        <f>D32</f>
        <v>227</v>
      </c>
      <c r="G32" s="73" t="s">
        <v>162</v>
      </c>
      <c r="H32" s="74">
        <v>57</v>
      </c>
      <c r="I32" s="220">
        <f t="shared" si="3"/>
        <v>2637.7400000000007</v>
      </c>
      <c r="J32" s="76">
        <f t="shared" si="4"/>
        <v>581</v>
      </c>
      <c r="K32" s="63">
        <f t="shared" si="1"/>
        <v>12939</v>
      </c>
    </row>
    <row r="33" spans="1:11" x14ac:dyDescent="0.25">
      <c r="B33" s="142">
        <v>4.54</v>
      </c>
      <c r="C33" s="15">
        <v>2</v>
      </c>
      <c r="D33" s="72">
        <f t="shared" si="2"/>
        <v>9.08</v>
      </c>
      <c r="E33" s="918">
        <v>44287</v>
      </c>
      <c r="F33" s="72">
        <f>D33</f>
        <v>9.08</v>
      </c>
      <c r="G33" s="73" t="s">
        <v>153</v>
      </c>
      <c r="H33" s="74">
        <v>57</v>
      </c>
      <c r="I33" s="220">
        <f t="shared" si="3"/>
        <v>2628.6600000000008</v>
      </c>
      <c r="J33" s="76">
        <f t="shared" si="4"/>
        <v>579</v>
      </c>
      <c r="K33" s="63">
        <f t="shared" si="1"/>
        <v>517.56000000000006</v>
      </c>
    </row>
    <row r="34" spans="1:11" x14ac:dyDescent="0.25">
      <c r="B34" s="142">
        <v>4.54</v>
      </c>
      <c r="C34" s="15">
        <v>2</v>
      </c>
      <c r="D34" s="72">
        <f t="shared" si="2"/>
        <v>9.08</v>
      </c>
      <c r="E34" s="143">
        <v>44287</v>
      </c>
      <c r="F34" s="72">
        <f t="shared" ref="F34:F67" si="5">D34</f>
        <v>9.08</v>
      </c>
      <c r="G34" s="73" t="s">
        <v>145</v>
      </c>
      <c r="H34" s="74">
        <v>57</v>
      </c>
      <c r="I34" s="220">
        <f t="shared" si="3"/>
        <v>2619.5800000000008</v>
      </c>
      <c r="J34" s="76">
        <f t="shared" si="4"/>
        <v>577</v>
      </c>
      <c r="K34" s="63">
        <f t="shared" si="1"/>
        <v>517.56000000000006</v>
      </c>
    </row>
    <row r="35" spans="1:11" x14ac:dyDescent="0.25">
      <c r="B35" s="142">
        <v>4.54</v>
      </c>
      <c r="C35" s="15">
        <v>100</v>
      </c>
      <c r="D35" s="72">
        <f t="shared" si="2"/>
        <v>454</v>
      </c>
      <c r="E35" s="143">
        <v>44288</v>
      </c>
      <c r="F35" s="72">
        <f t="shared" si="5"/>
        <v>454</v>
      </c>
      <c r="G35" s="73" t="s">
        <v>167</v>
      </c>
      <c r="H35" s="74">
        <v>57</v>
      </c>
      <c r="I35" s="220">
        <f t="shared" si="3"/>
        <v>2165.5800000000008</v>
      </c>
      <c r="J35" s="76">
        <f t="shared" si="4"/>
        <v>477</v>
      </c>
      <c r="K35" s="63">
        <f t="shared" si="1"/>
        <v>25878</v>
      </c>
    </row>
    <row r="36" spans="1:11" x14ac:dyDescent="0.25">
      <c r="A36" s="79"/>
      <c r="B36" s="142">
        <v>4.54</v>
      </c>
      <c r="C36" s="15">
        <v>2</v>
      </c>
      <c r="D36" s="72">
        <f t="shared" si="2"/>
        <v>9.08</v>
      </c>
      <c r="E36" s="143">
        <v>44289</v>
      </c>
      <c r="F36" s="72">
        <f t="shared" si="5"/>
        <v>9.08</v>
      </c>
      <c r="G36" s="73" t="s">
        <v>168</v>
      </c>
      <c r="H36" s="74">
        <v>57</v>
      </c>
      <c r="I36" s="220">
        <f t="shared" si="3"/>
        <v>2156.5000000000009</v>
      </c>
      <c r="J36" s="76">
        <f t="shared" si="4"/>
        <v>475</v>
      </c>
      <c r="K36" s="63">
        <f t="shared" si="1"/>
        <v>517.56000000000006</v>
      </c>
    </row>
    <row r="37" spans="1:11" x14ac:dyDescent="0.25">
      <c r="B37" s="142">
        <v>4.54</v>
      </c>
      <c r="C37" s="15">
        <v>30</v>
      </c>
      <c r="D37" s="72">
        <f t="shared" si="2"/>
        <v>136.19999999999999</v>
      </c>
      <c r="E37" s="143">
        <v>44289</v>
      </c>
      <c r="F37" s="72">
        <f t="shared" si="5"/>
        <v>136.19999999999999</v>
      </c>
      <c r="G37" s="73" t="s">
        <v>170</v>
      </c>
      <c r="H37" s="74">
        <v>57</v>
      </c>
      <c r="I37" s="220">
        <f t="shared" si="3"/>
        <v>2020.3000000000009</v>
      </c>
      <c r="J37" s="76">
        <f t="shared" si="4"/>
        <v>445</v>
      </c>
      <c r="K37" s="63">
        <f t="shared" si="1"/>
        <v>7763.4</v>
      </c>
    </row>
    <row r="38" spans="1:11" x14ac:dyDescent="0.25">
      <c r="B38" s="142">
        <v>4.54</v>
      </c>
      <c r="C38" s="15">
        <v>26</v>
      </c>
      <c r="D38" s="72">
        <f t="shared" si="2"/>
        <v>118.04</v>
      </c>
      <c r="E38" s="226">
        <v>44290</v>
      </c>
      <c r="F38" s="72">
        <f t="shared" si="5"/>
        <v>118.04</v>
      </c>
      <c r="G38" s="73" t="s">
        <v>146</v>
      </c>
      <c r="H38" s="74">
        <v>57</v>
      </c>
      <c r="I38" s="220">
        <f t="shared" si="3"/>
        <v>1902.2600000000009</v>
      </c>
      <c r="J38" s="76">
        <f t="shared" si="4"/>
        <v>419</v>
      </c>
      <c r="K38" s="63">
        <f t="shared" si="1"/>
        <v>6728.2800000000007</v>
      </c>
    </row>
    <row r="39" spans="1:11" x14ac:dyDescent="0.25">
      <c r="B39" s="142">
        <v>4.54</v>
      </c>
      <c r="C39" s="15">
        <v>1</v>
      </c>
      <c r="D39" s="250">
        <f t="shared" si="2"/>
        <v>4.54</v>
      </c>
      <c r="E39" s="1035">
        <v>44293</v>
      </c>
      <c r="F39" s="250">
        <f t="shared" si="5"/>
        <v>4.54</v>
      </c>
      <c r="G39" s="188" t="s">
        <v>324</v>
      </c>
      <c r="H39" s="124">
        <v>57</v>
      </c>
      <c r="I39" s="1036">
        <f t="shared" si="3"/>
        <v>1897.7200000000009</v>
      </c>
      <c r="J39" s="76">
        <f t="shared" si="4"/>
        <v>418</v>
      </c>
      <c r="K39" s="63">
        <f t="shared" si="1"/>
        <v>258.78000000000003</v>
      </c>
    </row>
    <row r="40" spans="1:11" x14ac:dyDescent="0.25">
      <c r="B40" s="142">
        <v>4.54</v>
      </c>
      <c r="C40" s="15">
        <v>5</v>
      </c>
      <c r="D40" s="250">
        <f t="shared" si="2"/>
        <v>22.7</v>
      </c>
      <c r="E40" s="1035">
        <v>44295</v>
      </c>
      <c r="F40" s="250">
        <f t="shared" si="5"/>
        <v>22.7</v>
      </c>
      <c r="G40" s="188" t="s">
        <v>335</v>
      </c>
      <c r="H40" s="124">
        <v>57</v>
      </c>
      <c r="I40" s="1036">
        <f t="shared" si="3"/>
        <v>1875.0200000000009</v>
      </c>
      <c r="J40" s="76">
        <f t="shared" si="4"/>
        <v>413</v>
      </c>
      <c r="K40" s="63">
        <f t="shared" si="1"/>
        <v>1293.8999999999999</v>
      </c>
    </row>
    <row r="41" spans="1:11" x14ac:dyDescent="0.25">
      <c r="B41" s="142">
        <v>4.54</v>
      </c>
      <c r="C41" s="15">
        <v>50</v>
      </c>
      <c r="D41" s="250">
        <f t="shared" si="2"/>
        <v>227</v>
      </c>
      <c r="E41" s="1035">
        <v>44296</v>
      </c>
      <c r="F41" s="250">
        <f t="shared" si="5"/>
        <v>227</v>
      </c>
      <c r="G41" s="188" t="s">
        <v>336</v>
      </c>
      <c r="H41" s="124">
        <v>57</v>
      </c>
      <c r="I41" s="1036">
        <f t="shared" si="3"/>
        <v>1648.0200000000009</v>
      </c>
      <c r="J41" s="76">
        <f t="shared" si="4"/>
        <v>363</v>
      </c>
      <c r="K41" s="63">
        <f t="shared" si="1"/>
        <v>12939</v>
      </c>
    </row>
    <row r="42" spans="1:11" x14ac:dyDescent="0.25">
      <c r="B42" s="142">
        <v>4.54</v>
      </c>
      <c r="C42" s="15">
        <v>1</v>
      </c>
      <c r="D42" s="250">
        <f t="shared" si="2"/>
        <v>4.54</v>
      </c>
      <c r="E42" s="1035">
        <v>44298</v>
      </c>
      <c r="F42" s="250">
        <f t="shared" si="5"/>
        <v>4.54</v>
      </c>
      <c r="G42" s="188" t="s">
        <v>346</v>
      </c>
      <c r="H42" s="124">
        <v>57</v>
      </c>
      <c r="I42" s="1036">
        <f t="shared" si="3"/>
        <v>1643.4800000000009</v>
      </c>
      <c r="J42" s="76">
        <f t="shared" si="4"/>
        <v>362</v>
      </c>
      <c r="K42" s="63">
        <f t="shared" si="1"/>
        <v>258.78000000000003</v>
      </c>
    </row>
    <row r="43" spans="1:11" x14ac:dyDescent="0.25">
      <c r="B43" s="142">
        <v>4.54</v>
      </c>
      <c r="C43" s="15">
        <v>1</v>
      </c>
      <c r="D43" s="250">
        <f t="shared" si="2"/>
        <v>4.54</v>
      </c>
      <c r="E43" s="1035">
        <v>44299</v>
      </c>
      <c r="F43" s="250">
        <f t="shared" si="5"/>
        <v>4.54</v>
      </c>
      <c r="G43" s="188" t="s">
        <v>356</v>
      </c>
      <c r="H43" s="124">
        <v>57</v>
      </c>
      <c r="I43" s="1036">
        <f t="shared" si="3"/>
        <v>1638.940000000001</v>
      </c>
      <c r="J43" s="76">
        <f t="shared" si="4"/>
        <v>361</v>
      </c>
      <c r="K43" s="63">
        <f t="shared" si="1"/>
        <v>258.78000000000003</v>
      </c>
    </row>
    <row r="44" spans="1:11" x14ac:dyDescent="0.25">
      <c r="B44" s="142">
        <v>4.54</v>
      </c>
      <c r="C44" s="15">
        <v>2</v>
      </c>
      <c r="D44" s="250">
        <f t="shared" si="2"/>
        <v>9.08</v>
      </c>
      <c r="E44" s="1035">
        <v>44300</v>
      </c>
      <c r="F44" s="250">
        <f t="shared" si="5"/>
        <v>9.08</v>
      </c>
      <c r="G44" s="188" t="s">
        <v>359</v>
      </c>
      <c r="H44" s="124">
        <v>57</v>
      </c>
      <c r="I44" s="1036">
        <f t="shared" si="3"/>
        <v>1629.860000000001</v>
      </c>
      <c r="J44" s="76">
        <f t="shared" si="4"/>
        <v>359</v>
      </c>
      <c r="K44" s="63">
        <f t="shared" si="1"/>
        <v>517.56000000000006</v>
      </c>
    </row>
    <row r="45" spans="1:11" x14ac:dyDescent="0.25">
      <c r="B45" s="142">
        <v>4.54</v>
      </c>
      <c r="C45" s="15">
        <v>1</v>
      </c>
      <c r="D45" s="250">
        <f t="shared" si="2"/>
        <v>4.54</v>
      </c>
      <c r="E45" s="1035">
        <v>44301</v>
      </c>
      <c r="F45" s="250">
        <f t="shared" si="5"/>
        <v>4.54</v>
      </c>
      <c r="G45" s="188" t="s">
        <v>368</v>
      </c>
      <c r="H45" s="124">
        <v>57</v>
      </c>
      <c r="I45" s="1036">
        <f t="shared" si="3"/>
        <v>1625.3200000000011</v>
      </c>
      <c r="J45" s="76">
        <f t="shared" si="4"/>
        <v>358</v>
      </c>
      <c r="K45" s="63">
        <f t="shared" si="1"/>
        <v>258.78000000000003</v>
      </c>
    </row>
    <row r="46" spans="1:11" x14ac:dyDescent="0.25">
      <c r="B46" s="142">
        <v>4.54</v>
      </c>
      <c r="C46" s="15">
        <v>40</v>
      </c>
      <c r="D46" s="250">
        <f t="shared" si="2"/>
        <v>181.6</v>
      </c>
      <c r="E46" s="1035">
        <v>44302</v>
      </c>
      <c r="F46" s="250">
        <f t="shared" si="5"/>
        <v>181.6</v>
      </c>
      <c r="G46" s="188" t="s">
        <v>369</v>
      </c>
      <c r="H46" s="124">
        <v>57</v>
      </c>
      <c r="I46" s="1036">
        <f t="shared" si="3"/>
        <v>1443.7200000000012</v>
      </c>
      <c r="J46" s="76">
        <f t="shared" si="4"/>
        <v>318</v>
      </c>
      <c r="K46" s="63">
        <f t="shared" si="1"/>
        <v>10351.199999999999</v>
      </c>
    </row>
    <row r="47" spans="1:11" x14ac:dyDescent="0.25">
      <c r="B47" s="142">
        <v>4.54</v>
      </c>
      <c r="C47" s="15">
        <v>4</v>
      </c>
      <c r="D47" s="250">
        <f t="shared" si="2"/>
        <v>18.16</v>
      </c>
      <c r="E47" s="1035">
        <v>44302</v>
      </c>
      <c r="F47" s="250">
        <f t="shared" si="5"/>
        <v>18.16</v>
      </c>
      <c r="G47" s="188" t="s">
        <v>370</v>
      </c>
      <c r="H47" s="124">
        <v>57</v>
      </c>
      <c r="I47" s="1036">
        <f t="shared" si="3"/>
        <v>1425.5600000000011</v>
      </c>
      <c r="J47" s="76">
        <f t="shared" si="4"/>
        <v>314</v>
      </c>
      <c r="K47" s="63">
        <f t="shared" si="1"/>
        <v>1035.1200000000001</v>
      </c>
    </row>
    <row r="48" spans="1:11" x14ac:dyDescent="0.25">
      <c r="B48" s="142">
        <v>4.54</v>
      </c>
      <c r="C48" s="15">
        <v>10</v>
      </c>
      <c r="D48" s="250">
        <f t="shared" si="2"/>
        <v>45.4</v>
      </c>
      <c r="E48" s="1035">
        <v>44303</v>
      </c>
      <c r="F48" s="250">
        <f t="shared" si="5"/>
        <v>45.4</v>
      </c>
      <c r="G48" s="188" t="s">
        <v>382</v>
      </c>
      <c r="H48" s="124">
        <v>57</v>
      </c>
      <c r="I48" s="1036">
        <f t="shared" si="3"/>
        <v>1380.160000000001</v>
      </c>
      <c r="J48" s="76">
        <f t="shared" si="4"/>
        <v>304</v>
      </c>
      <c r="K48" s="63">
        <f t="shared" si="1"/>
        <v>2587.7999999999997</v>
      </c>
    </row>
    <row r="49" spans="2:11" x14ac:dyDescent="0.25">
      <c r="B49" s="142">
        <v>4.54</v>
      </c>
      <c r="C49" s="15">
        <v>40</v>
      </c>
      <c r="D49" s="250">
        <f t="shared" si="2"/>
        <v>181.6</v>
      </c>
      <c r="E49" s="1035">
        <v>44305</v>
      </c>
      <c r="F49" s="250">
        <f t="shared" si="5"/>
        <v>181.6</v>
      </c>
      <c r="G49" s="188" t="s">
        <v>387</v>
      </c>
      <c r="H49" s="124">
        <v>57</v>
      </c>
      <c r="I49" s="1036">
        <f t="shared" si="3"/>
        <v>1198.5600000000011</v>
      </c>
      <c r="J49" s="76">
        <f t="shared" si="4"/>
        <v>264</v>
      </c>
      <c r="K49" s="63">
        <f t="shared" si="1"/>
        <v>10351.199999999999</v>
      </c>
    </row>
    <row r="50" spans="2:11" x14ac:dyDescent="0.25">
      <c r="B50" s="142">
        <v>4.54</v>
      </c>
      <c r="C50" s="15">
        <v>30</v>
      </c>
      <c r="D50" s="250">
        <f t="shared" si="2"/>
        <v>136.19999999999999</v>
      </c>
      <c r="E50" s="1035">
        <v>44307</v>
      </c>
      <c r="F50" s="250">
        <f t="shared" si="5"/>
        <v>136.19999999999999</v>
      </c>
      <c r="G50" s="188" t="s">
        <v>391</v>
      </c>
      <c r="H50" s="124">
        <v>57</v>
      </c>
      <c r="I50" s="1036">
        <f t="shared" si="3"/>
        <v>1062.360000000001</v>
      </c>
      <c r="J50" s="76">
        <f t="shared" si="4"/>
        <v>234</v>
      </c>
      <c r="K50" s="63">
        <f t="shared" si="1"/>
        <v>7763.4</v>
      </c>
    </row>
    <row r="51" spans="2:11" x14ac:dyDescent="0.25">
      <c r="B51" s="142">
        <v>4.54</v>
      </c>
      <c r="C51" s="15">
        <v>2</v>
      </c>
      <c r="D51" s="250">
        <f t="shared" si="2"/>
        <v>9.08</v>
      </c>
      <c r="E51" s="1035">
        <v>44308</v>
      </c>
      <c r="F51" s="250">
        <f t="shared" si="5"/>
        <v>9.08</v>
      </c>
      <c r="G51" s="188" t="s">
        <v>392</v>
      </c>
      <c r="H51" s="124">
        <v>57</v>
      </c>
      <c r="I51" s="1036">
        <f t="shared" si="3"/>
        <v>1053.2800000000011</v>
      </c>
      <c r="J51" s="76">
        <f t="shared" si="4"/>
        <v>232</v>
      </c>
      <c r="K51" s="63">
        <f t="shared" si="1"/>
        <v>517.56000000000006</v>
      </c>
    </row>
    <row r="52" spans="2:11" x14ac:dyDescent="0.25">
      <c r="B52" s="142">
        <v>4.54</v>
      </c>
      <c r="C52" s="15">
        <v>1</v>
      </c>
      <c r="D52" s="250">
        <f t="shared" si="2"/>
        <v>4.54</v>
      </c>
      <c r="E52" s="1035">
        <v>44308</v>
      </c>
      <c r="F52" s="250">
        <f t="shared" si="5"/>
        <v>4.54</v>
      </c>
      <c r="G52" s="188" t="s">
        <v>395</v>
      </c>
      <c r="H52" s="124">
        <v>57</v>
      </c>
      <c r="I52" s="1036">
        <f t="shared" si="3"/>
        <v>1048.7400000000011</v>
      </c>
      <c r="J52" s="76">
        <f t="shared" si="4"/>
        <v>231</v>
      </c>
      <c r="K52" s="63">
        <f t="shared" si="1"/>
        <v>258.78000000000003</v>
      </c>
    </row>
    <row r="53" spans="2:11" x14ac:dyDescent="0.25">
      <c r="B53" s="142">
        <v>4.54</v>
      </c>
      <c r="C53" s="15">
        <v>40</v>
      </c>
      <c r="D53" s="250">
        <f t="shared" si="2"/>
        <v>181.6</v>
      </c>
      <c r="E53" s="1035">
        <v>44310</v>
      </c>
      <c r="F53" s="250">
        <f t="shared" si="5"/>
        <v>181.6</v>
      </c>
      <c r="G53" s="188" t="s">
        <v>405</v>
      </c>
      <c r="H53" s="124">
        <v>57</v>
      </c>
      <c r="I53" s="1036">
        <f t="shared" si="3"/>
        <v>867.14000000000112</v>
      </c>
      <c r="J53" s="76">
        <f t="shared" si="4"/>
        <v>191</v>
      </c>
      <c r="K53" s="63">
        <f t="shared" si="1"/>
        <v>10351.199999999999</v>
      </c>
    </row>
    <row r="54" spans="2:11" x14ac:dyDescent="0.25">
      <c r="B54" s="142">
        <v>4.54</v>
      </c>
      <c r="C54" s="15">
        <v>3</v>
      </c>
      <c r="D54" s="250">
        <f t="shared" si="2"/>
        <v>13.620000000000001</v>
      </c>
      <c r="E54" s="1035">
        <v>44312</v>
      </c>
      <c r="F54" s="250">
        <f t="shared" si="5"/>
        <v>13.620000000000001</v>
      </c>
      <c r="G54" s="188" t="s">
        <v>418</v>
      </c>
      <c r="H54" s="124">
        <v>57</v>
      </c>
      <c r="I54" s="1036">
        <f t="shared" si="3"/>
        <v>853.52000000000112</v>
      </c>
      <c r="J54" s="76">
        <f t="shared" si="4"/>
        <v>188</v>
      </c>
      <c r="K54" s="63">
        <f t="shared" si="1"/>
        <v>776.34</v>
      </c>
    </row>
    <row r="55" spans="2:11" x14ac:dyDescent="0.25">
      <c r="B55" s="142">
        <v>4.54</v>
      </c>
      <c r="C55" s="15">
        <v>30</v>
      </c>
      <c r="D55" s="250">
        <f t="shared" si="2"/>
        <v>136.19999999999999</v>
      </c>
      <c r="E55" s="1035">
        <v>44312</v>
      </c>
      <c r="F55" s="250">
        <f t="shared" si="5"/>
        <v>136.19999999999999</v>
      </c>
      <c r="G55" s="188" t="s">
        <v>419</v>
      </c>
      <c r="H55" s="124">
        <v>57</v>
      </c>
      <c r="I55" s="220">
        <f t="shared" si="3"/>
        <v>717.32000000000107</v>
      </c>
      <c r="J55" s="76">
        <f t="shared" si="4"/>
        <v>158</v>
      </c>
      <c r="K55" s="63">
        <f t="shared" si="1"/>
        <v>7763.4</v>
      </c>
    </row>
    <row r="56" spans="2:11" x14ac:dyDescent="0.25">
      <c r="B56" s="142">
        <v>4.54</v>
      </c>
      <c r="C56" s="15">
        <v>1</v>
      </c>
      <c r="D56" s="250">
        <f t="shared" si="2"/>
        <v>4.54</v>
      </c>
      <c r="E56" s="1035">
        <v>44312</v>
      </c>
      <c r="F56" s="250">
        <f t="shared" si="5"/>
        <v>4.54</v>
      </c>
      <c r="G56" s="188" t="s">
        <v>424</v>
      </c>
      <c r="H56" s="124">
        <v>57</v>
      </c>
      <c r="I56" s="220">
        <f t="shared" si="3"/>
        <v>712.78000000000111</v>
      </c>
      <c r="J56" s="76">
        <f t="shared" si="4"/>
        <v>157</v>
      </c>
      <c r="K56" s="63">
        <f t="shared" si="1"/>
        <v>258.78000000000003</v>
      </c>
    </row>
    <row r="57" spans="2:11" x14ac:dyDescent="0.25">
      <c r="B57" s="142">
        <v>4.54</v>
      </c>
      <c r="C57" s="15">
        <v>2</v>
      </c>
      <c r="D57" s="250">
        <f t="shared" si="2"/>
        <v>9.08</v>
      </c>
      <c r="E57" s="1035">
        <v>44313</v>
      </c>
      <c r="F57" s="250">
        <f t="shared" si="5"/>
        <v>9.08</v>
      </c>
      <c r="G57" s="188" t="s">
        <v>426</v>
      </c>
      <c r="H57" s="124">
        <v>57</v>
      </c>
      <c r="I57" s="220">
        <f t="shared" si="3"/>
        <v>703.70000000000107</v>
      </c>
      <c r="J57" s="76">
        <f t="shared" si="4"/>
        <v>155</v>
      </c>
      <c r="K57" s="63">
        <f t="shared" si="1"/>
        <v>517.56000000000006</v>
      </c>
    </row>
    <row r="58" spans="2:11" x14ac:dyDescent="0.25">
      <c r="B58" s="142">
        <v>4.54</v>
      </c>
      <c r="C58" s="15">
        <v>1</v>
      </c>
      <c r="D58" s="250">
        <f t="shared" si="2"/>
        <v>4.54</v>
      </c>
      <c r="E58" s="1035">
        <v>44314</v>
      </c>
      <c r="F58" s="250">
        <f t="shared" si="5"/>
        <v>4.54</v>
      </c>
      <c r="G58" s="188" t="s">
        <v>437</v>
      </c>
      <c r="H58" s="124">
        <v>57</v>
      </c>
      <c r="I58" s="220">
        <f t="shared" si="3"/>
        <v>699.16000000000111</v>
      </c>
      <c r="J58" s="76">
        <f t="shared" si="4"/>
        <v>154</v>
      </c>
      <c r="K58" s="63">
        <f t="shared" si="1"/>
        <v>258.78000000000003</v>
      </c>
    </row>
    <row r="59" spans="2:11" x14ac:dyDescent="0.25">
      <c r="B59" s="142">
        <v>4.54</v>
      </c>
      <c r="C59" s="15">
        <v>10</v>
      </c>
      <c r="D59" s="250">
        <f t="shared" si="2"/>
        <v>45.4</v>
      </c>
      <c r="E59" s="1035">
        <v>44315</v>
      </c>
      <c r="F59" s="250">
        <f t="shared" si="5"/>
        <v>45.4</v>
      </c>
      <c r="G59" s="188" t="s">
        <v>445</v>
      </c>
      <c r="H59" s="124">
        <v>57</v>
      </c>
      <c r="I59" s="220">
        <f t="shared" si="3"/>
        <v>653.76000000000113</v>
      </c>
      <c r="J59" s="76">
        <f t="shared" si="4"/>
        <v>144</v>
      </c>
      <c r="K59" s="63">
        <f t="shared" si="1"/>
        <v>2587.7999999999997</v>
      </c>
    </row>
    <row r="60" spans="2:11" x14ac:dyDescent="0.25">
      <c r="B60" s="142">
        <v>4.54</v>
      </c>
      <c r="C60" s="15">
        <v>30</v>
      </c>
      <c r="D60" s="250">
        <f t="shared" si="2"/>
        <v>136.19999999999999</v>
      </c>
      <c r="E60" s="1035">
        <v>44316</v>
      </c>
      <c r="F60" s="250">
        <f t="shared" si="5"/>
        <v>136.19999999999999</v>
      </c>
      <c r="G60" s="188" t="s">
        <v>450</v>
      </c>
      <c r="H60" s="124">
        <v>57</v>
      </c>
      <c r="I60" s="220">
        <f t="shared" si="3"/>
        <v>517.56000000000108</v>
      </c>
      <c r="J60" s="76">
        <f t="shared" si="4"/>
        <v>114</v>
      </c>
      <c r="K60" s="63">
        <f t="shared" si="1"/>
        <v>7763.4</v>
      </c>
    </row>
    <row r="61" spans="2:11" x14ac:dyDescent="0.25">
      <c r="B61" s="142">
        <v>4.54</v>
      </c>
      <c r="C61" s="15"/>
      <c r="D61" s="250">
        <f t="shared" si="2"/>
        <v>0</v>
      </c>
      <c r="E61" s="803"/>
      <c r="F61" s="250">
        <f t="shared" si="5"/>
        <v>0</v>
      </c>
      <c r="G61" s="802"/>
      <c r="H61" s="191"/>
      <c r="I61" s="220">
        <f t="shared" si="3"/>
        <v>517.56000000000108</v>
      </c>
      <c r="J61" s="76">
        <f t="shared" si="4"/>
        <v>114</v>
      </c>
      <c r="K61" s="63">
        <f t="shared" si="1"/>
        <v>0</v>
      </c>
    </row>
    <row r="62" spans="2:11" x14ac:dyDescent="0.25">
      <c r="B62" s="142">
        <v>4.54</v>
      </c>
      <c r="C62" s="15"/>
      <c r="D62" s="250">
        <f t="shared" si="2"/>
        <v>0</v>
      </c>
      <c r="E62" s="803"/>
      <c r="F62" s="250">
        <f t="shared" si="5"/>
        <v>0</v>
      </c>
      <c r="G62" s="802"/>
      <c r="H62" s="191"/>
      <c r="I62" s="220">
        <f t="shared" si="3"/>
        <v>517.56000000000108</v>
      </c>
      <c r="J62" s="76">
        <f t="shared" si="4"/>
        <v>114</v>
      </c>
      <c r="K62" s="63">
        <f t="shared" si="1"/>
        <v>0</v>
      </c>
    </row>
    <row r="63" spans="2:11" x14ac:dyDescent="0.25">
      <c r="B63" s="142">
        <v>4.54</v>
      </c>
      <c r="C63" s="15"/>
      <c r="D63" s="250">
        <f t="shared" si="2"/>
        <v>0</v>
      </c>
      <c r="E63" s="803"/>
      <c r="F63" s="250">
        <f t="shared" si="5"/>
        <v>0</v>
      </c>
      <c r="G63" s="802"/>
      <c r="H63" s="191"/>
      <c r="I63" s="220">
        <f t="shared" si="3"/>
        <v>517.56000000000108</v>
      </c>
      <c r="J63" s="76">
        <f t="shared" si="4"/>
        <v>114</v>
      </c>
      <c r="K63" s="63">
        <f t="shared" si="1"/>
        <v>0</v>
      </c>
    </row>
    <row r="64" spans="2:11" x14ac:dyDescent="0.25">
      <c r="B64" s="142">
        <v>4.54</v>
      </c>
      <c r="C64" s="15"/>
      <c r="D64" s="250">
        <f t="shared" si="2"/>
        <v>0</v>
      </c>
      <c r="E64" s="803"/>
      <c r="F64" s="250">
        <f t="shared" si="5"/>
        <v>0</v>
      </c>
      <c r="G64" s="802"/>
      <c r="H64" s="191"/>
      <c r="I64" s="220">
        <f t="shared" si="3"/>
        <v>517.56000000000108</v>
      </c>
      <c r="J64" s="76">
        <f t="shared" si="4"/>
        <v>114</v>
      </c>
      <c r="K64" s="63">
        <f t="shared" si="1"/>
        <v>0</v>
      </c>
    </row>
    <row r="65" spans="2:11" x14ac:dyDescent="0.25">
      <c r="B65" s="142">
        <v>4.54</v>
      </c>
      <c r="C65" s="15"/>
      <c r="D65" s="250">
        <f t="shared" si="2"/>
        <v>0</v>
      </c>
      <c r="E65" s="803"/>
      <c r="F65" s="250">
        <f t="shared" si="5"/>
        <v>0</v>
      </c>
      <c r="G65" s="802"/>
      <c r="H65" s="191"/>
      <c r="I65" s="220">
        <f t="shared" si="3"/>
        <v>517.56000000000108</v>
      </c>
      <c r="J65" s="76">
        <f t="shared" si="4"/>
        <v>114</v>
      </c>
      <c r="K65" s="63">
        <f t="shared" si="1"/>
        <v>0</v>
      </c>
    </row>
    <row r="66" spans="2:11" x14ac:dyDescent="0.25">
      <c r="B66" s="142">
        <v>4.54</v>
      </c>
      <c r="C66" s="15"/>
      <c r="D66" s="250">
        <f t="shared" si="2"/>
        <v>0</v>
      </c>
      <c r="E66" s="803"/>
      <c r="F66" s="250">
        <f t="shared" si="5"/>
        <v>0</v>
      </c>
      <c r="G66" s="802"/>
      <c r="H66" s="191"/>
      <c r="I66" s="220">
        <f t="shared" si="3"/>
        <v>517.56000000000108</v>
      </c>
      <c r="J66" s="76">
        <f t="shared" si="4"/>
        <v>114</v>
      </c>
      <c r="K66" s="63">
        <f t="shared" si="1"/>
        <v>0</v>
      </c>
    </row>
    <row r="67" spans="2:11" x14ac:dyDescent="0.25">
      <c r="B67" s="142">
        <v>4.54</v>
      </c>
      <c r="C67" s="15"/>
      <c r="D67" s="250">
        <f t="shared" si="2"/>
        <v>0</v>
      </c>
      <c r="E67" s="803"/>
      <c r="F67" s="250">
        <f t="shared" si="5"/>
        <v>0</v>
      </c>
      <c r="G67" s="802"/>
      <c r="H67" s="191"/>
      <c r="I67" s="220">
        <f t="shared" si="3"/>
        <v>517.56000000000108</v>
      </c>
      <c r="J67" s="76">
        <f t="shared" si="4"/>
        <v>114</v>
      </c>
      <c r="K67" s="63">
        <f t="shared" si="1"/>
        <v>0</v>
      </c>
    </row>
    <row r="68" spans="2:11" x14ac:dyDescent="0.25">
      <c r="B68" s="142">
        <v>4.54</v>
      </c>
      <c r="C68" s="15"/>
      <c r="D68" s="250">
        <f t="shared" si="2"/>
        <v>0</v>
      </c>
      <c r="E68" s="803"/>
      <c r="F68" s="801">
        <f t="shared" ref="F68:F69" si="6">D68</f>
        <v>0</v>
      </c>
      <c r="G68" s="802"/>
      <c r="H68" s="191"/>
      <c r="I68" s="220">
        <f t="shared" si="3"/>
        <v>517.56000000000108</v>
      </c>
      <c r="J68" s="76">
        <f t="shared" si="4"/>
        <v>114</v>
      </c>
      <c r="K68" s="63">
        <f t="shared" si="1"/>
        <v>0</v>
      </c>
    </row>
    <row r="69" spans="2:11" ht="15.75" thickBot="1" x14ac:dyDescent="0.3">
      <c r="B69" s="142">
        <v>4.54</v>
      </c>
      <c r="C69" s="38"/>
      <c r="D69" s="250">
        <f t="shared" si="2"/>
        <v>0</v>
      </c>
      <c r="E69" s="228"/>
      <c r="F69" s="164">
        <f t="shared" si="6"/>
        <v>0</v>
      </c>
      <c r="G69" s="148"/>
      <c r="H69" s="229"/>
      <c r="I69" s="139"/>
      <c r="J69" s="76"/>
    </row>
    <row r="70" spans="2:11" ht="15.75" thickTop="1" x14ac:dyDescent="0.25">
      <c r="C70" s="15">
        <f>SUM(C9:C69)</f>
        <v>1210</v>
      </c>
      <c r="D70" s="6">
        <f>SUM(D9:D69)</f>
        <v>5493.3999999999978</v>
      </c>
      <c r="E70" s="13"/>
      <c r="F70" s="6">
        <f>SUM(F9:F69)</f>
        <v>5493.3999999999978</v>
      </c>
      <c r="G70" s="31"/>
      <c r="H70" s="17"/>
      <c r="I70" s="139"/>
      <c r="J70" s="76"/>
    </row>
    <row r="71" spans="2:11" ht="15.75" thickBot="1" x14ac:dyDescent="0.3">
      <c r="C71" s="15"/>
      <c r="D71" s="6"/>
      <c r="E71" s="13"/>
      <c r="F71" s="6"/>
      <c r="G71" s="31"/>
      <c r="H71" s="17"/>
      <c r="I71" s="139"/>
      <c r="J71" s="76"/>
    </row>
    <row r="72" spans="2:11" x14ac:dyDescent="0.25">
      <c r="C72" s="52" t="s">
        <v>4</v>
      </c>
      <c r="D72" s="243">
        <f>F4+F5-C70+F6+F7</f>
        <v>114</v>
      </c>
      <c r="E72" s="41"/>
      <c r="F72" s="6"/>
      <c r="G72" s="31"/>
      <c r="H72" s="17"/>
      <c r="I72" s="139"/>
      <c r="J72" s="76"/>
    </row>
    <row r="73" spans="2:11" x14ac:dyDescent="0.25">
      <c r="C73" s="1141" t="s">
        <v>19</v>
      </c>
      <c r="D73" s="1142"/>
      <c r="E73" s="40">
        <f>E4+E5-F70+E6+E7</f>
        <v>517.56000000000267</v>
      </c>
      <c r="F73" s="6"/>
      <c r="G73" s="6"/>
      <c r="H73" s="17"/>
      <c r="I73" s="139"/>
      <c r="J73" s="76"/>
    </row>
    <row r="74" spans="2:11" ht="15.75" thickBot="1" x14ac:dyDescent="0.3">
      <c r="C74" s="45"/>
      <c r="D74" s="44"/>
      <c r="E74" s="42"/>
      <c r="F74" s="6"/>
      <c r="G74" s="31"/>
      <c r="H74" s="17"/>
      <c r="I74" s="139"/>
      <c r="J74" s="76"/>
    </row>
    <row r="75" spans="2:11" x14ac:dyDescent="0.25">
      <c r="C75" s="15"/>
      <c r="D75" s="6"/>
      <c r="E75" s="13"/>
      <c r="F75" s="6"/>
      <c r="G75" s="31"/>
      <c r="H75" s="17"/>
      <c r="I75" s="139"/>
      <c r="J75" s="76"/>
    </row>
    <row r="76" spans="2:11" x14ac:dyDescent="0.25">
      <c r="I76" s="139"/>
      <c r="J76" s="76"/>
    </row>
  </sheetData>
  <mergeCells count="3"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U92"/>
  <sheetViews>
    <sheetView topLeftCell="CM1" zoomScaleNormal="100" workbookViewId="0">
      <pane ySplit="7" topLeftCell="A8" activePane="bottomLeft" state="frozen"/>
      <selection activeCell="AF1" sqref="AF1"/>
      <selection pane="bottomLeft" activeCell="CM7" sqref="CM7"/>
    </sheetView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2.71093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91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91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91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91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91" bestFit="1" customWidth="1"/>
    <col min="80" max="80" width="13.85546875" style="691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91" customWidth="1"/>
    <col min="90" max="90" width="11.42578125" style="691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91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91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91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91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91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91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91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91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140625" style="691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91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91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91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91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140625" style="691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91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91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91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91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91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425781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91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91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91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91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91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4" t="s">
        <v>35</v>
      </c>
      <c r="C1" s="395"/>
      <c r="D1" s="395"/>
      <c r="E1" s="386"/>
      <c r="F1" s="396"/>
      <c r="G1" s="397"/>
      <c r="H1" s="397"/>
      <c r="I1" s="397"/>
      <c r="K1" s="1111" t="s">
        <v>177</v>
      </c>
      <c r="L1" s="1111"/>
      <c r="M1" s="1111"/>
      <c r="N1" s="1111"/>
      <c r="O1" s="1111"/>
      <c r="P1" s="1111"/>
      <c r="Q1" s="1111"/>
      <c r="R1" s="398">
        <f>I1+1</f>
        <v>1</v>
      </c>
      <c r="S1" s="398"/>
      <c r="U1" s="1108" t="str">
        <f>K1</f>
        <v>ENTRADA DEL MES DE    ABRIL        2021</v>
      </c>
      <c r="V1" s="1108"/>
      <c r="W1" s="1108"/>
      <c r="X1" s="1108"/>
      <c r="Y1" s="1108"/>
      <c r="Z1" s="1108"/>
      <c r="AA1" s="1108"/>
      <c r="AB1" s="398">
        <f>R1+1</f>
        <v>2</v>
      </c>
      <c r="AC1" s="701"/>
      <c r="AE1" s="1108" t="str">
        <f>U1</f>
        <v>ENTRADA DEL MES DE    ABRIL        2021</v>
      </c>
      <c r="AF1" s="1108"/>
      <c r="AG1" s="1108"/>
      <c r="AH1" s="1108"/>
      <c r="AI1" s="1108"/>
      <c r="AJ1" s="1108"/>
      <c r="AK1" s="1108"/>
      <c r="AL1" s="398">
        <f>AB1+1</f>
        <v>3</v>
      </c>
      <c r="AM1" s="398"/>
      <c r="AO1" s="1108" t="str">
        <f>AE1</f>
        <v>ENTRADA DEL MES DE    ABRIL        2021</v>
      </c>
      <c r="AP1" s="1108"/>
      <c r="AQ1" s="1108"/>
      <c r="AR1" s="1108"/>
      <c r="AS1" s="1108"/>
      <c r="AT1" s="1108"/>
      <c r="AU1" s="1108"/>
      <c r="AV1" s="398">
        <f>AL1+1</f>
        <v>4</v>
      </c>
      <c r="AW1" s="701"/>
      <c r="AY1" s="1108" t="str">
        <f>AO1</f>
        <v>ENTRADA DEL MES DE    ABRIL        2021</v>
      </c>
      <c r="AZ1" s="1108"/>
      <c r="BA1" s="1108"/>
      <c r="BB1" s="1108"/>
      <c r="BC1" s="1108"/>
      <c r="BD1" s="1108"/>
      <c r="BE1" s="1108"/>
      <c r="BF1" s="398">
        <f>AV1+1</f>
        <v>5</v>
      </c>
      <c r="BG1" s="765"/>
      <c r="BI1" s="1108" t="str">
        <f>AY1</f>
        <v>ENTRADA DEL MES DE    ABRIL        2021</v>
      </c>
      <c r="BJ1" s="1108"/>
      <c r="BK1" s="1108"/>
      <c r="BL1" s="1108"/>
      <c r="BM1" s="1108"/>
      <c r="BN1" s="1108"/>
      <c r="BO1" s="1108"/>
      <c r="BP1" s="398">
        <f>BF1+1</f>
        <v>6</v>
      </c>
      <c r="BQ1" s="701"/>
      <c r="BS1" s="1108" t="str">
        <f>BI1</f>
        <v>ENTRADA DEL MES DE    ABRIL        2021</v>
      </c>
      <c r="BT1" s="1108"/>
      <c r="BU1" s="1108"/>
      <c r="BV1" s="1108"/>
      <c r="BW1" s="1108"/>
      <c r="BX1" s="1108"/>
      <c r="BY1" s="1108"/>
      <c r="BZ1" s="398">
        <f>BP1+1</f>
        <v>7</v>
      </c>
      <c r="CC1" s="1108" t="str">
        <f>BS1</f>
        <v>ENTRADA DEL MES DE    ABRIL        2021</v>
      </c>
      <c r="CD1" s="1108"/>
      <c r="CE1" s="1108"/>
      <c r="CF1" s="1108"/>
      <c r="CG1" s="1108"/>
      <c r="CH1" s="1108"/>
      <c r="CI1" s="1108"/>
      <c r="CJ1" s="398">
        <f>BZ1+1</f>
        <v>8</v>
      </c>
      <c r="CM1" s="1108" t="str">
        <f>CC1</f>
        <v>ENTRADA DEL MES DE    ABRIL        2021</v>
      </c>
      <c r="CN1" s="1108"/>
      <c r="CO1" s="1108"/>
      <c r="CP1" s="1108"/>
      <c r="CQ1" s="1108"/>
      <c r="CR1" s="1108"/>
      <c r="CS1" s="1108"/>
      <c r="CT1" s="398">
        <f>CJ1+1</f>
        <v>9</v>
      </c>
      <c r="CU1" s="701"/>
      <c r="CW1" s="1108" t="str">
        <f>CM1</f>
        <v>ENTRADA DEL MES DE    ABRIL        2021</v>
      </c>
      <c r="CX1" s="1108"/>
      <c r="CY1" s="1108"/>
      <c r="CZ1" s="1108"/>
      <c r="DA1" s="1108"/>
      <c r="DB1" s="1108"/>
      <c r="DC1" s="1108"/>
      <c r="DD1" s="398">
        <f>CT1+1</f>
        <v>10</v>
      </c>
      <c r="DE1" s="701"/>
      <c r="DG1" s="1108" t="str">
        <f>CW1</f>
        <v>ENTRADA DEL MES DE    ABRIL        2021</v>
      </c>
      <c r="DH1" s="1108"/>
      <c r="DI1" s="1108"/>
      <c r="DJ1" s="1108"/>
      <c r="DK1" s="1108"/>
      <c r="DL1" s="1108"/>
      <c r="DM1" s="1108"/>
      <c r="DN1" s="398">
        <f>DD1+1</f>
        <v>11</v>
      </c>
      <c r="DO1" s="701"/>
      <c r="DQ1" s="1108" t="str">
        <f>DG1</f>
        <v>ENTRADA DEL MES DE    ABRIL        2021</v>
      </c>
      <c r="DR1" s="1108"/>
      <c r="DS1" s="1108"/>
      <c r="DT1" s="1108"/>
      <c r="DU1" s="1108"/>
      <c r="DV1" s="1108"/>
      <c r="DW1" s="1108"/>
      <c r="DX1" s="398">
        <f>DN1+1</f>
        <v>12</v>
      </c>
      <c r="EA1" s="1108" t="str">
        <f>DQ1</f>
        <v>ENTRADA DEL MES DE    ABRIL        2021</v>
      </c>
      <c r="EB1" s="1108"/>
      <c r="EC1" s="1108"/>
      <c r="ED1" s="1108"/>
      <c r="EE1" s="1108"/>
      <c r="EF1" s="1108"/>
      <c r="EG1" s="1108"/>
      <c r="EH1" s="398">
        <f>DX1+1</f>
        <v>13</v>
      </c>
      <c r="EI1" s="701"/>
      <c r="EK1" s="1108" t="str">
        <f>EA1</f>
        <v>ENTRADA DEL MES DE    ABRIL        2021</v>
      </c>
      <c r="EL1" s="1108"/>
      <c r="EM1" s="1108"/>
      <c r="EN1" s="1108"/>
      <c r="EO1" s="1108"/>
      <c r="EP1" s="1108"/>
      <c r="EQ1" s="1108"/>
      <c r="ER1" s="398">
        <f>EH1+1</f>
        <v>14</v>
      </c>
      <c r="ES1" s="701"/>
      <c r="EU1" s="1108" t="str">
        <f>EK1</f>
        <v>ENTRADA DEL MES DE    ABRIL        2021</v>
      </c>
      <c r="EV1" s="1108"/>
      <c r="EW1" s="1108"/>
      <c r="EX1" s="1108"/>
      <c r="EY1" s="1108"/>
      <c r="EZ1" s="1108"/>
      <c r="FA1" s="1108"/>
      <c r="FB1" s="398">
        <f>ER1+1</f>
        <v>15</v>
      </c>
      <c r="FC1" s="701"/>
      <c r="FE1" s="1108" t="str">
        <f>EU1</f>
        <v>ENTRADA DEL MES DE    ABRIL        2021</v>
      </c>
      <c r="FF1" s="1108"/>
      <c r="FG1" s="1108"/>
      <c r="FH1" s="1108"/>
      <c r="FI1" s="1108"/>
      <c r="FJ1" s="1108"/>
      <c r="FK1" s="1108"/>
      <c r="FL1" s="398">
        <f>FB1+1</f>
        <v>16</v>
      </c>
      <c r="FM1" s="701"/>
      <c r="FO1" s="1108" t="str">
        <f>FE1</f>
        <v>ENTRADA DEL MES DE    ABRIL        2021</v>
      </c>
      <c r="FP1" s="1108"/>
      <c r="FQ1" s="1108"/>
      <c r="FR1" s="1108"/>
      <c r="FS1" s="1108"/>
      <c r="FT1" s="1108"/>
      <c r="FU1" s="1108"/>
      <c r="FV1" s="398">
        <f>FL1+1</f>
        <v>17</v>
      </c>
      <c r="FW1" s="701"/>
      <c r="FY1" s="1108" t="str">
        <f>FO1</f>
        <v>ENTRADA DEL MES DE    ABRIL        2021</v>
      </c>
      <c r="FZ1" s="1108"/>
      <c r="GA1" s="1108"/>
      <c r="GB1" s="1108"/>
      <c r="GC1" s="1108"/>
      <c r="GD1" s="1108"/>
      <c r="GE1" s="1108"/>
      <c r="GF1" s="398">
        <f>FV1+1</f>
        <v>18</v>
      </c>
      <c r="GG1" s="701"/>
      <c r="GH1" s="79" t="s">
        <v>37</v>
      </c>
      <c r="GI1" s="1108" t="str">
        <f>FY1</f>
        <v>ENTRADA DEL MES DE    ABRIL        2021</v>
      </c>
      <c r="GJ1" s="1108"/>
      <c r="GK1" s="1108"/>
      <c r="GL1" s="1108"/>
      <c r="GM1" s="1108"/>
      <c r="GN1" s="1108"/>
      <c r="GO1" s="1108"/>
      <c r="GP1" s="398">
        <f>GF1+1</f>
        <v>19</v>
      </c>
      <c r="GQ1" s="701"/>
      <c r="GS1" s="1108" t="str">
        <f>GI1</f>
        <v>ENTRADA DEL MES DE    ABRIL        2021</v>
      </c>
      <c r="GT1" s="1108"/>
      <c r="GU1" s="1108"/>
      <c r="GV1" s="1108"/>
      <c r="GW1" s="1108"/>
      <c r="GX1" s="1108"/>
      <c r="GY1" s="1108"/>
      <c r="GZ1" s="398">
        <f>GP1+1</f>
        <v>20</v>
      </c>
      <c r="HA1" s="701"/>
      <c r="HC1" s="1108" t="str">
        <f>GS1</f>
        <v>ENTRADA DEL MES DE    ABRIL        2021</v>
      </c>
      <c r="HD1" s="1108"/>
      <c r="HE1" s="1108"/>
      <c r="HF1" s="1108"/>
      <c r="HG1" s="1108"/>
      <c r="HH1" s="1108"/>
      <c r="HI1" s="1108"/>
      <c r="HJ1" s="398">
        <f>GZ1+1</f>
        <v>21</v>
      </c>
      <c r="HK1" s="701"/>
      <c r="HM1" s="1108" t="str">
        <f>HC1</f>
        <v>ENTRADA DEL MES DE    ABRIL        2021</v>
      </c>
      <c r="HN1" s="1108"/>
      <c r="HO1" s="1108"/>
      <c r="HP1" s="1108"/>
      <c r="HQ1" s="1108"/>
      <c r="HR1" s="1108"/>
      <c r="HS1" s="1108"/>
      <c r="HT1" s="398">
        <f>HJ1+1</f>
        <v>22</v>
      </c>
      <c r="HU1" s="701"/>
      <c r="HW1" s="1108" t="str">
        <f>HM1</f>
        <v>ENTRADA DEL MES DE    ABRIL        2021</v>
      </c>
      <c r="HX1" s="1108"/>
      <c r="HY1" s="1108"/>
      <c r="HZ1" s="1108"/>
      <c r="IA1" s="1108"/>
      <c r="IB1" s="1108"/>
      <c r="IC1" s="1108"/>
      <c r="ID1" s="398">
        <f>HT1+1</f>
        <v>23</v>
      </c>
      <c r="IE1" s="701"/>
      <c r="IG1" s="1108" t="str">
        <f>HW1</f>
        <v>ENTRADA DEL MES DE    ABRIL        2021</v>
      </c>
      <c r="IH1" s="1108"/>
      <c r="II1" s="1108"/>
      <c r="IJ1" s="1108"/>
      <c r="IK1" s="1108"/>
      <c r="IL1" s="1108"/>
      <c r="IM1" s="1108"/>
      <c r="IN1" s="398">
        <f>ID1+1</f>
        <v>24</v>
      </c>
      <c r="IO1" s="701"/>
      <c r="IQ1" s="1108" t="str">
        <f>IG1</f>
        <v>ENTRADA DEL MES DE    ABRIL        2021</v>
      </c>
      <c r="IR1" s="1108"/>
      <c r="IS1" s="1108"/>
      <c r="IT1" s="1108"/>
      <c r="IU1" s="1108"/>
      <c r="IV1" s="1108"/>
      <c r="IW1" s="1108"/>
      <c r="IX1" s="398">
        <f>IN1+1</f>
        <v>25</v>
      </c>
      <c r="IY1" s="701"/>
      <c r="JA1" s="1108" t="str">
        <f>IQ1</f>
        <v>ENTRADA DEL MES DE    ABRIL        2021</v>
      </c>
      <c r="JB1" s="1108"/>
      <c r="JC1" s="1108"/>
      <c r="JD1" s="1108"/>
      <c r="JE1" s="1108"/>
      <c r="JF1" s="1108"/>
      <c r="JG1" s="1108"/>
      <c r="JH1" s="398">
        <f>IX1+1</f>
        <v>26</v>
      </c>
      <c r="JI1" s="701"/>
      <c r="JK1" s="1116" t="str">
        <f>JA1</f>
        <v>ENTRADA DEL MES DE    ABRIL        2021</v>
      </c>
      <c r="JL1" s="1116"/>
      <c r="JM1" s="1116"/>
      <c r="JN1" s="1116"/>
      <c r="JO1" s="1116"/>
      <c r="JP1" s="1116"/>
      <c r="JQ1" s="1116"/>
      <c r="JR1" s="398">
        <f>JH1+1</f>
        <v>27</v>
      </c>
      <c r="JS1" s="701"/>
      <c r="JU1" s="1108" t="str">
        <f>JK1</f>
        <v>ENTRADA DEL MES DE    ABRIL        2021</v>
      </c>
      <c r="JV1" s="1108"/>
      <c r="JW1" s="1108"/>
      <c r="JX1" s="1108"/>
      <c r="JY1" s="1108"/>
      <c r="JZ1" s="1108"/>
      <c r="KA1" s="1108"/>
      <c r="KB1" s="398">
        <f>JR1+1</f>
        <v>28</v>
      </c>
      <c r="KC1" s="701"/>
      <c r="KE1" s="1108" t="str">
        <f>JU1</f>
        <v>ENTRADA DEL MES DE    ABRIL        2021</v>
      </c>
      <c r="KF1" s="1108"/>
      <c r="KG1" s="1108"/>
      <c r="KH1" s="1108"/>
      <c r="KI1" s="1108"/>
      <c r="KJ1" s="1108"/>
      <c r="KK1" s="1108"/>
      <c r="KL1" s="398">
        <f>KB1+1</f>
        <v>29</v>
      </c>
      <c r="KM1" s="701"/>
      <c r="KO1" s="1108" t="str">
        <f>KE1</f>
        <v>ENTRADA DEL MES DE    ABRIL        2021</v>
      </c>
      <c r="KP1" s="1108"/>
      <c r="KQ1" s="1108"/>
      <c r="KR1" s="1108"/>
      <c r="KS1" s="1108"/>
      <c r="KT1" s="1108"/>
      <c r="KU1" s="1108"/>
      <c r="KV1" s="398">
        <f>KL1+1</f>
        <v>30</v>
      </c>
      <c r="KW1" s="701"/>
      <c r="KY1" s="1108" t="str">
        <f>KO1</f>
        <v>ENTRADA DEL MES DE    ABRIL        2021</v>
      </c>
      <c r="KZ1" s="1108"/>
      <c r="LA1" s="1108"/>
      <c r="LB1" s="1108"/>
      <c r="LC1" s="1108"/>
      <c r="LD1" s="1108"/>
      <c r="LE1" s="1108"/>
      <c r="LF1" s="398">
        <f>KV1+1</f>
        <v>31</v>
      </c>
      <c r="LG1" s="701"/>
      <c r="LI1" s="1108" t="str">
        <f>KY1</f>
        <v>ENTRADA DEL MES DE    ABRIL        2021</v>
      </c>
      <c r="LJ1" s="1108"/>
      <c r="LK1" s="1108"/>
      <c r="LL1" s="1108"/>
      <c r="LM1" s="1108"/>
      <c r="LN1" s="1108"/>
      <c r="LO1" s="1108"/>
      <c r="LP1" s="398">
        <f>LF1+1</f>
        <v>32</v>
      </c>
      <c r="LQ1" s="701"/>
      <c r="LS1" s="1108" t="str">
        <f>LI1</f>
        <v>ENTRADA DEL MES DE    ABRIL        2021</v>
      </c>
      <c r="LT1" s="1108"/>
      <c r="LU1" s="1108"/>
      <c r="LV1" s="1108"/>
      <c r="LW1" s="1108"/>
      <c r="LX1" s="1108"/>
      <c r="LY1" s="1108"/>
      <c r="LZ1" s="398">
        <f>LP1+1</f>
        <v>33</v>
      </c>
      <c r="MB1" s="1108" t="str">
        <f>LS1</f>
        <v>ENTRADA DEL MES DE    ABRIL        2021</v>
      </c>
      <c r="MC1" s="1108"/>
      <c r="MD1" s="1108"/>
      <c r="ME1" s="1108"/>
      <c r="MF1" s="1108"/>
      <c r="MG1" s="1108"/>
      <c r="MH1" s="1108"/>
      <c r="MI1" s="398">
        <f>LZ1+1</f>
        <v>34</v>
      </c>
      <c r="MJ1" s="398"/>
      <c r="ML1" s="1108" t="str">
        <f>MB1</f>
        <v>ENTRADA DEL MES DE    ABRIL        2021</v>
      </c>
      <c r="MM1" s="1108"/>
      <c r="MN1" s="1108"/>
      <c r="MO1" s="1108"/>
      <c r="MP1" s="1108"/>
      <c r="MQ1" s="1108"/>
      <c r="MR1" s="1108"/>
      <c r="MS1" s="398">
        <f>MI1+1</f>
        <v>35</v>
      </c>
      <c r="MT1" s="398"/>
      <c r="MV1" s="1108" t="str">
        <f>ML1</f>
        <v>ENTRADA DEL MES DE    ABRIL        2021</v>
      </c>
      <c r="MW1" s="1108"/>
      <c r="MX1" s="1108"/>
      <c r="MY1" s="1108"/>
      <c r="MZ1" s="1108"/>
      <c r="NA1" s="1108"/>
      <c r="NB1" s="1108"/>
      <c r="NC1" s="398">
        <f>MS1+1</f>
        <v>36</v>
      </c>
      <c r="ND1" s="398"/>
      <c r="NF1" s="1108" t="str">
        <f>MV1</f>
        <v>ENTRADA DEL MES DE    ABRIL        2021</v>
      </c>
      <c r="NG1" s="1108"/>
      <c r="NH1" s="1108"/>
      <c r="NI1" s="1108"/>
      <c r="NJ1" s="1108"/>
      <c r="NK1" s="1108"/>
      <c r="NL1" s="1108"/>
      <c r="NM1" s="398">
        <f>NC1+1</f>
        <v>37</v>
      </c>
      <c r="NN1" s="398"/>
      <c r="NP1" s="1108" t="str">
        <f>NF1</f>
        <v>ENTRADA DEL MES DE    ABRIL        2021</v>
      </c>
      <c r="NQ1" s="1108"/>
      <c r="NR1" s="1108"/>
      <c r="NS1" s="1108"/>
      <c r="NT1" s="1108"/>
      <c r="NU1" s="1108"/>
      <c r="NV1" s="1108"/>
      <c r="NW1" s="398">
        <f>NM1+1</f>
        <v>38</v>
      </c>
      <c r="NX1" s="398"/>
      <c r="NZ1" s="1108" t="str">
        <f>NP1</f>
        <v>ENTRADA DEL MES DE    ABRIL        2021</v>
      </c>
      <c r="OA1" s="1108"/>
      <c r="OB1" s="1108"/>
      <c r="OC1" s="1108"/>
      <c r="OD1" s="1108"/>
      <c r="OE1" s="1108"/>
      <c r="OF1" s="1108"/>
      <c r="OG1" s="398">
        <f>NW1+1</f>
        <v>39</v>
      </c>
      <c r="OH1" s="398"/>
      <c r="OJ1" s="1108" t="str">
        <f>NZ1</f>
        <v>ENTRADA DEL MES DE    ABRIL        2021</v>
      </c>
      <c r="OK1" s="1108"/>
      <c r="OL1" s="1108"/>
      <c r="OM1" s="1108"/>
      <c r="ON1" s="1108"/>
      <c r="OO1" s="1108"/>
      <c r="OP1" s="1108"/>
      <c r="OQ1" s="398">
        <f>OG1+1</f>
        <v>40</v>
      </c>
      <c r="OR1" s="398"/>
      <c r="OT1" s="1108" t="str">
        <f>OJ1</f>
        <v>ENTRADA DEL MES DE    ABRIL        2021</v>
      </c>
      <c r="OU1" s="1108"/>
      <c r="OV1" s="1108"/>
      <c r="OW1" s="1108"/>
      <c r="OX1" s="1108"/>
      <c r="OY1" s="1108"/>
      <c r="OZ1" s="1108"/>
      <c r="PA1" s="398">
        <f>OQ1+1</f>
        <v>41</v>
      </c>
      <c r="PB1" s="398"/>
      <c r="PD1" s="1108" t="str">
        <f>OT1</f>
        <v>ENTRADA DEL MES DE    ABRIL        2021</v>
      </c>
      <c r="PE1" s="1108"/>
      <c r="PF1" s="1108"/>
      <c r="PG1" s="1108"/>
      <c r="PH1" s="1108"/>
      <c r="PI1" s="1108"/>
      <c r="PJ1" s="1108"/>
      <c r="PK1" s="398">
        <f>PA1+1</f>
        <v>42</v>
      </c>
      <c r="PL1" s="398"/>
      <c r="PN1" s="1108" t="str">
        <f>PD1</f>
        <v>ENTRADA DEL MES DE    ABRIL        2021</v>
      </c>
      <c r="PO1" s="1108"/>
      <c r="PP1" s="1108"/>
      <c r="PQ1" s="1108"/>
      <c r="PR1" s="1108"/>
      <c r="PS1" s="1108"/>
      <c r="PT1" s="1108"/>
      <c r="PU1" s="398">
        <f>PK1+1</f>
        <v>43</v>
      </c>
      <c r="PW1" s="1108" t="str">
        <f>PN1</f>
        <v>ENTRADA DEL MES DE    ABRIL        2021</v>
      </c>
      <c r="PX1" s="1108"/>
      <c r="PY1" s="1108"/>
      <c r="PZ1" s="1108"/>
      <c r="QA1" s="1108"/>
      <c r="QB1" s="1108"/>
      <c r="QC1" s="1108"/>
      <c r="QD1" s="398">
        <f>PU1+1</f>
        <v>44</v>
      </c>
      <c r="QF1" s="1108" t="str">
        <f>PW1</f>
        <v>ENTRADA DEL MES DE    ABRIL        2021</v>
      </c>
      <c r="QG1" s="1108"/>
      <c r="QH1" s="1108"/>
      <c r="QI1" s="1108"/>
      <c r="QJ1" s="1108"/>
      <c r="QK1" s="1108"/>
      <c r="QL1" s="1108"/>
      <c r="QM1" s="398">
        <f>QD1+1</f>
        <v>45</v>
      </c>
      <c r="QO1" s="1108" t="str">
        <f>QF1</f>
        <v>ENTRADA DEL MES DE    ABRIL        2021</v>
      </c>
      <c r="QP1" s="1108"/>
      <c r="QQ1" s="1108"/>
      <c r="QR1" s="1108"/>
      <c r="QS1" s="1108"/>
      <c r="QT1" s="1108"/>
      <c r="QU1" s="1108"/>
      <c r="QV1" s="398">
        <f>QM1+1</f>
        <v>46</v>
      </c>
      <c r="QX1" s="1108" t="str">
        <f>QO1</f>
        <v>ENTRADA DEL MES DE    ABRIL        2021</v>
      </c>
      <c r="QY1" s="1108"/>
      <c r="QZ1" s="1108"/>
      <c r="RA1" s="1108"/>
      <c r="RB1" s="1108"/>
      <c r="RC1" s="1108"/>
      <c r="RD1" s="1108"/>
      <c r="RE1" s="398">
        <f>QV1+1</f>
        <v>47</v>
      </c>
      <c r="RG1" s="1108" t="str">
        <f>QX1</f>
        <v>ENTRADA DEL MES DE    ABRIL        2021</v>
      </c>
      <c r="RH1" s="1108"/>
      <c r="RI1" s="1108"/>
      <c r="RJ1" s="1108"/>
      <c r="RK1" s="1108"/>
      <c r="RL1" s="1108"/>
      <c r="RM1" s="1108"/>
      <c r="RN1" s="398">
        <f>RE1+1</f>
        <v>48</v>
      </c>
      <c r="RP1" s="1108" t="str">
        <f>RG1</f>
        <v>ENTRADA DEL MES DE    ABRIL        2021</v>
      </c>
      <c r="RQ1" s="1108"/>
      <c r="RR1" s="1108"/>
      <c r="RS1" s="1108"/>
      <c r="RT1" s="1108"/>
      <c r="RU1" s="1108"/>
      <c r="RV1" s="1108"/>
      <c r="RW1" s="398">
        <f>RN1+1</f>
        <v>49</v>
      </c>
      <c r="RY1" s="1108" t="str">
        <f>RP1</f>
        <v>ENTRADA DEL MES DE    ABRIL        2021</v>
      </c>
      <c r="RZ1" s="1108"/>
      <c r="SA1" s="1108"/>
      <c r="SB1" s="1108"/>
      <c r="SC1" s="1108"/>
      <c r="SD1" s="1108"/>
      <c r="SE1" s="1108"/>
      <c r="SF1" s="398">
        <f>RW1+1</f>
        <v>50</v>
      </c>
      <c r="SH1" s="1108" t="str">
        <f>RY1</f>
        <v>ENTRADA DEL MES DE    ABRIL        2021</v>
      </c>
      <c r="SI1" s="1108"/>
      <c r="SJ1" s="1108"/>
      <c r="SK1" s="1108"/>
      <c r="SL1" s="1108"/>
      <c r="SM1" s="1108"/>
      <c r="SN1" s="1108"/>
      <c r="SO1" s="398">
        <f>SF1+1</f>
        <v>51</v>
      </c>
      <c r="SQ1" s="1108" t="str">
        <f>SH1</f>
        <v>ENTRADA DEL MES DE    ABRIL        2021</v>
      </c>
      <c r="SR1" s="1108"/>
      <c r="SS1" s="1108"/>
      <c r="ST1" s="1108"/>
      <c r="SU1" s="1108"/>
      <c r="SV1" s="1108"/>
      <c r="SW1" s="1108"/>
      <c r="SX1" s="398">
        <f>SO1+1</f>
        <v>52</v>
      </c>
      <c r="SZ1" s="1108" t="str">
        <f>SQ1</f>
        <v>ENTRADA DEL MES DE    ABRIL        2021</v>
      </c>
      <c r="TA1" s="1108"/>
      <c r="TB1" s="1108"/>
      <c r="TC1" s="1108"/>
      <c r="TD1" s="1108"/>
      <c r="TE1" s="1108"/>
      <c r="TF1" s="1108"/>
      <c r="TG1" s="398">
        <f>SX1+1</f>
        <v>53</v>
      </c>
      <c r="TI1" s="1108" t="str">
        <f>SZ1</f>
        <v>ENTRADA DEL MES DE    ABRIL        2021</v>
      </c>
      <c r="TJ1" s="1108"/>
      <c r="TK1" s="1108"/>
      <c r="TL1" s="1108"/>
      <c r="TM1" s="1108"/>
      <c r="TN1" s="1108"/>
      <c r="TO1" s="1108"/>
      <c r="TP1" s="398">
        <f>TG1+1</f>
        <v>54</v>
      </c>
      <c r="TR1" s="1108" t="str">
        <f>TI1</f>
        <v>ENTRADA DEL MES DE    ABRIL        2021</v>
      </c>
      <c r="TS1" s="1108"/>
      <c r="TT1" s="1108"/>
      <c r="TU1" s="1108"/>
      <c r="TV1" s="1108"/>
      <c r="TW1" s="1108"/>
      <c r="TX1" s="1108"/>
      <c r="TY1" s="398">
        <f>TP1+1</f>
        <v>55</v>
      </c>
      <c r="UA1" s="1108" t="str">
        <f>TR1</f>
        <v>ENTRADA DEL MES DE    ABRIL        2021</v>
      </c>
      <c r="UB1" s="1108"/>
      <c r="UC1" s="1108"/>
      <c r="UD1" s="1108"/>
      <c r="UE1" s="1108"/>
      <c r="UF1" s="1108"/>
      <c r="UG1" s="1108"/>
      <c r="UH1" s="398">
        <f>TY1+1</f>
        <v>56</v>
      </c>
      <c r="UJ1" s="1108" t="str">
        <f>UA1</f>
        <v>ENTRADA DEL MES DE    ABRIL        2021</v>
      </c>
      <c r="UK1" s="1108"/>
      <c r="UL1" s="1108"/>
      <c r="UM1" s="1108"/>
      <c r="UN1" s="1108"/>
      <c r="UO1" s="1108"/>
      <c r="UP1" s="1108"/>
      <c r="UQ1" s="398">
        <f>UH1+1</f>
        <v>57</v>
      </c>
      <c r="US1" s="1108" t="str">
        <f>UJ1</f>
        <v>ENTRADA DEL MES DE    ABRIL        2021</v>
      </c>
      <c r="UT1" s="1108"/>
      <c r="UU1" s="1108"/>
      <c r="UV1" s="1108"/>
      <c r="UW1" s="1108"/>
      <c r="UX1" s="1108"/>
      <c r="UY1" s="1108"/>
      <c r="UZ1" s="398">
        <f>UQ1+1</f>
        <v>58</v>
      </c>
      <c r="VB1" s="1108" t="str">
        <f>US1</f>
        <v>ENTRADA DEL MES DE    ABRIL        2021</v>
      </c>
      <c r="VC1" s="1108"/>
      <c r="VD1" s="1108"/>
      <c r="VE1" s="1108"/>
      <c r="VF1" s="1108"/>
      <c r="VG1" s="1108"/>
      <c r="VH1" s="1108"/>
      <c r="VI1" s="398">
        <f>UZ1+1</f>
        <v>59</v>
      </c>
      <c r="VK1" s="1108" t="str">
        <f>VB1</f>
        <v>ENTRADA DEL MES DE    ABRIL        2021</v>
      </c>
      <c r="VL1" s="1108"/>
      <c r="VM1" s="1108"/>
      <c r="VN1" s="1108"/>
      <c r="VO1" s="1108"/>
      <c r="VP1" s="1108"/>
      <c r="VQ1" s="1108"/>
      <c r="VR1" s="398">
        <f>VI1+1</f>
        <v>60</v>
      </c>
      <c r="VT1" s="1108" t="str">
        <f>VK1</f>
        <v>ENTRADA DEL MES DE    ABRIL        2021</v>
      </c>
      <c r="VU1" s="1108"/>
      <c r="VV1" s="1108"/>
      <c r="VW1" s="1108"/>
      <c r="VX1" s="1108"/>
      <c r="VY1" s="1108"/>
      <c r="VZ1" s="1108"/>
      <c r="WA1" s="398">
        <f>VR1+1</f>
        <v>61</v>
      </c>
      <c r="WC1" s="1108" t="str">
        <f>VT1</f>
        <v>ENTRADA DEL MES DE    ABRIL        2021</v>
      </c>
      <c r="WD1" s="1108"/>
      <c r="WE1" s="1108"/>
      <c r="WF1" s="1108"/>
      <c r="WG1" s="1108"/>
      <c r="WH1" s="1108"/>
      <c r="WI1" s="1108"/>
      <c r="WJ1" s="398">
        <f>WA1+1</f>
        <v>62</v>
      </c>
      <c r="WL1" s="1108" t="str">
        <f>WC1</f>
        <v>ENTRADA DEL MES DE    ABRIL        2021</v>
      </c>
      <c r="WM1" s="1108"/>
      <c r="WN1" s="1108"/>
      <c r="WO1" s="1108"/>
      <c r="WP1" s="1108"/>
      <c r="WQ1" s="1108"/>
      <c r="WR1" s="1108"/>
      <c r="WS1" s="398">
        <f>WJ1+1</f>
        <v>63</v>
      </c>
      <c r="WU1" s="1108" t="str">
        <f>WL1</f>
        <v>ENTRADA DEL MES DE    ABRIL        2021</v>
      </c>
      <c r="WV1" s="1108"/>
      <c r="WW1" s="1108"/>
      <c r="WX1" s="1108"/>
      <c r="WY1" s="1108"/>
      <c r="WZ1" s="1108"/>
      <c r="XA1" s="1108"/>
      <c r="XB1" s="398">
        <f>WS1+1</f>
        <v>64</v>
      </c>
      <c r="XD1" s="1108" t="str">
        <f>WU1</f>
        <v>ENTRADA DEL MES DE    ABRIL        2021</v>
      </c>
      <c r="XE1" s="1108"/>
      <c r="XF1" s="1108"/>
      <c r="XG1" s="1108"/>
      <c r="XH1" s="1108"/>
      <c r="XI1" s="1108"/>
      <c r="XJ1" s="1108"/>
      <c r="XK1" s="398">
        <f>XB1+1</f>
        <v>65</v>
      </c>
      <c r="XM1" s="1108" t="str">
        <f>XD1</f>
        <v>ENTRADA DEL MES DE    ABRIL        2021</v>
      </c>
      <c r="XN1" s="1108"/>
      <c r="XO1" s="1108"/>
      <c r="XP1" s="1108"/>
      <c r="XQ1" s="1108"/>
      <c r="XR1" s="1108"/>
      <c r="XS1" s="1108"/>
      <c r="XT1" s="398">
        <f>XK1+1</f>
        <v>66</v>
      </c>
      <c r="XV1" s="1108" t="str">
        <f>XM1</f>
        <v>ENTRADA DEL MES DE    ABRIL        2021</v>
      </c>
      <c r="XW1" s="1108"/>
      <c r="XX1" s="1108"/>
      <c r="XY1" s="1108"/>
      <c r="XZ1" s="1108"/>
      <c r="YA1" s="1108"/>
      <c r="YB1" s="1108"/>
      <c r="YC1" s="398">
        <f>XT1+1</f>
        <v>67</v>
      </c>
      <c r="YE1" s="1108" t="str">
        <f>XV1</f>
        <v>ENTRADA DEL MES DE    ABRIL        2021</v>
      </c>
      <c r="YF1" s="1108"/>
      <c r="YG1" s="1108"/>
      <c r="YH1" s="1108"/>
      <c r="YI1" s="1108"/>
      <c r="YJ1" s="1108"/>
      <c r="YK1" s="1108"/>
      <c r="YL1" s="398">
        <f>YC1+1</f>
        <v>68</v>
      </c>
      <c r="YN1" s="1108" t="str">
        <f>YE1</f>
        <v>ENTRADA DEL MES DE    ABRIL        2021</v>
      </c>
      <c r="YO1" s="1108"/>
      <c r="YP1" s="1108"/>
      <c r="YQ1" s="1108"/>
      <c r="YR1" s="1108"/>
      <c r="YS1" s="1108"/>
      <c r="YT1" s="1108"/>
      <c r="YU1" s="398">
        <f>YL1+1</f>
        <v>69</v>
      </c>
      <c r="YW1" s="1108" t="str">
        <f>YN1</f>
        <v>ENTRADA DEL MES DE    ABRIL        2021</v>
      </c>
      <c r="YX1" s="1108"/>
      <c r="YY1" s="1108"/>
      <c r="YZ1" s="1108"/>
      <c r="ZA1" s="1108"/>
      <c r="ZB1" s="1108"/>
      <c r="ZC1" s="1108"/>
      <c r="ZD1" s="398">
        <f>YU1+1</f>
        <v>70</v>
      </c>
      <c r="ZF1" s="1108" t="str">
        <f>YW1</f>
        <v>ENTRADA DEL MES DE    ABRIL        2021</v>
      </c>
      <c r="ZG1" s="1108"/>
      <c r="ZH1" s="1108"/>
      <c r="ZI1" s="1108"/>
      <c r="ZJ1" s="1108"/>
      <c r="ZK1" s="1108"/>
      <c r="ZL1" s="1108"/>
      <c r="ZM1" s="398">
        <f>ZD1+1</f>
        <v>71</v>
      </c>
      <c r="ZO1" s="1108" t="str">
        <f>ZF1</f>
        <v>ENTRADA DEL MES DE    ABRIL        2021</v>
      </c>
      <c r="ZP1" s="1108"/>
      <c r="ZQ1" s="1108"/>
      <c r="ZR1" s="1108"/>
      <c r="ZS1" s="1108"/>
      <c r="ZT1" s="1108"/>
      <c r="ZU1" s="1108"/>
      <c r="ZV1" s="398">
        <f>ZM1+1</f>
        <v>72</v>
      </c>
      <c r="ZX1" s="1108" t="str">
        <f>ZO1</f>
        <v>ENTRADA DEL MES DE    ABRIL        2021</v>
      </c>
      <c r="ZY1" s="1108"/>
      <c r="ZZ1" s="1108"/>
      <c r="AAA1" s="1108"/>
      <c r="AAB1" s="1108"/>
      <c r="AAC1" s="1108"/>
      <c r="AAD1" s="1108"/>
      <c r="AAE1" s="398">
        <f>ZV1+1</f>
        <v>73</v>
      </c>
      <c r="AAG1" s="1108" t="str">
        <f>ZX1</f>
        <v>ENTRADA DEL MES DE    ABRIL        2021</v>
      </c>
      <c r="AAH1" s="1108"/>
      <c r="AAI1" s="1108"/>
      <c r="AAJ1" s="1108"/>
      <c r="AAK1" s="1108"/>
      <c r="AAL1" s="1108"/>
      <c r="AAM1" s="1108"/>
      <c r="AAN1" s="398">
        <f>AAE1+1</f>
        <v>74</v>
      </c>
      <c r="AAP1" s="1108" t="str">
        <f>AAG1</f>
        <v>ENTRADA DEL MES DE    ABRIL        2021</v>
      </c>
      <c r="AAQ1" s="1108"/>
      <c r="AAR1" s="1108"/>
      <c r="AAS1" s="1108"/>
      <c r="AAT1" s="1108"/>
      <c r="AAU1" s="1108"/>
      <c r="AAV1" s="1108"/>
      <c r="AAW1" s="398">
        <f>AAN1+1</f>
        <v>75</v>
      </c>
      <c r="AAY1" s="1108" t="str">
        <f>AAP1</f>
        <v>ENTRADA DEL MES DE    ABRIL        2021</v>
      </c>
      <c r="AAZ1" s="1108"/>
      <c r="ABA1" s="1108"/>
      <c r="ABB1" s="1108"/>
      <c r="ABC1" s="1108"/>
      <c r="ABD1" s="1108"/>
      <c r="ABE1" s="1108"/>
      <c r="ABF1" s="398">
        <f>AAW1+1</f>
        <v>76</v>
      </c>
      <c r="ABH1" s="1108" t="str">
        <f>AAY1</f>
        <v>ENTRADA DEL MES DE    ABRIL        2021</v>
      </c>
      <c r="ABI1" s="1108"/>
      <c r="ABJ1" s="1108"/>
      <c r="ABK1" s="1108"/>
      <c r="ABL1" s="1108"/>
      <c r="ABM1" s="1108"/>
      <c r="ABN1" s="1108"/>
      <c r="ABO1" s="398">
        <f>ABF1+1</f>
        <v>77</v>
      </c>
      <c r="ABQ1" s="1108" t="str">
        <f>ABH1</f>
        <v>ENTRADA DEL MES DE    ABRIL        2021</v>
      </c>
      <c r="ABR1" s="1108"/>
      <c r="ABS1" s="1108"/>
      <c r="ABT1" s="1108"/>
      <c r="ABU1" s="1108"/>
      <c r="ABV1" s="1108"/>
      <c r="ABW1" s="1108"/>
      <c r="ABX1" s="398">
        <f>ABO1+1</f>
        <v>78</v>
      </c>
      <c r="ABZ1" s="1108" t="str">
        <f>ABQ1</f>
        <v>ENTRADA DEL MES DE    ABRIL        2021</v>
      </c>
      <c r="ACA1" s="1108"/>
      <c r="ACB1" s="1108"/>
      <c r="ACC1" s="1108"/>
      <c r="ACD1" s="1108"/>
      <c r="ACE1" s="1108"/>
      <c r="ACF1" s="1108"/>
      <c r="ACG1" s="398">
        <f>ABX1+1</f>
        <v>79</v>
      </c>
      <c r="ACI1" s="1108" t="str">
        <f>ABZ1</f>
        <v>ENTRADA DEL MES DE    ABRIL        2021</v>
      </c>
      <c r="ACJ1" s="1108"/>
      <c r="ACK1" s="1108"/>
      <c r="ACL1" s="1108"/>
      <c r="ACM1" s="1108"/>
      <c r="ACN1" s="1108"/>
      <c r="ACO1" s="1108"/>
      <c r="ACP1" s="398">
        <f>ACG1+1</f>
        <v>80</v>
      </c>
      <c r="ACR1" s="1108" t="str">
        <f>ACI1</f>
        <v>ENTRADA DEL MES DE    ABRIL        2021</v>
      </c>
      <c r="ACS1" s="1108"/>
      <c r="ACT1" s="1108"/>
      <c r="ACU1" s="1108"/>
      <c r="ACV1" s="1108"/>
      <c r="ACW1" s="1108"/>
      <c r="ACX1" s="1108"/>
      <c r="ACY1" s="398">
        <f>ACP1+1</f>
        <v>81</v>
      </c>
      <c r="ADA1" s="1108" t="str">
        <f>ACR1</f>
        <v>ENTRADA DEL MES DE    ABRIL        2021</v>
      </c>
      <c r="ADB1" s="1108"/>
      <c r="ADC1" s="1108"/>
      <c r="ADD1" s="1108"/>
      <c r="ADE1" s="1108"/>
      <c r="ADF1" s="1108"/>
      <c r="ADG1" s="1108"/>
      <c r="ADH1" s="398">
        <f>ACY1+1</f>
        <v>82</v>
      </c>
      <c r="ADJ1" s="1108" t="str">
        <f>ADA1</f>
        <v>ENTRADA DEL MES DE    ABRIL        2021</v>
      </c>
      <c r="ADK1" s="1108"/>
      <c r="ADL1" s="1108"/>
      <c r="ADM1" s="1108"/>
      <c r="ADN1" s="1108"/>
      <c r="ADO1" s="1108"/>
      <c r="ADP1" s="1108"/>
      <c r="ADQ1" s="398">
        <f>ADH1+1</f>
        <v>83</v>
      </c>
      <c r="ADS1" s="1108" t="str">
        <f>ADJ1</f>
        <v>ENTRADA DEL MES DE    ABRIL        2021</v>
      </c>
      <c r="ADT1" s="1108"/>
      <c r="ADU1" s="1108"/>
      <c r="ADV1" s="1108"/>
      <c r="ADW1" s="1108"/>
      <c r="ADX1" s="1108"/>
      <c r="ADY1" s="1108"/>
      <c r="ADZ1" s="398">
        <f>ADQ1+1</f>
        <v>84</v>
      </c>
      <c r="AEB1" s="1108" t="str">
        <f>ADS1</f>
        <v>ENTRADA DEL MES DE    ABRIL        2021</v>
      </c>
      <c r="AEC1" s="1108"/>
      <c r="AED1" s="1108"/>
      <c r="AEE1" s="1108"/>
      <c r="AEF1" s="1108"/>
      <c r="AEG1" s="1108"/>
      <c r="AEH1" s="1108"/>
      <c r="AEI1" s="398">
        <f>ADZ1+1</f>
        <v>85</v>
      </c>
      <c r="AEK1" s="1108" t="str">
        <f>AEB1</f>
        <v>ENTRADA DEL MES DE    ABRIL        2021</v>
      </c>
      <c r="AEL1" s="1108"/>
      <c r="AEM1" s="1108"/>
      <c r="AEN1" s="1108"/>
      <c r="AEO1" s="1108"/>
      <c r="AEP1" s="1108"/>
      <c r="AEQ1" s="1108"/>
      <c r="AER1" s="398">
        <f>AEI1+1</f>
        <v>86</v>
      </c>
    </row>
    <row r="2" spans="1:824" ht="17.25" thickTop="1" thickBot="1" x14ac:dyDescent="0.3">
      <c r="A2" s="399" t="s">
        <v>14</v>
      </c>
      <c r="B2" s="400" t="s">
        <v>0</v>
      </c>
      <c r="C2" s="401" t="s">
        <v>10</v>
      </c>
      <c r="D2" s="402"/>
      <c r="E2" s="387" t="s">
        <v>25</v>
      </c>
      <c r="F2" s="403" t="s">
        <v>3</v>
      </c>
      <c r="G2" s="404" t="s">
        <v>8</v>
      </c>
      <c r="H2" s="405" t="s">
        <v>5</v>
      </c>
      <c r="I2" s="400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6" t="s">
        <v>20</v>
      </c>
      <c r="R3" s="407" t="s">
        <v>6</v>
      </c>
      <c r="S3" s="689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6" t="s">
        <v>20</v>
      </c>
      <c r="AB3" s="407" t="s">
        <v>6</v>
      </c>
      <c r="AC3" s="702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6" t="s">
        <v>20</v>
      </c>
      <c r="AL3" s="407" t="s">
        <v>6</v>
      </c>
      <c r="AM3" s="689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6" t="s">
        <v>20</v>
      </c>
      <c r="AV3" s="407" t="s">
        <v>6</v>
      </c>
      <c r="AW3" s="702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6" t="s">
        <v>20</v>
      </c>
      <c r="BF3" s="407" t="s">
        <v>6</v>
      </c>
      <c r="BG3" s="702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6" t="s">
        <v>20</v>
      </c>
      <c r="BP3" s="407" t="s">
        <v>6</v>
      </c>
      <c r="BQ3" s="702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6" t="s">
        <v>20</v>
      </c>
      <c r="BZ3" s="407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6" t="s">
        <v>20</v>
      </c>
      <c r="CJ3" s="407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6" t="s">
        <v>20</v>
      </c>
      <c r="CT3" s="407" t="s">
        <v>6</v>
      </c>
      <c r="CU3" s="702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6" t="s">
        <v>20</v>
      </c>
      <c r="DD3" s="407" t="s">
        <v>6</v>
      </c>
      <c r="DE3" s="702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6" t="s">
        <v>20</v>
      </c>
      <c r="DN3" s="407" t="s">
        <v>6</v>
      </c>
      <c r="DO3" s="702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6" t="s">
        <v>20</v>
      </c>
      <c r="DX3" s="407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6" t="s">
        <v>20</v>
      </c>
      <c r="EH3" s="407" t="s">
        <v>6</v>
      </c>
      <c r="EI3" s="702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6" t="s">
        <v>20</v>
      </c>
      <c r="ER3" s="407" t="s">
        <v>6</v>
      </c>
      <c r="ES3" s="702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6" t="s">
        <v>20</v>
      </c>
      <c r="FB3" s="407" t="s">
        <v>6</v>
      </c>
      <c r="FC3" s="702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6" t="s">
        <v>20</v>
      </c>
      <c r="FL3" s="407" t="s">
        <v>6</v>
      </c>
      <c r="FM3" s="702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6" t="s">
        <v>20</v>
      </c>
      <c r="FV3" s="407" t="s">
        <v>6</v>
      </c>
      <c r="FW3" s="702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6" t="s">
        <v>20</v>
      </c>
      <c r="GF3" s="407" t="s">
        <v>6</v>
      </c>
      <c r="GG3" s="702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6" t="s">
        <v>20</v>
      </c>
      <c r="GP3" s="407" t="s">
        <v>6</v>
      </c>
      <c r="GQ3" s="702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6" t="s">
        <v>20</v>
      </c>
      <c r="GZ3" s="407" t="s">
        <v>6</v>
      </c>
      <c r="HA3" s="702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8" t="s">
        <v>20</v>
      </c>
      <c r="HJ3" s="407" t="s">
        <v>6</v>
      </c>
      <c r="HK3" s="702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6" t="s">
        <v>20</v>
      </c>
      <c r="HT3" s="407" t="s">
        <v>6</v>
      </c>
      <c r="HU3" s="702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6" t="s">
        <v>20</v>
      </c>
      <c r="ID3" s="407" t="s">
        <v>6</v>
      </c>
      <c r="IE3" s="702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6" t="s">
        <v>20</v>
      </c>
      <c r="IN3" s="407" t="s">
        <v>6</v>
      </c>
      <c r="IO3" s="702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6" t="s">
        <v>20</v>
      </c>
      <c r="IX3" s="407" t="s">
        <v>6</v>
      </c>
      <c r="IY3" s="702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6" t="s">
        <v>20</v>
      </c>
      <c r="JH3" s="407" t="s">
        <v>6</v>
      </c>
      <c r="JI3" s="702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6" t="s">
        <v>20</v>
      </c>
      <c r="JR3" s="407" t="s">
        <v>6</v>
      </c>
      <c r="JS3" s="702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8" t="s">
        <v>20</v>
      </c>
      <c r="KB3" s="407" t="s">
        <v>6</v>
      </c>
      <c r="KC3" s="702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6" t="s">
        <v>20</v>
      </c>
      <c r="KL3" s="407" t="s">
        <v>6</v>
      </c>
      <c r="KM3" s="702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6" t="s">
        <v>20</v>
      </c>
      <c r="KV3" s="407" t="s">
        <v>6</v>
      </c>
      <c r="KW3" s="702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6" t="s">
        <v>20</v>
      </c>
      <c r="LF3" s="407" t="s">
        <v>6</v>
      </c>
      <c r="LG3" s="702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6" t="s">
        <v>20</v>
      </c>
      <c r="LP3" s="407" t="s">
        <v>6</v>
      </c>
      <c r="LQ3" s="702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6" t="s">
        <v>20</v>
      </c>
      <c r="LZ3" s="407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6" t="s">
        <v>20</v>
      </c>
      <c r="MI3" s="407" t="s">
        <v>6</v>
      </c>
      <c r="MJ3" s="689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6" t="s">
        <v>20</v>
      </c>
      <c r="MS3" s="407" t="s">
        <v>6</v>
      </c>
      <c r="MT3" s="689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6" t="s">
        <v>20</v>
      </c>
      <c r="NC3" s="407" t="s">
        <v>6</v>
      </c>
      <c r="ND3" s="689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6" t="s">
        <v>20</v>
      </c>
      <c r="NM3" s="407" t="s">
        <v>6</v>
      </c>
      <c r="NN3" s="689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6" t="s">
        <v>20</v>
      </c>
      <c r="NW3" s="407" t="s">
        <v>6</v>
      </c>
      <c r="NX3" s="689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6" t="s">
        <v>20</v>
      </c>
      <c r="OG3" s="407" t="s">
        <v>6</v>
      </c>
      <c r="OH3" s="689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6" t="s">
        <v>20</v>
      </c>
      <c r="OQ3" s="407" t="s">
        <v>6</v>
      </c>
      <c r="OR3" s="689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6" t="s">
        <v>20</v>
      </c>
      <c r="PA3" s="407" t="s">
        <v>6</v>
      </c>
      <c r="PB3" s="689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6" t="s">
        <v>20</v>
      </c>
      <c r="PK3" s="407" t="s">
        <v>6</v>
      </c>
      <c r="PL3" s="689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6" t="s">
        <v>20</v>
      </c>
      <c r="PU3" s="407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6" t="s">
        <v>20</v>
      </c>
      <c r="QD3" s="407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6" t="s">
        <v>20</v>
      </c>
      <c r="QM3" s="407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6" t="s">
        <v>20</v>
      </c>
      <c r="QV3" s="407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6" t="s">
        <v>20</v>
      </c>
      <c r="RE3" s="407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6" t="s">
        <v>20</v>
      </c>
      <c r="RN3" s="407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6" t="s">
        <v>20</v>
      </c>
      <c r="RW3" s="407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6" t="s">
        <v>20</v>
      </c>
      <c r="SF3" s="407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6" t="s">
        <v>20</v>
      </c>
      <c r="SO3" s="407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6" t="s">
        <v>20</v>
      </c>
      <c r="SX3" s="407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6" t="s">
        <v>20</v>
      </c>
      <c r="TG3" s="407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6" t="s">
        <v>20</v>
      </c>
      <c r="TP3" s="407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6" t="s">
        <v>20</v>
      </c>
      <c r="TY3" s="407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6" t="s">
        <v>20</v>
      </c>
      <c r="UH3" s="407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6" t="s">
        <v>20</v>
      </c>
      <c r="UQ3" s="407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6" t="s">
        <v>20</v>
      </c>
      <c r="UZ3" s="407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6" t="s">
        <v>20</v>
      </c>
      <c r="VI3" s="407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6" t="s">
        <v>20</v>
      </c>
      <c r="VR3" s="407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6" t="s">
        <v>20</v>
      </c>
      <c r="WA3" s="407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6" t="s">
        <v>20</v>
      </c>
      <c r="WJ3" s="407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6" t="s">
        <v>20</v>
      </c>
      <c r="WS3" s="407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6" t="s">
        <v>20</v>
      </c>
      <c r="XB3" s="407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6" t="s">
        <v>20</v>
      </c>
      <c r="XK3" s="407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6" t="s">
        <v>20</v>
      </c>
      <c r="XT3" s="407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6" t="s">
        <v>20</v>
      </c>
      <c r="YC3" s="407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6" t="s">
        <v>20</v>
      </c>
      <c r="YL3" s="407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6" t="s">
        <v>20</v>
      </c>
      <c r="YU3" s="407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6" t="s">
        <v>20</v>
      </c>
      <c r="ZD3" s="407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6" t="s">
        <v>20</v>
      </c>
      <c r="ZM3" s="407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6" t="s">
        <v>20</v>
      </c>
      <c r="ZV3" s="407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6" t="s">
        <v>20</v>
      </c>
      <c r="AAE3" s="407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6" t="s">
        <v>20</v>
      </c>
      <c r="AAN3" s="407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6" t="s">
        <v>20</v>
      </c>
      <c r="AAW3" s="407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6" t="s">
        <v>20</v>
      </c>
      <c r="ABF3" s="407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6" t="s">
        <v>20</v>
      </c>
      <c r="ABO3" s="407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6" t="s">
        <v>20</v>
      </c>
      <c r="ABX3" s="407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6" t="s">
        <v>20</v>
      </c>
      <c r="ACG3" s="407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6" t="s">
        <v>20</v>
      </c>
      <c r="ACP3" s="407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6" t="s">
        <v>20</v>
      </c>
      <c r="ACY3" s="407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6" t="s">
        <v>20</v>
      </c>
      <c r="ADH3" s="407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6" t="s">
        <v>20</v>
      </c>
      <c r="ADQ3" s="407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6" t="s">
        <v>20</v>
      </c>
      <c r="ADZ3" s="407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6" t="s">
        <v>20</v>
      </c>
      <c r="AEI3" s="407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6" t="s">
        <v>20</v>
      </c>
      <c r="AER3" s="407" t="s">
        <v>6</v>
      </c>
    </row>
    <row r="4" spans="1:824" ht="16.5" customHeight="1" thickTop="1" thickBot="1" x14ac:dyDescent="0.3">
      <c r="A4" s="146">
        <v>1</v>
      </c>
      <c r="B4" s="268" t="str">
        <f>K5</f>
        <v>SEABOARD FOODS</v>
      </c>
      <c r="C4" s="268" t="str">
        <f t="shared" ref="C4:I4" si="0">L5</f>
        <v>Seaboard</v>
      </c>
      <c r="D4" s="270" t="str">
        <f t="shared" si="0"/>
        <v>PED. 63240682</v>
      </c>
      <c r="E4" s="144">
        <f t="shared" si="0"/>
        <v>44292</v>
      </c>
      <c r="F4" s="90">
        <f t="shared" si="0"/>
        <v>18748.41</v>
      </c>
      <c r="G4" s="76">
        <f t="shared" si="0"/>
        <v>21</v>
      </c>
      <c r="H4" s="49">
        <f t="shared" si="0"/>
        <v>18729.7</v>
      </c>
      <c r="I4" s="110">
        <f t="shared" si="0"/>
        <v>18.709999999999127</v>
      </c>
      <c r="L4" s="79" t="s">
        <v>23</v>
      </c>
      <c r="Q4" s="392"/>
      <c r="V4" s="79" t="s">
        <v>23</v>
      </c>
      <c r="AA4" s="392"/>
      <c r="AF4" s="79" t="s">
        <v>23</v>
      </c>
      <c r="AK4" s="392"/>
      <c r="AP4" s="79" t="s">
        <v>23</v>
      </c>
      <c r="AU4" s="76"/>
      <c r="AZ4" s="76" t="s">
        <v>23</v>
      </c>
      <c r="BE4" s="392"/>
      <c r="BJ4" s="79" t="s">
        <v>23</v>
      </c>
      <c r="BO4" s="76"/>
      <c r="BT4" s="79" t="s">
        <v>23</v>
      </c>
      <c r="BY4" s="392"/>
      <c r="CD4" s="79" t="s">
        <v>23</v>
      </c>
      <c r="CI4" s="392"/>
      <c r="CN4" s="79" t="s">
        <v>23</v>
      </c>
      <c r="CS4" s="76"/>
      <c r="CX4" s="79" t="s">
        <v>23</v>
      </c>
      <c r="DC4" s="392"/>
      <c r="DH4" s="79" t="s">
        <v>23</v>
      </c>
      <c r="DM4" s="392"/>
      <c r="DR4" s="79" t="s">
        <v>23</v>
      </c>
      <c r="DW4" s="392"/>
      <c r="EB4" s="79" t="s">
        <v>23</v>
      </c>
      <c r="EG4" s="133"/>
      <c r="EL4" s="79" t="s">
        <v>23</v>
      </c>
      <c r="EQ4" s="133"/>
      <c r="EV4" s="79" t="s">
        <v>76</v>
      </c>
      <c r="FA4" s="76"/>
      <c r="FF4" s="76" t="s">
        <v>23</v>
      </c>
      <c r="FI4" s="99"/>
      <c r="FJ4" s="139"/>
      <c r="FK4" s="392"/>
      <c r="FP4" s="79" t="s">
        <v>23</v>
      </c>
      <c r="FU4" s="76"/>
      <c r="FZ4" s="79" t="s">
        <v>23</v>
      </c>
      <c r="GE4" s="76"/>
      <c r="GF4" s="162"/>
      <c r="GG4" s="706"/>
      <c r="GJ4" s="79" t="s">
        <v>23</v>
      </c>
      <c r="GO4" s="392"/>
      <c r="GT4" s="79" t="s">
        <v>23</v>
      </c>
      <c r="GY4" s="392"/>
      <c r="HD4" s="79" t="s">
        <v>23</v>
      </c>
      <c r="HI4" s="392"/>
      <c r="HJ4" s="76"/>
      <c r="HK4" s="709"/>
      <c r="HN4" s="79" t="s">
        <v>23</v>
      </c>
      <c r="HS4" s="392"/>
      <c r="HX4" s="79" t="s">
        <v>23</v>
      </c>
      <c r="IC4" s="392"/>
      <c r="IF4" s="79" t="s">
        <v>47</v>
      </c>
      <c r="IG4" s="268"/>
      <c r="IH4" s="79" t="s">
        <v>23</v>
      </c>
      <c r="II4" s="268"/>
      <c r="IJ4" s="268"/>
      <c r="IK4" s="268"/>
      <c r="IL4" s="268"/>
      <c r="IM4" s="337"/>
      <c r="IR4" s="79" t="s">
        <v>23</v>
      </c>
      <c r="IW4" s="392"/>
      <c r="JB4" s="79" t="s">
        <v>23</v>
      </c>
      <c r="JG4" s="392"/>
      <c r="JH4" s="110"/>
      <c r="JL4" s="79" t="s">
        <v>23</v>
      </c>
      <c r="JQ4" s="337"/>
      <c r="JV4" s="79" t="s">
        <v>23</v>
      </c>
      <c r="JY4" s="79" t="s">
        <v>49</v>
      </c>
      <c r="KA4" s="392"/>
      <c r="KB4" s="162"/>
      <c r="KC4" s="706"/>
      <c r="KF4" s="79" t="s">
        <v>23</v>
      </c>
      <c r="KK4" s="392"/>
      <c r="KO4" s="76"/>
      <c r="KP4" s="76" t="s">
        <v>23</v>
      </c>
      <c r="KU4" s="76"/>
      <c r="KV4" s="137"/>
      <c r="KW4" s="719"/>
      <c r="KZ4" s="79" t="s">
        <v>23</v>
      </c>
      <c r="LB4" s="143"/>
      <c r="LE4" s="218"/>
      <c r="LJ4" s="79" t="s">
        <v>23</v>
      </c>
      <c r="LO4" s="392"/>
      <c r="LP4" s="110"/>
      <c r="LT4" s="79" t="s">
        <v>23</v>
      </c>
      <c r="LY4" s="392"/>
      <c r="MC4" s="79" t="s">
        <v>23</v>
      </c>
      <c r="MH4" s="392"/>
      <c r="MM4" s="79" t="s">
        <v>23</v>
      </c>
      <c r="MR4" s="392"/>
      <c r="MW4" s="79" t="s">
        <v>23</v>
      </c>
      <c r="NB4" s="392"/>
      <c r="NG4" s="79" t="s">
        <v>23</v>
      </c>
      <c r="NL4" s="392"/>
      <c r="NQ4" s="79" t="s">
        <v>23</v>
      </c>
      <c r="NV4" s="392"/>
      <c r="OA4" s="79" t="s">
        <v>23</v>
      </c>
      <c r="OF4" s="392"/>
      <c r="OK4" s="79" t="s">
        <v>23</v>
      </c>
      <c r="OP4" s="218"/>
      <c r="OU4" s="79" t="s">
        <v>23</v>
      </c>
      <c r="OZ4" s="392"/>
      <c r="PE4" s="79" t="s">
        <v>23</v>
      </c>
      <c r="PJ4" s="392"/>
      <c r="PO4" s="79" t="s">
        <v>23</v>
      </c>
      <c r="PT4" s="392"/>
      <c r="PX4" s="79" t="s">
        <v>23</v>
      </c>
      <c r="QC4" s="392"/>
      <c r="QG4" s="79" t="s">
        <v>23</v>
      </c>
      <c r="QL4" s="392"/>
      <c r="QP4" s="79" t="s">
        <v>23</v>
      </c>
      <c r="QU4" s="392"/>
      <c r="QY4" s="79" t="s">
        <v>23</v>
      </c>
      <c r="RD4" s="392"/>
      <c r="RH4" s="79" t="s">
        <v>23</v>
      </c>
      <c r="RM4" s="392"/>
      <c r="RQ4" s="79" t="s">
        <v>23</v>
      </c>
      <c r="RV4" s="392"/>
      <c r="RZ4" s="79" t="s">
        <v>23</v>
      </c>
      <c r="SE4" s="392"/>
      <c r="SI4" s="79" t="s">
        <v>23</v>
      </c>
      <c r="SN4" s="392"/>
      <c r="SR4" s="79" t="s">
        <v>23</v>
      </c>
      <c r="SW4" s="392"/>
      <c r="TA4" s="79" t="s">
        <v>23</v>
      </c>
      <c r="TF4" s="392"/>
      <c r="TJ4" s="79" t="s">
        <v>23</v>
      </c>
      <c r="TO4" s="392"/>
      <c r="TS4" s="79" t="s">
        <v>23</v>
      </c>
      <c r="TX4" s="392"/>
      <c r="UB4" s="79" t="s">
        <v>23</v>
      </c>
      <c r="UG4" s="392"/>
      <c r="UK4" s="79" t="s">
        <v>23</v>
      </c>
      <c r="UP4" s="392"/>
      <c r="UT4" s="79" t="s">
        <v>23</v>
      </c>
      <c r="UY4" s="392"/>
      <c r="VC4" s="79" t="s">
        <v>23</v>
      </c>
      <c r="VH4" s="392"/>
      <c r="VL4" s="79" t="s">
        <v>23</v>
      </c>
      <c r="VQ4" s="392"/>
      <c r="VU4" s="79" t="s">
        <v>23</v>
      </c>
      <c r="VZ4" s="392"/>
      <c r="WD4" s="79" t="s">
        <v>23</v>
      </c>
      <c r="WI4" s="392"/>
      <c r="WM4" s="79" t="s">
        <v>23</v>
      </c>
      <c r="WR4" s="392"/>
      <c r="WV4" s="79" t="s">
        <v>23</v>
      </c>
      <c r="XA4" s="392"/>
      <c r="XE4" s="79" t="s">
        <v>23</v>
      </c>
      <c r="XJ4" s="392"/>
      <c r="XN4" s="79" t="s">
        <v>23</v>
      </c>
      <c r="XS4" s="392"/>
      <c r="XW4" s="79" t="s">
        <v>23</v>
      </c>
      <c r="YB4" s="392"/>
      <c r="YF4" s="79" t="s">
        <v>23</v>
      </c>
      <c r="YK4" s="392"/>
      <c r="YO4" s="79" t="s">
        <v>23</v>
      </c>
      <c r="YT4" s="392"/>
      <c r="YX4" s="79" t="s">
        <v>23</v>
      </c>
      <c r="ZC4" s="392"/>
      <c r="ZG4" s="79" t="s">
        <v>23</v>
      </c>
      <c r="ZL4" s="392"/>
      <c r="ZP4" s="79" t="s">
        <v>23</v>
      </c>
      <c r="ZU4" s="392"/>
      <c r="ZY4" s="79" t="s">
        <v>23</v>
      </c>
      <c r="AAD4" s="392"/>
      <c r="AAH4" s="79" t="s">
        <v>23</v>
      </c>
      <c r="AAM4" s="392"/>
      <c r="AAQ4" s="79" t="s">
        <v>23</v>
      </c>
      <c r="AAV4" s="392"/>
      <c r="AAZ4" s="79" t="s">
        <v>23</v>
      </c>
      <c r="ABE4" s="392"/>
      <c r="ABI4" s="79" t="s">
        <v>23</v>
      </c>
      <c r="ABN4" s="392"/>
      <c r="ABR4" s="79" t="s">
        <v>23</v>
      </c>
      <c r="ABW4" s="392"/>
      <c r="ACA4" s="79" t="s">
        <v>23</v>
      </c>
      <c r="ACF4" s="392"/>
      <c r="ACJ4" s="79" t="s">
        <v>23</v>
      </c>
      <c r="ACO4" s="392"/>
      <c r="ACS4" s="79" t="s">
        <v>23</v>
      </c>
      <c r="ACX4" s="392"/>
      <c r="ADB4" s="79" t="s">
        <v>23</v>
      </c>
      <c r="ADG4" s="392"/>
      <c r="ADK4" s="79" t="s">
        <v>23</v>
      </c>
      <c r="ADP4" s="392"/>
      <c r="ADT4" s="79" t="s">
        <v>23</v>
      </c>
      <c r="ADY4" s="392"/>
      <c r="AEC4" s="79" t="s">
        <v>23</v>
      </c>
      <c r="AEH4" s="392"/>
      <c r="AEL4" s="79" t="s">
        <v>23</v>
      </c>
      <c r="AEQ4" s="392"/>
    </row>
    <row r="5" spans="1:824" ht="15.75" customHeight="1" thickBot="1" x14ac:dyDescent="0.3">
      <c r="A5" s="146">
        <v>2</v>
      </c>
      <c r="B5" s="268" t="str">
        <f t="shared" ref="B5:I5" si="1">U5</f>
        <v>SEABOARD FOODS</v>
      </c>
      <c r="C5" s="268" t="str">
        <f t="shared" si="1"/>
        <v>Seaboard</v>
      </c>
      <c r="D5" s="270" t="str">
        <f t="shared" si="1"/>
        <v>PED.63240667</v>
      </c>
      <c r="E5" s="144">
        <f t="shared" si="1"/>
        <v>44292</v>
      </c>
      <c r="F5" s="90">
        <f t="shared" si="1"/>
        <v>18406.64</v>
      </c>
      <c r="G5" s="76">
        <f t="shared" si="1"/>
        <v>21</v>
      </c>
      <c r="H5" s="49">
        <f t="shared" si="1"/>
        <v>18391.599999999999</v>
      </c>
      <c r="I5" s="110">
        <f t="shared" si="1"/>
        <v>15.040000000000873</v>
      </c>
      <c r="K5" s="727" t="s">
        <v>90</v>
      </c>
      <c r="L5" s="964" t="s">
        <v>111</v>
      </c>
      <c r="M5" s="269" t="s">
        <v>184</v>
      </c>
      <c r="N5" s="271">
        <v>44292</v>
      </c>
      <c r="O5" s="272">
        <v>18748.41</v>
      </c>
      <c r="P5" s="269">
        <v>21</v>
      </c>
      <c r="Q5" s="1027">
        <v>18729.7</v>
      </c>
      <c r="R5" s="147">
        <f>O5-Q5</f>
        <v>18.709999999999127</v>
      </c>
      <c r="S5" s="147"/>
      <c r="T5" s="268"/>
      <c r="U5" s="276" t="s">
        <v>90</v>
      </c>
      <c r="V5" s="964" t="s">
        <v>111</v>
      </c>
      <c r="W5" s="273" t="s">
        <v>185</v>
      </c>
      <c r="X5" s="274">
        <v>44292</v>
      </c>
      <c r="Y5" s="272">
        <v>18406.64</v>
      </c>
      <c r="Z5" s="269">
        <v>21</v>
      </c>
      <c r="AA5" s="1028">
        <v>18391.599999999999</v>
      </c>
      <c r="AB5" s="147">
        <f>Y5-AA5</f>
        <v>15.040000000000873</v>
      </c>
      <c r="AC5" s="703"/>
      <c r="AD5" s="268"/>
      <c r="AE5" s="268" t="s">
        <v>187</v>
      </c>
      <c r="AF5" s="965" t="s">
        <v>188</v>
      </c>
      <c r="AG5" s="273" t="s">
        <v>189</v>
      </c>
      <c r="AH5" s="271">
        <v>44293</v>
      </c>
      <c r="AI5" s="272">
        <v>18498.240000000002</v>
      </c>
      <c r="AJ5" s="269">
        <v>20</v>
      </c>
      <c r="AK5" s="1027">
        <v>18520.98</v>
      </c>
      <c r="AL5" s="147">
        <f>AI5-AK5</f>
        <v>-22.739999999997963</v>
      </c>
      <c r="AM5" s="147"/>
      <c r="AN5" s="268"/>
      <c r="AO5" s="268" t="s">
        <v>187</v>
      </c>
      <c r="AP5" s="965" t="s">
        <v>188</v>
      </c>
      <c r="AQ5" s="273" t="s">
        <v>190</v>
      </c>
      <c r="AR5" s="271">
        <v>44294</v>
      </c>
      <c r="AS5" s="272">
        <v>18886.689999999999</v>
      </c>
      <c r="AT5" s="269">
        <v>20</v>
      </c>
      <c r="AU5" s="1027">
        <v>18883.86</v>
      </c>
      <c r="AV5" s="147">
        <f>AS5-AU5</f>
        <v>2.8299999999981083</v>
      </c>
      <c r="AW5" s="703"/>
      <c r="AX5" s="268"/>
      <c r="AY5" s="1110" t="s">
        <v>191</v>
      </c>
      <c r="AZ5" s="966" t="s">
        <v>192</v>
      </c>
      <c r="BA5" s="270" t="s">
        <v>193</v>
      </c>
      <c r="BB5" s="271">
        <v>44294</v>
      </c>
      <c r="BC5" s="272">
        <v>18795.080000000002</v>
      </c>
      <c r="BD5" s="269">
        <v>20</v>
      </c>
      <c r="BE5" s="1027">
        <v>18857.61</v>
      </c>
      <c r="BF5" s="147">
        <f>BC5-BE5</f>
        <v>-62.529999999998836</v>
      </c>
      <c r="BG5" s="703"/>
      <c r="BH5" s="268"/>
      <c r="BI5" s="268" t="s">
        <v>194</v>
      </c>
      <c r="BJ5" s="967" t="s">
        <v>111</v>
      </c>
      <c r="BK5" s="270" t="s">
        <v>195</v>
      </c>
      <c r="BL5" s="271">
        <v>44295</v>
      </c>
      <c r="BM5" s="272">
        <v>18977.27</v>
      </c>
      <c r="BN5" s="269">
        <v>21</v>
      </c>
      <c r="BO5" s="1027">
        <v>18936.599999999999</v>
      </c>
      <c r="BP5" s="147">
        <f>BM5-BO5</f>
        <v>40.670000000001892</v>
      </c>
      <c r="BQ5" s="703"/>
      <c r="BR5" s="268"/>
      <c r="BS5" s="358" t="s">
        <v>90</v>
      </c>
      <c r="BT5" s="967" t="s">
        <v>111</v>
      </c>
      <c r="BU5" s="273" t="s">
        <v>203</v>
      </c>
      <c r="BV5" s="274">
        <v>44296</v>
      </c>
      <c r="BW5" s="272">
        <v>18596.509999999998</v>
      </c>
      <c r="BX5" s="269">
        <v>21</v>
      </c>
      <c r="BY5" s="1027">
        <v>18606.599999999999</v>
      </c>
      <c r="BZ5" s="147">
        <f>BW5-BY5</f>
        <v>-10.090000000000146</v>
      </c>
      <c r="CA5" s="356"/>
      <c r="CB5" s="356"/>
      <c r="CC5" s="276" t="s">
        <v>90</v>
      </c>
      <c r="CD5" s="967" t="s">
        <v>111</v>
      </c>
      <c r="CE5" s="270" t="s">
        <v>212</v>
      </c>
      <c r="CF5" s="274">
        <v>44299</v>
      </c>
      <c r="CG5" s="272">
        <v>18873.78</v>
      </c>
      <c r="CH5" s="269">
        <v>21</v>
      </c>
      <c r="CI5" s="1027">
        <v>18866</v>
      </c>
      <c r="CJ5" s="147">
        <f>CG5-CI5</f>
        <v>7.7799999999988358</v>
      </c>
      <c r="CK5" s="356"/>
      <c r="CL5" s="356"/>
      <c r="CM5" s="1109" t="s">
        <v>294</v>
      </c>
      <c r="CN5" s="967" t="s">
        <v>111</v>
      </c>
      <c r="CO5" s="270" t="s">
        <v>213</v>
      </c>
      <c r="CP5" s="274">
        <v>44300</v>
      </c>
      <c r="CQ5" s="272">
        <v>19095.740000000002</v>
      </c>
      <c r="CR5" s="269">
        <v>21</v>
      </c>
      <c r="CS5" s="1027">
        <v>19089.8</v>
      </c>
      <c r="CT5" s="147">
        <f>CQ5-CS5</f>
        <v>5.9400000000023283</v>
      </c>
      <c r="CU5" s="703"/>
      <c r="CV5" s="268"/>
      <c r="CW5" s="1110" t="s">
        <v>187</v>
      </c>
      <c r="CX5" s="965" t="s">
        <v>188</v>
      </c>
      <c r="CY5" s="270" t="s">
        <v>214</v>
      </c>
      <c r="CZ5" s="274">
        <v>44301</v>
      </c>
      <c r="DA5" s="272">
        <v>18876.48</v>
      </c>
      <c r="DB5" s="269">
        <v>20</v>
      </c>
      <c r="DC5" s="1027">
        <v>18941.02</v>
      </c>
      <c r="DD5" s="147">
        <f>DA5-DC5</f>
        <v>-64.540000000000873</v>
      </c>
      <c r="DE5" s="703"/>
      <c r="DF5" s="268"/>
      <c r="DG5" s="268" t="s">
        <v>90</v>
      </c>
      <c r="DH5" s="967" t="s">
        <v>111</v>
      </c>
      <c r="DI5" s="273" t="s">
        <v>215</v>
      </c>
      <c r="DJ5" s="274">
        <v>44302</v>
      </c>
      <c r="DK5" s="272">
        <v>18415.86</v>
      </c>
      <c r="DL5" s="269">
        <v>21</v>
      </c>
      <c r="DM5" s="1027">
        <v>18341.599999999999</v>
      </c>
      <c r="DN5" s="147">
        <f>DK5-DM5</f>
        <v>74.260000000002037</v>
      </c>
      <c r="DO5" s="703"/>
      <c r="DP5" s="268"/>
      <c r="DQ5" s="268" t="s">
        <v>216</v>
      </c>
      <c r="DR5" s="972" t="s">
        <v>188</v>
      </c>
      <c r="DS5" s="273" t="s">
        <v>217</v>
      </c>
      <c r="DT5" s="274">
        <v>44302</v>
      </c>
      <c r="DU5" s="272">
        <v>18752.48</v>
      </c>
      <c r="DV5" s="269">
        <v>20</v>
      </c>
      <c r="DW5" s="1027">
        <v>18751.400000000001</v>
      </c>
      <c r="DX5" s="147">
        <f>DU5-DW5</f>
        <v>1.0799999999981083</v>
      </c>
      <c r="DY5" s="356"/>
      <c r="DZ5" s="268"/>
      <c r="EA5" s="268" t="s">
        <v>218</v>
      </c>
      <c r="EB5" s="973" t="s">
        <v>192</v>
      </c>
      <c r="EC5" s="273" t="s">
        <v>219</v>
      </c>
      <c r="ED5" s="274">
        <v>44302</v>
      </c>
      <c r="EE5" s="272">
        <v>17870.09</v>
      </c>
      <c r="EF5" s="269">
        <v>20</v>
      </c>
      <c r="EG5" s="1027">
        <v>17941.490000000002</v>
      </c>
      <c r="EH5" s="147">
        <f>EE5-EG5</f>
        <v>-71.400000000001455</v>
      </c>
      <c r="EI5" s="703"/>
      <c r="EJ5" s="268" t="s">
        <v>52</v>
      </c>
      <c r="EK5" s="268" t="s">
        <v>220</v>
      </c>
      <c r="EL5" s="973" t="s">
        <v>192</v>
      </c>
      <c r="EM5" s="275" t="s">
        <v>221</v>
      </c>
      <c r="EN5" s="274">
        <v>44303</v>
      </c>
      <c r="EO5" s="272">
        <v>18030.73</v>
      </c>
      <c r="EP5" s="269">
        <v>20</v>
      </c>
      <c r="EQ5" s="1028">
        <v>18074.84</v>
      </c>
      <c r="ER5" s="147">
        <f>EO5-EQ5</f>
        <v>-44.110000000000582</v>
      </c>
      <c r="ES5" s="703"/>
      <c r="ET5" s="268"/>
      <c r="EU5" s="268" t="s">
        <v>90</v>
      </c>
      <c r="EV5" s="964" t="s">
        <v>111</v>
      </c>
      <c r="EW5" s="273" t="s">
        <v>222</v>
      </c>
      <c r="EX5" s="274">
        <v>44303</v>
      </c>
      <c r="EY5" s="272">
        <v>18555.939999999999</v>
      </c>
      <c r="EZ5" s="269">
        <v>21</v>
      </c>
      <c r="FA5" s="1027">
        <v>18577.5</v>
      </c>
      <c r="FB5" s="147">
        <f>EY5-FA5</f>
        <v>-21.56000000000131</v>
      </c>
      <c r="FC5" s="703"/>
      <c r="FD5" s="268"/>
      <c r="FE5" s="268" t="s">
        <v>90</v>
      </c>
      <c r="FF5" s="964" t="s">
        <v>111</v>
      </c>
      <c r="FG5" s="273" t="s">
        <v>223</v>
      </c>
      <c r="FH5" s="274">
        <v>44306</v>
      </c>
      <c r="FI5" s="272">
        <v>18944.93</v>
      </c>
      <c r="FJ5" s="269">
        <v>21</v>
      </c>
      <c r="FK5" s="1028">
        <v>18952.5</v>
      </c>
      <c r="FL5" s="147">
        <f>FI5-FK5</f>
        <v>-7.569999999999709</v>
      </c>
      <c r="FM5" s="703"/>
      <c r="FN5" s="268"/>
      <c r="FO5" s="611" t="s">
        <v>194</v>
      </c>
      <c r="FP5" s="964" t="s">
        <v>111</v>
      </c>
      <c r="FQ5" s="273" t="s">
        <v>239</v>
      </c>
      <c r="FR5" s="274">
        <v>44305</v>
      </c>
      <c r="FS5" s="272">
        <v>18973.759999999998</v>
      </c>
      <c r="FT5" s="269">
        <v>21</v>
      </c>
      <c r="FU5" s="1027">
        <v>18956.5</v>
      </c>
      <c r="FV5" s="147">
        <f>FS5-FU5</f>
        <v>17.259999999998399</v>
      </c>
      <c r="FW5" s="703"/>
      <c r="FX5" s="268"/>
      <c r="FY5" s="276" t="s">
        <v>187</v>
      </c>
      <c r="FZ5" s="965" t="s">
        <v>188</v>
      </c>
      <c r="GA5" s="275" t="s">
        <v>240</v>
      </c>
      <c r="GB5" s="274">
        <v>44307</v>
      </c>
      <c r="GC5" s="272">
        <v>18748.3</v>
      </c>
      <c r="GD5" s="269">
        <v>20</v>
      </c>
      <c r="GE5" s="1027">
        <v>18861.189999999999</v>
      </c>
      <c r="GF5" s="147">
        <f>GC5-GE5</f>
        <v>-112.88999999999942</v>
      </c>
      <c r="GG5" s="703"/>
      <c r="GH5" s="268"/>
      <c r="GI5" s="268" t="s">
        <v>187</v>
      </c>
      <c r="GJ5" s="965" t="s">
        <v>188</v>
      </c>
      <c r="GK5" s="273" t="s">
        <v>241</v>
      </c>
      <c r="GL5" s="271">
        <v>44308</v>
      </c>
      <c r="GM5" s="272">
        <v>18509.439999999999</v>
      </c>
      <c r="GN5" s="269">
        <v>20</v>
      </c>
      <c r="GO5" s="1027">
        <v>18575.86</v>
      </c>
      <c r="GP5" s="147">
        <f>GM5-GO5</f>
        <v>-66.420000000001892</v>
      </c>
      <c r="GQ5" s="703"/>
      <c r="GR5" s="268"/>
      <c r="GS5" s="268" t="s">
        <v>242</v>
      </c>
      <c r="GT5" s="964" t="s">
        <v>111</v>
      </c>
      <c r="GU5" s="269" t="s">
        <v>243</v>
      </c>
      <c r="GV5" s="271">
        <v>44309</v>
      </c>
      <c r="GW5" s="272">
        <v>18769.810000000001</v>
      </c>
      <c r="GX5" s="269">
        <v>21</v>
      </c>
      <c r="GY5" s="1027">
        <v>18778.3</v>
      </c>
      <c r="GZ5" s="147">
        <f>GW5-GY5</f>
        <v>-8.4899999999979627</v>
      </c>
      <c r="HA5" s="703"/>
      <c r="HB5" s="268"/>
      <c r="HC5" s="1109" t="s">
        <v>244</v>
      </c>
      <c r="HD5" s="983" t="s">
        <v>245</v>
      </c>
      <c r="HE5" s="273" t="s">
        <v>246</v>
      </c>
      <c r="HF5" s="271">
        <v>44309</v>
      </c>
      <c r="HG5" s="272">
        <v>18384.759999999998</v>
      </c>
      <c r="HH5" s="269">
        <v>20</v>
      </c>
      <c r="HI5" s="1027">
        <v>18377</v>
      </c>
      <c r="HJ5" s="147">
        <f>HG5-HI5</f>
        <v>7.7599999999983993</v>
      </c>
      <c r="HK5" s="703"/>
      <c r="HL5" s="268"/>
      <c r="HM5" s="268" t="s">
        <v>90</v>
      </c>
      <c r="HN5" s="964" t="s">
        <v>111</v>
      </c>
      <c r="HO5" s="273" t="s">
        <v>247</v>
      </c>
      <c r="HP5" s="274">
        <v>44310</v>
      </c>
      <c r="HQ5" s="272">
        <v>19109.810000000001</v>
      </c>
      <c r="HR5" s="269">
        <v>21</v>
      </c>
      <c r="HS5" s="1028">
        <v>19166.3</v>
      </c>
      <c r="HT5" s="147">
        <f>HQ5-HS5</f>
        <v>-56.489999999997963</v>
      </c>
      <c r="HU5" s="703"/>
      <c r="HV5" s="268"/>
      <c r="HW5" s="1110" t="s">
        <v>294</v>
      </c>
      <c r="HX5" s="964" t="s">
        <v>111</v>
      </c>
      <c r="HY5" s="275" t="s">
        <v>295</v>
      </c>
      <c r="HZ5" s="274">
        <v>44312</v>
      </c>
      <c r="IA5" s="272">
        <v>18931.18</v>
      </c>
      <c r="IB5" s="269">
        <v>21</v>
      </c>
      <c r="IC5" s="1027">
        <v>18921.400000000001</v>
      </c>
      <c r="ID5" s="147">
        <f>IA5-IC5</f>
        <v>9.7799999999988358</v>
      </c>
      <c r="IE5" s="703"/>
      <c r="IF5" s="268"/>
      <c r="IG5" s="268" t="s">
        <v>90</v>
      </c>
      <c r="IH5" s="964" t="s">
        <v>111</v>
      </c>
      <c r="II5" s="273" t="s">
        <v>285</v>
      </c>
      <c r="IJ5" s="274">
        <v>44313</v>
      </c>
      <c r="IK5" s="272">
        <v>19012.23</v>
      </c>
      <c r="IL5" s="269">
        <v>21</v>
      </c>
      <c r="IM5" s="1027">
        <v>19054.900000000001</v>
      </c>
      <c r="IN5" s="147">
        <f>IK5-IM5</f>
        <v>-42.670000000001892</v>
      </c>
      <c r="IO5" s="703"/>
      <c r="IP5" s="268"/>
      <c r="IQ5" s="1011" t="s">
        <v>90</v>
      </c>
      <c r="IR5" s="1001" t="s">
        <v>111</v>
      </c>
      <c r="IS5" s="275" t="s">
        <v>286</v>
      </c>
      <c r="IT5" s="271">
        <v>44313</v>
      </c>
      <c r="IU5" s="272">
        <v>19097.57</v>
      </c>
      <c r="IV5" s="269">
        <v>21</v>
      </c>
      <c r="IW5" s="1027">
        <v>19116.3</v>
      </c>
      <c r="IX5" s="147">
        <f>IU5-IW5</f>
        <v>-18.729999999999563</v>
      </c>
      <c r="IY5" s="703"/>
      <c r="IZ5" s="268"/>
      <c r="JA5" s="268" t="s">
        <v>216</v>
      </c>
      <c r="JB5" s="965" t="s">
        <v>188</v>
      </c>
      <c r="JC5" s="275" t="s">
        <v>287</v>
      </c>
      <c r="JD5" s="274">
        <v>44314</v>
      </c>
      <c r="JE5" s="272">
        <v>18649.18</v>
      </c>
      <c r="JF5" s="269">
        <v>20</v>
      </c>
      <c r="JG5" s="1027">
        <v>18696.98</v>
      </c>
      <c r="JH5" s="147">
        <f>JE5-JG5</f>
        <v>-47.799999999999272</v>
      </c>
      <c r="JI5" s="703"/>
      <c r="JJ5" s="268"/>
      <c r="JK5" s="1016" t="s">
        <v>187</v>
      </c>
      <c r="JL5" s="1002" t="s">
        <v>188</v>
      </c>
      <c r="JM5" s="273" t="s">
        <v>288</v>
      </c>
      <c r="JN5" s="274">
        <v>44316</v>
      </c>
      <c r="JO5" s="272">
        <v>18758.84</v>
      </c>
      <c r="JP5" s="269">
        <v>20</v>
      </c>
      <c r="JQ5" s="1028">
        <v>18803.560000000001</v>
      </c>
      <c r="JR5" s="147">
        <f>JO5-JQ5</f>
        <v>-44.720000000001164</v>
      </c>
      <c r="JS5" s="703"/>
      <c r="JT5" s="268"/>
      <c r="JU5" s="276" t="s">
        <v>90</v>
      </c>
      <c r="JV5" s="964" t="s">
        <v>111</v>
      </c>
      <c r="JW5" s="275" t="s">
        <v>297</v>
      </c>
      <c r="JX5" s="274">
        <v>44316</v>
      </c>
      <c r="JY5" s="272">
        <v>19092.88</v>
      </c>
      <c r="JZ5" s="269">
        <v>21</v>
      </c>
      <c r="KA5" s="1027">
        <v>19082.900000000001</v>
      </c>
      <c r="KB5" s="147">
        <f>JY5-KA5</f>
        <v>9.9799999999995634</v>
      </c>
      <c r="KC5" s="703"/>
      <c r="KD5" s="268"/>
      <c r="KE5" s="276" t="s">
        <v>90</v>
      </c>
      <c r="KF5" s="964" t="s">
        <v>111</v>
      </c>
      <c r="KG5" s="275" t="s">
        <v>296</v>
      </c>
      <c r="KH5" s="274">
        <v>44316</v>
      </c>
      <c r="KI5" s="272">
        <v>19018.509999999998</v>
      </c>
      <c r="KJ5" s="269">
        <v>21</v>
      </c>
      <c r="KK5" s="1027">
        <v>19053.3</v>
      </c>
      <c r="KL5" s="147">
        <f>KI5-KK5</f>
        <v>-34.790000000000873</v>
      </c>
      <c r="KM5" s="703"/>
      <c r="KN5" s="268"/>
      <c r="KO5" s="276"/>
      <c r="KP5" s="269"/>
      <c r="KQ5" s="275"/>
      <c r="KR5" s="274"/>
      <c r="KS5" s="272"/>
      <c r="KT5" s="269"/>
      <c r="KU5" s="267"/>
      <c r="KV5" s="147">
        <f>KS5-KU5</f>
        <v>0</v>
      </c>
      <c r="KW5" s="703"/>
      <c r="KX5" s="268"/>
      <c r="KY5" s="276"/>
      <c r="KZ5" s="269"/>
      <c r="LA5" s="275"/>
      <c r="LB5" s="271"/>
      <c r="LC5" s="272"/>
      <c r="LD5" s="269"/>
      <c r="LE5" s="267"/>
      <c r="LF5" s="147">
        <f>LC5-LE5</f>
        <v>0</v>
      </c>
      <c r="LG5" s="703"/>
      <c r="LH5" s="268" t="s">
        <v>41</v>
      </c>
      <c r="LI5" s="268"/>
      <c r="LJ5" s="269"/>
      <c r="LK5" s="273"/>
      <c r="LL5" s="274"/>
      <c r="LM5" s="272"/>
      <c r="LN5" s="269"/>
      <c r="LO5" s="267"/>
      <c r="LP5" s="147">
        <f>LM5-LO5</f>
        <v>0</v>
      </c>
      <c r="LQ5" s="703"/>
      <c r="LS5" s="268"/>
      <c r="LT5" s="269"/>
      <c r="LU5" s="270"/>
      <c r="LV5" s="274"/>
      <c r="LW5" s="272"/>
      <c r="LX5" s="269"/>
      <c r="LY5" s="267"/>
      <c r="LZ5" s="147">
        <f>LW5-LY5</f>
        <v>0</v>
      </c>
      <c r="MA5" s="703"/>
      <c r="MB5" s="268"/>
      <c r="MC5" s="269"/>
      <c r="MD5" s="270"/>
      <c r="ME5" s="271"/>
      <c r="MF5" s="272"/>
      <c r="MG5" s="269"/>
      <c r="MH5" s="267"/>
      <c r="MI5" s="147">
        <f>MF5-MH5</f>
        <v>0</v>
      </c>
      <c r="MJ5" s="147"/>
      <c r="ML5" s="268"/>
      <c r="MM5" s="269"/>
      <c r="MN5" s="273"/>
      <c r="MO5" s="271"/>
      <c r="MP5" s="272"/>
      <c r="MQ5" s="269"/>
      <c r="MR5" s="267"/>
      <c r="MS5" s="147">
        <f>MP5-MR5</f>
        <v>0</v>
      </c>
      <c r="MT5" s="147"/>
      <c r="MV5" s="268"/>
      <c r="MW5" s="269"/>
      <c r="MX5" s="273"/>
      <c r="MY5" s="271"/>
      <c r="MZ5" s="272"/>
      <c r="NA5" s="269"/>
      <c r="NB5" s="267"/>
      <c r="NC5" s="147">
        <f>MZ5-NB5</f>
        <v>0</v>
      </c>
      <c r="ND5" s="147"/>
      <c r="NF5" s="268"/>
      <c r="NG5" s="269"/>
      <c r="NH5" s="270"/>
      <c r="NI5" s="271"/>
      <c r="NJ5" s="272"/>
      <c r="NK5" s="269"/>
      <c r="NL5" s="267"/>
      <c r="NM5" s="147">
        <f>NJ5-NL5</f>
        <v>0</v>
      </c>
      <c r="NN5" s="147"/>
      <c r="NP5" s="385"/>
      <c r="NQ5" s="269"/>
      <c r="NR5" s="270"/>
      <c r="NS5" s="271"/>
      <c r="NT5" s="272"/>
      <c r="NU5" s="269"/>
      <c r="NV5" s="267"/>
      <c r="NW5" s="147">
        <f>NT5-NV5</f>
        <v>0</v>
      </c>
      <c r="NX5" s="147"/>
      <c r="NZ5" s="268"/>
      <c r="OA5" s="269"/>
      <c r="OB5" s="273"/>
      <c r="OC5" s="271"/>
      <c r="OD5" s="272"/>
      <c r="OE5" s="269"/>
      <c r="OF5" s="267"/>
      <c r="OG5" s="147">
        <f>OD5-OF5</f>
        <v>0</v>
      </c>
      <c r="OH5" s="147"/>
      <c r="OJ5" s="268"/>
      <c r="OK5" s="269"/>
      <c r="OL5" s="270"/>
      <c r="OM5" s="271"/>
      <c r="ON5" s="272"/>
      <c r="OO5" s="269"/>
      <c r="OP5" s="267"/>
      <c r="OQ5" s="147">
        <f>ON5-OP5</f>
        <v>0</v>
      </c>
      <c r="OR5" s="147"/>
      <c r="OT5" s="268"/>
      <c r="OU5" s="269"/>
      <c r="OV5" s="270"/>
      <c r="OW5" s="274"/>
      <c r="OX5" s="272"/>
      <c r="OY5" s="269"/>
      <c r="OZ5" s="267"/>
      <c r="PA5" s="147">
        <f>OX5-OZ5</f>
        <v>0</v>
      </c>
      <c r="PB5" s="147"/>
      <c r="PD5" s="268"/>
      <c r="PE5" s="269"/>
      <c r="PF5" s="273"/>
      <c r="PG5" s="271"/>
      <c r="PH5" s="272"/>
      <c r="PI5" s="269"/>
      <c r="PJ5" s="267"/>
      <c r="PK5" s="147">
        <f>PH5-PJ5</f>
        <v>0</v>
      </c>
      <c r="PL5" s="147"/>
      <c r="PN5" s="268"/>
      <c r="PO5" s="269"/>
      <c r="PP5" s="270"/>
      <c r="PQ5" s="274"/>
      <c r="PR5" s="272"/>
      <c r="PS5" s="269"/>
      <c r="PT5" s="267"/>
      <c r="PU5" s="147">
        <f>PR5-PT5</f>
        <v>0</v>
      </c>
      <c r="PW5" s="268"/>
      <c r="PX5" s="269"/>
      <c r="PY5" s="270"/>
      <c r="PZ5" s="271"/>
      <c r="QA5" s="272"/>
      <c r="QB5" s="269"/>
      <c r="QC5" s="267"/>
      <c r="QD5" s="147">
        <f>QA5-QC5</f>
        <v>0</v>
      </c>
      <c r="QF5" s="268"/>
      <c r="QG5" s="269"/>
      <c r="QH5" s="270"/>
      <c r="QI5" s="274"/>
      <c r="QJ5" s="272"/>
      <c r="QK5" s="269"/>
      <c r="QL5" s="267"/>
      <c r="QM5" s="147">
        <f>QJ5-QL5</f>
        <v>0</v>
      </c>
      <c r="QO5" s="268"/>
      <c r="QP5" s="269"/>
      <c r="QQ5" s="273"/>
      <c r="QR5" s="274"/>
      <c r="QS5" s="272"/>
      <c r="QT5" s="269"/>
      <c r="QU5" s="267"/>
      <c r="QV5" s="147">
        <f>QS5-QU5</f>
        <v>0</v>
      </c>
      <c r="QX5" s="268"/>
      <c r="QY5" s="269"/>
      <c r="QZ5" s="270"/>
      <c r="RA5" s="274"/>
      <c r="RB5" s="272"/>
      <c r="RC5" s="269"/>
      <c r="RD5" s="267"/>
      <c r="RE5" s="147">
        <f>RB5-RD5</f>
        <v>0</v>
      </c>
      <c r="RG5" s="268"/>
      <c r="RH5" s="384"/>
      <c r="RI5" s="270"/>
      <c r="RJ5" s="271"/>
      <c r="RK5" s="272"/>
      <c r="RL5" s="269"/>
      <c r="RM5" s="267"/>
      <c r="RN5" s="147">
        <f>RK5-RM5</f>
        <v>0</v>
      </c>
      <c r="RP5" s="268"/>
      <c r="RQ5" s="384"/>
      <c r="RR5" s="270"/>
      <c r="RS5" s="274"/>
      <c r="RT5" s="272"/>
      <c r="RU5" s="269"/>
      <c r="RV5" s="267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3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 t="str">
        <f t="shared" ref="B6:I6" si="2">AE5</f>
        <v>TYSON FRESH MEAT</v>
      </c>
      <c r="C6" s="79" t="str">
        <f t="shared" si="2"/>
        <v xml:space="preserve">I B P </v>
      </c>
      <c r="D6" s="107" t="str">
        <f t="shared" si="2"/>
        <v>PED. 63326312</v>
      </c>
      <c r="E6" s="144">
        <f t="shared" si="2"/>
        <v>44293</v>
      </c>
      <c r="F6" s="90">
        <f t="shared" si="2"/>
        <v>18498.240000000002</v>
      </c>
      <c r="G6" s="76">
        <f t="shared" si="2"/>
        <v>20</v>
      </c>
      <c r="H6" s="49">
        <f t="shared" si="2"/>
        <v>18520.98</v>
      </c>
      <c r="I6" s="110">
        <f t="shared" si="2"/>
        <v>-22.739999999997963</v>
      </c>
      <c r="K6" s="268"/>
      <c r="L6" s="277"/>
      <c r="M6" s="268"/>
      <c r="N6" s="268"/>
      <c r="O6" s="268"/>
      <c r="P6" s="268"/>
      <c r="Q6" s="269"/>
      <c r="R6" s="268"/>
      <c r="S6" s="268"/>
      <c r="T6" s="268"/>
      <c r="U6" s="276"/>
      <c r="V6" s="281"/>
      <c r="W6" s="268"/>
      <c r="X6" s="268"/>
      <c r="Y6" s="268"/>
      <c r="Z6" s="268"/>
      <c r="AA6" s="269"/>
      <c r="AB6" s="268"/>
      <c r="AC6" s="356"/>
      <c r="AD6" s="268"/>
      <c r="AE6" s="268"/>
      <c r="AF6" s="277"/>
      <c r="AG6" s="268"/>
      <c r="AH6" s="268"/>
      <c r="AI6" s="268"/>
      <c r="AJ6" s="268"/>
      <c r="AK6" s="269"/>
      <c r="AL6" s="268"/>
      <c r="AM6" s="268"/>
      <c r="AN6" s="268"/>
      <c r="AO6" s="268"/>
      <c r="AP6" s="281"/>
      <c r="AQ6" s="268"/>
      <c r="AR6" s="268"/>
      <c r="AS6" s="268"/>
      <c r="AT6" s="268"/>
      <c r="AU6" s="269"/>
      <c r="AV6" s="268"/>
      <c r="AW6" s="356"/>
      <c r="AX6" s="268"/>
      <c r="AY6" s="1110"/>
      <c r="AZ6" s="281"/>
      <c r="BA6" s="268"/>
      <c r="BB6" s="268"/>
      <c r="BC6" s="268"/>
      <c r="BD6" s="268"/>
      <c r="BE6" s="269"/>
      <c r="BF6" s="268"/>
      <c r="BG6" s="356"/>
      <c r="BH6" s="268"/>
      <c r="BI6" s="278"/>
      <c r="BJ6" s="281"/>
      <c r="BK6" s="268"/>
      <c r="BL6" s="268"/>
      <c r="BM6" s="268"/>
      <c r="BN6" s="268"/>
      <c r="BO6" s="269"/>
      <c r="BP6" s="268"/>
      <c r="BQ6" s="356"/>
      <c r="BR6" s="268"/>
      <c r="BS6" s="268"/>
      <c r="BT6" s="281"/>
      <c r="BU6" s="268"/>
      <c r="BV6" s="268"/>
      <c r="BW6" s="268"/>
      <c r="BX6" s="268"/>
      <c r="BY6" s="269"/>
      <c r="BZ6" s="268"/>
      <c r="CA6" s="356"/>
      <c r="CB6" s="356"/>
      <c r="CC6" s="276"/>
      <c r="CD6" s="281"/>
      <c r="CE6" s="268"/>
      <c r="CF6" s="268"/>
      <c r="CG6" s="268"/>
      <c r="CH6" s="268"/>
      <c r="CI6" s="269"/>
      <c r="CJ6" s="268"/>
      <c r="CK6" s="356"/>
      <c r="CL6" s="356"/>
      <c r="CM6" s="1109"/>
      <c r="CN6" s="787"/>
      <c r="CO6" s="268"/>
      <c r="CP6" s="268"/>
      <c r="CQ6" s="268"/>
      <c r="CR6" s="268"/>
      <c r="CS6" s="269"/>
      <c r="CT6" s="268"/>
      <c r="CU6" s="356"/>
      <c r="CV6" s="268"/>
      <c r="CW6" s="1110"/>
      <c r="CX6" s="281"/>
      <c r="CY6" s="268"/>
      <c r="CZ6" s="268"/>
      <c r="DA6" s="268"/>
      <c r="DB6" s="268"/>
      <c r="DC6" s="269"/>
      <c r="DD6" s="268"/>
      <c r="DE6" s="356"/>
      <c r="DF6" s="268"/>
      <c r="DG6" s="280"/>
      <c r="DH6" s="281"/>
      <c r="DI6" s="268"/>
      <c r="DJ6" s="268"/>
      <c r="DK6" s="268"/>
      <c r="DL6" s="268"/>
      <c r="DM6" s="269"/>
      <c r="DN6" s="268"/>
      <c r="DO6" s="356"/>
      <c r="DP6" s="268"/>
      <c r="DQ6" s="280"/>
      <c r="DR6" s="281"/>
      <c r="DS6" s="268"/>
      <c r="DT6" s="268"/>
      <c r="DU6" s="268"/>
      <c r="DV6" s="268"/>
      <c r="DW6" s="269"/>
      <c r="DX6" s="268"/>
      <c r="DY6" s="356"/>
      <c r="DZ6" s="268"/>
      <c r="EA6" s="268"/>
      <c r="EB6" s="281"/>
      <c r="EC6" s="268"/>
      <c r="ED6" s="268"/>
      <c r="EE6" s="268"/>
      <c r="EF6" s="268"/>
      <c r="EG6" s="269"/>
      <c r="EH6" s="268"/>
      <c r="EI6" s="356"/>
      <c r="EJ6" s="268"/>
      <c r="EK6" s="279"/>
      <c r="EL6" s="281"/>
      <c r="EM6" s="268"/>
      <c r="EN6" s="268"/>
      <c r="EO6" s="268"/>
      <c r="EP6" s="268"/>
      <c r="EQ6" s="269"/>
      <c r="ER6" s="268"/>
      <c r="ES6" s="356"/>
      <c r="ET6" s="268"/>
      <c r="EU6" s="268"/>
      <c r="EV6" s="268"/>
      <c r="EW6" s="268"/>
      <c r="EX6" s="268"/>
      <c r="EY6" s="268"/>
      <c r="EZ6" s="268"/>
      <c r="FA6" s="269"/>
      <c r="FB6" s="268"/>
      <c r="FC6" s="356"/>
      <c r="FD6" s="268"/>
      <c r="FE6" s="279"/>
      <c r="FF6" s="281"/>
      <c r="FG6" s="268"/>
      <c r="FH6" s="268"/>
      <c r="FI6" s="268"/>
      <c r="FJ6" s="268"/>
      <c r="FK6" s="269"/>
      <c r="FL6" s="268"/>
      <c r="FM6" s="356"/>
      <c r="FN6" s="268"/>
      <c r="FO6" s="276"/>
      <c r="FP6" s="281"/>
      <c r="FQ6" s="268"/>
      <c r="FR6" s="268"/>
      <c r="FS6" s="268"/>
      <c r="FT6" s="268"/>
      <c r="FU6" s="269"/>
      <c r="FV6" s="268"/>
      <c r="FW6" s="356"/>
      <c r="FX6" s="268"/>
      <c r="FY6" s="276"/>
      <c r="FZ6" s="281"/>
      <c r="GA6" s="268"/>
      <c r="GB6" s="268"/>
      <c r="GC6" s="268"/>
      <c r="GD6" s="268"/>
      <c r="GE6" s="269"/>
      <c r="GF6" s="268"/>
      <c r="GG6" s="356"/>
      <c r="GH6" s="268"/>
      <c r="GI6" s="268"/>
      <c r="GJ6" s="281"/>
      <c r="GK6" s="268"/>
      <c r="GL6" s="268"/>
      <c r="GM6" s="268"/>
      <c r="GN6" s="268"/>
      <c r="GO6" s="269"/>
      <c r="GP6" s="268"/>
      <c r="GQ6" s="356"/>
      <c r="GR6" s="268"/>
      <c r="GS6" s="268"/>
      <c r="GT6" s="277"/>
      <c r="GU6" s="268"/>
      <c r="GV6" s="268"/>
      <c r="GW6" s="268"/>
      <c r="GX6" s="268"/>
      <c r="GY6" s="269"/>
      <c r="GZ6" s="268"/>
      <c r="HA6" s="356"/>
      <c r="HB6" s="268"/>
      <c r="HC6" s="1109"/>
      <c r="HD6" s="281"/>
      <c r="HE6" s="268"/>
      <c r="HF6" s="268"/>
      <c r="HG6" s="268"/>
      <c r="HH6" s="268"/>
      <c r="HI6" s="269"/>
      <c r="HJ6" s="268"/>
      <c r="HK6" s="356"/>
      <c r="HL6" s="268"/>
      <c r="HM6" s="279"/>
      <c r="HN6" s="281"/>
      <c r="HO6" s="268"/>
      <c r="HP6" s="268"/>
      <c r="HQ6" s="268"/>
      <c r="HR6" s="268"/>
      <c r="HS6" s="269"/>
      <c r="HT6" s="268"/>
      <c r="HU6" s="356"/>
      <c r="HV6" s="268"/>
      <c r="HW6" s="1110"/>
      <c r="HX6" s="281"/>
      <c r="HY6" s="268"/>
      <c r="HZ6" s="268"/>
      <c r="IA6" s="268"/>
      <c r="IB6" s="268"/>
      <c r="IC6" s="269"/>
      <c r="ID6" s="268"/>
      <c r="IE6" s="356"/>
      <c r="IF6" s="268"/>
      <c r="IG6" s="268"/>
      <c r="IH6" s="268"/>
      <c r="II6" s="268"/>
      <c r="IJ6" s="268"/>
      <c r="IK6" s="268"/>
      <c r="IL6" s="268"/>
      <c r="IM6" s="269"/>
      <c r="IN6" s="268"/>
      <c r="IO6" s="356"/>
      <c r="IP6" s="268"/>
      <c r="IQ6" s="1011"/>
      <c r="IR6" s="281"/>
      <c r="IS6" s="268"/>
      <c r="IT6" s="268"/>
      <c r="IU6" s="268"/>
      <c r="IV6" s="268"/>
      <c r="IW6" s="269"/>
      <c r="IX6" s="268"/>
      <c r="IY6" s="356"/>
      <c r="IZ6" s="268"/>
      <c r="JA6" s="268"/>
      <c r="JB6" s="268"/>
      <c r="JC6" s="268"/>
      <c r="JD6" s="268"/>
      <c r="JE6" s="268"/>
      <c r="JF6" s="268"/>
      <c r="JG6" s="269"/>
      <c r="JH6" s="268"/>
      <c r="JI6" s="356"/>
      <c r="JJ6" s="268"/>
      <c r="JK6" s="1016"/>
      <c r="JL6" s="281"/>
      <c r="JM6" s="268"/>
      <c r="JN6" s="268"/>
      <c r="JO6" s="268"/>
      <c r="JP6" s="268"/>
      <c r="JQ6" s="269"/>
      <c r="JR6" s="268"/>
      <c r="JS6" s="356"/>
      <c r="JT6" s="268"/>
      <c r="JU6" s="276"/>
      <c r="JV6" s="281"/>
      <c r="JW6" s="268"/>
      <c r="JX6" s="268"/>
      <c r="JY6" s="268"/>
      <c r="JZ6" s="268"/>
      <c r="KA6" s="269"/>
      <c r="KB6" s="268"/>
      <c r="KC6" s="356"/>
      <c r="KD6" s="268"/>
      <c r="KE6" s="276"/>
      <c r="KF6" s="281"/>
      <c r="KG6" s="268"/>
      <c r="KH6" s="268"/>
      <c r="KI6" s="268"/>
      <c r="KJ6" s="268"/>
      <c r="KK6" s="269"/>
      <c r="KL6" s="268"/>
      <c r="KM6" s="356"/>
      <c r="KN6" s="268"/>
      <c r="KO6" s="276"/>
      <c r="KP6" s="281"/>
      <c r="KQ6" s="268"/>
      <c r="KR6" s="268"/>
      <c r="KS6" s="268"/>
      <c r="KT6" s="268"/>
      <c r="KU6" s="269"/>
      <c r="KV6" s="268"/>
      <c r="KW6" s="356"/>
      <c r="KX6" s="268"/>
      <c r="KY6" s="276"/>
      <c r="KZ6" s="410"/>
      <c r="LA6" s="268"/>
      <c r="LB6" s="268"/>
      <c r="LC6" s="268"/>
      <c r="LD6" s="268"/>
      <c r="LE6" s="269"/>
      <c r="LF6" s="268"/>
      <c r="LG6" s="356"/>
      <c r="LH6" s="268"/>
      <c r="LI6" s="268"/>
      <c r="LJ6" s="281"/>
      <c r="LK6" s="268"/>
      <c r="LL6" s="268"/>
      <c r="LM6" s="268"/>
      <c r="LN6" s="268"/>
      <c r="LO6" s="269"/>
      <c r="LT6" s="409"/>
      <c r="LY6" s="76"/>
      <c r="MA6" s="691"/>
      <c r="MC6" s="409"/>
      <c r="MH6" s="76"/>
      <c r="ML6" s="268"/>
      <c r="MM6" s="277"/>
      <c r="MN6" s="268"/>
      <c r="MO6" s="268"/>
      <c r="MP6" s="268"/>
      <c r="MQ6" s="268"/>
      <c r="MR6" s="269"/>
      <c r="MV6" s="268"/>
      <c r="MW6" s="281"/>
      <c r="MX6" s="268"/>
      <c r="MY6" s="268"/>
      <c r="MZ6" s="268"/>
      <c r="NA6" s="268"/>
      <c r="NB6" s="269"/>
      <c r="NF6" s="268"/>
      <c r="NG6" s="281"/>
      <c r="NH6" s="268"/>
      <c r="NI6" s="268"/>
      <c r="NJ6" s="268"/>
      <c r="NK6" s="268"/>
      <c r="NL6" s="269"/>
      <c r="NP6" s="385"/>
      <c r="NQ6" s="281"/>
      <c r="NR6" s="268"/>
      <c r="NS6" s="268"/>
      <c r="NT6" s="268"/>
      <c r="NU6" s="268"/>
      <c r="NV6" s="269"/>
      <c r="NZ6" s="268"/>
      <c r="OA6" s="281"/>
      <c r="OB6" s="268"/>
      <c r="OC6" s="268"/>
      <c r="OD6" s="268"/>
      <c r="OE6" s="268"/>
      <c r="OF6" s="269"/>
      <c r="OJ6" s="757"/>
      <c r="OK6" s="281"/>
      <c r="OL6" s="268"/>
      <c r="OM6" s="268"/>
      <c r="ON6" s="268"/>
      <c r="OO6" s="268"/>
      <c r="OP6" s="269"/>
      <c r="OT6" s="757"/>
      <c r="OU6" s="281"/>
      <c r="OV6" s="268"/>
      <c r="OW6" s="268"/>
      <c r="OX6" s="268"/>
      <c r="OY6" s="268"/>
      <c r="OZ6" s="269"/>
      <c r="PD6" s="268"/>
      <c r="PE6" s="268"/>
      <c r="PF6" s="268"/>
      <c r="PG6" s="268"/>
      <c r="PH6" s="268"/>
      <c r="PI6" s="268"/>
      <c r="PJ6" s="269"/>
      <c r="PW6" s="208"/>
      <c r="QC6" s="76"/>
      <c r="QF6" s="268"/>
      <c r="QG6" s="279"/>
      <c r="QH6" s="268"/>
      <c r="QI6" s="268"/>
      <c r="QJ6" s="268"/>
      <c r="QK6" s="268"/>
      <c r="QL6" s="269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 t="str">
        <f>AO5</f>
        <v>TYSON FRESH MEAT</v>
      </c>
      <c r="C7" s="79" t="str">
        <f t="shared" ref="C7:I7" si="3">AP5</f>
        <v xml:space="preserve">I B P </v>
      </c>
      <c r="D7" s="107" t="str">
        <f t="shared" si="3"/>
        <v>PED. 63402734</v>
      </c>
      <c r="E7" s="144">
        <f t="shared" si="3"/>
        <v>44294</v>
      </c>
      <c r="F7" s="90">
        <f t="shared" si="3"/>
        <v>18886.689999999999</v>
      </c>
      <c r="G7" s="76">
        <f t="shared" si="3"/>
        <v>20</v>
      </c>
      <c r="H7" s="49">
        <f t="shared" si="3"/>
        <v>18883.86</v>
      </c>
      <c r="I7" s="110">
        <f t="shared" si="3"/>
        <v>2.8299999999981083</v>
      </c>
      <c r="L7" s="417" t="s">
        <v>7</v>
      </c>
      <c r="M7" s="412" t="s">
        <v>8</v>
      </c>
      <c r="N7" s="413" t="s">
        <v>17</v>
      </c>
      <c r="O7" s="414" t="s">
        <v>2</v>
      </c>
      <c r="P7" s="406" t="s">
        <v>18</v>
      </c>
      <c r="Q7" s="415" t="s">
        <v>15</v>
      </c>
      <c r="R7" s="416"/>
      <c r="S7" s="495"/>
      <c r="V7" s="417" t="s">
        <v>7</v>
      </c>
      <c r="W7" s="412" t="s">
        <v>8</v>
      </c>
      <c r="X7" s="413" t="s">
        <v>17</v>
      </c>
      <c r="Y7" s="414" t="s">
        <v>2</v>
      </c>
      <c r="Z7" s="406" t="s">
        <v>18</v>
      </c>
      <c r="AA7" s="415" t="s">
        <v>15</v>
      </c>
      <c r="AB7" s="416"/>
      <c r="AC7" s="704"/>
      <c r="AF7" s="417" t="s">
        <v>7</v>
      </c>
      <c r="AG7" s="412" t="s">
        <v>8</v>
      </c>
      <c r="AH7" s="413" t="s">
        <v>17</v>
      </c>
      <c r="AI7" s="414" t="s">
        <v>2</v>
      </c>
      <c r="AJ7" s="406" t="s">
        <v>18</v>
      </c>
      <c r="AK7" s="415" t="s">
        <v>15</v>
      </c>
      <c r="AL7" s="410"/>
      <c r="AM7" s="318" t="s">
        <v>92</v>
      </c>
      <c r="AP7" s="417" t="s">
        <v>7</v>
      </c>
      <c r="AQ7" s="412" t="s">
        <v>8</v>
      </c>
      <c r="AR7" s="413" t="s">
        <v>17</v>
      </c>
      <c r="AS7" s="414" t="s">
        <v>2</v>
      </c>
      <c r="AT7" s="406" t="s">
        <v>18</v>
      </c>
      <c r="AU7" s="415" t="s">
        <v>15</v>
      </c>
      <c r="AV7" s="416"/>
      <c r="AW7" s="704"/>
      <c r="AZ7" s="417" t="s">
        <v>7</v>
      </c>
      <c r="BA7" s="412" t="s">
        <v>8</v>
      </c>
      <c r="BB7" s="413" t="s">
        <v>17</v>
      </c>
      <c r="BC7" s="414" t="s">
        <v>2</v>
      </c>
      <c r="BD7" s="406" t="s">
        <v>18</v>
      </c>
      <c r="BE7" s="415" t="s">
        <v>15</v>
      </c>
      <c r="BF7" s="416"/>
      <c r="BG7" s="704"/>
      <c r="BJ7" s="417" t="s">
        <v>7</v>
      </c>
      <c r="BK7" s="412" t="s">
        <v>8</v>
      </c>
      <c r="BL7" s="413" t="s">
        <v>17</v>
      </c>
      <c r="BM7" s="414" t="s">
        <v>2</v>
      </c>
      <c r="BN7" s="406" t="s">
        <v>18</v>
      </c>
      <c r="BO7" s="415" t="s">
        <v>15</v>
      </c>
      <c r="BP7" s="416"/>
      <c r="BQ7" s="704"/>
      <c r="BT7" s="417" t="s">
        <v>7</v>
      </c>
      <c r="BU7" s="412" t="s">
        <v>8</v>
      </c>
      <c r="BV7" s="413" t="s">
        <v>17</v>
      </c>
      <c r="BW7" s="414" t="s">
        <v>2</v>
      </c>
      <c r="BX7" s="406" t="s">
        <v>18</v>
      </c>
      <c r="BY7" s="415" t="s">
        <v>15</v>
      </c>
      <c r="BZ7" s="410"/>
      <c r="CD7" s="417" t="s">
        <v>7</v>
      </c>
      <c r="CE7" s="412" t="s">
        <v>8</v>
      </c>
      <c r="CF7" s="413" t="s">
        <v>17</v>
      </c>
      <c r="CG7" s="414" t="s">
        <v>2</v>
      </c>
      <c r="CH7" s="406" t="s">
        <v>18</v>
      </c>
      <c r="CI7" s="415" t="s">
        <v>15</v>
      </c>
      <c r="CJ7" s="416"/>
      <c r="CN7" s="417" t="s">
        <v>7</v>
      </c>
      <c r="CO7" s="412" t="s">
        <v>8</v>
      </c>
      <c r="CP7" s="413" t="s">
        <v>17</v>
      </c>
      <c r="CQ7" s="414" t="s">
        <v>2</v>
      </c>
      <c r="CR7" s="406" t="s">
        <v>18</v>
      </c>
      <c r="CS7" s="415" t="s">
        <v>15</v>
      </c>
      <c r="CT7" s="416"/>
      <c r="CU7" s="704"/>
      <c r="CX7" s="417" t="s">
        <v>7</v>
      </c>
      <c r="CY7" s="412" t="s">
        <v>8</v>
      </c>
      <c r="CZ7" s="413" t="s">
        <v>17</v>
      </c>
      <c r="DA7" s="414" t="s">
        <v>2</v>
      </c>
      <c r="DB7" s="406" t="s">
        <v>18</v>
      </c>
      <c r="DC7" s="415" t="s">
        <v>15</v>
      </c>
      <c r="DD7" s="416"/>
      <c r="DE7" s="704"/>
      <c r="DH7" s="417" t="s">
        <v>7</v>
      </c>
      <c r="DI7" s="412" t="s">
        <v>8</v>
      </c>
      <c r="DJ7" s="413" t="s">
        <v>17</v>
      </c>
      <c r="DK7" s="414" t="s">
        <v>2</v>
      </c>
      <c r="DL7" s="406" t="s">
        <v>18</v>
      </c>
      <c r="DM7" s="415" t="s">
        <v>15</v>
      </c>
      <c r="DN7" s="416"/>
      <c r="DO7" s="704"/>
      <c r="DR7" s="417" t="s">
        <v>7</v>
      </c>
      <c r="DS7" s="412" t="s">
        <v>8</v>
      </c>
      <c r="DT7" s="413" t="s">
        <v>17</v>
      </c>
      <c r="DU7" s="414" t="s">
        <v>2</v>
      </c>
      <c r="DV7" s="406" t="s">
        <v>18</v>
      </c>
      <c r="DW7" s="415" t="s">
        <v>15</v>
      </c>
      <c r="DX7" s="416"/>
      <c r="EB7" s="417" t="s">
        <v>7</v>
      </c>
      <c r="EC7" s="412" t="s">
        <v>8</v>
      </c>
      <c r="ED7" s="413" t="s">
        <v>17</v>
      </c>
      <c r="EE7" s="414" t="s">
        <v>2</v>
      </c>
      <c r="EF7" s="406" t="s">
        <v>18</v>
      </c>
      <c r="EG7" s="415" t="s">
        <v>15</v>
      </c>
      <c r="EH7" s="416"/>
      <c r="EI7" s="704"/>
      <c r="EL7" s="417" t="s">
        <v>7</v>
      </c>
      <c r="EM7" s="412" t="s">
        <v>8</v>
      </c>
      <c r="EN7" s="413" t="s">
        <v>17</v>
      </c>
      <c r="EO7" s="414" t="s">
        <v>2</v>
      </c>
      <c r="EP7" s="406" t="s">
        <v>18</v>
      </c>
      <c r="EQ7" s="415" t="s">
        <v>15</v>
      </c>
      <c r="ER7" s="416"/>
      <c r="ES7" s="704"/>
      <c r="EV7" s="411" t="s">
        <v>7</v>
      </c>
      <c r="EW7" s="412" t="s">
        <v>8</v>
      </c>
      <c r="EX7" s="413" t="s">
        <v>17</v>
      </c>
      <c r="EY7" s="414" t="s">
        <v>2</v>
      </c>
      <c r="EZ7" s="406" t="s">
        <v>18</v>
      </c>
      <c r="FA7" s="415" t="s">
        <v>15</v>
      </c>
      <c r="FB7" s="416"/>
      <c r="FC7" s="704"/>
      <c r="FF7" s="417" t="s">
        <v>7</v>
      </c>
      <c r="FG7" s="412" t="s">
        <v>8</v>
      </c>
      <c r="FH7" s="413" t="s">
        <v>17</v>
      </c>
      <c r="FI7" s="414" t="s">
        <v>2</v>
      </c>
      <c r="FJ7" s="406" t="s">
        <v>18</v>
      </c>
      <c r="FK7" s="415" t="s">
        <v>15</v>
      </c>
      <c r="FL7" s="416"/>
      <c r="FM7" s="704"/>
      <c r="FP7" s="417" t="s">
        <v>7</v>
      </c>
      <c r="FQ7" s="412" t="s">
        <v>8</v>
      </c>
      <c r="FR7" s="413" t="s">
        <v>17</v>
      </c>
      <c r="FS7" s="414" t="s">
        <v>2</v>
      </c>
      <c r="FT7" s="406" t="s">
        <v>18</v>
      </c>
      <c r="FU7" s="415" t="s">
        <v>15</v>
      </c>
      <c r="FV7" s="416"/>
      <c r="FW7" s="704"/>
      <c r="FZ7" s="417" t="s">
        <v>7</v>
      </c>
      <c r="GA7" s="412" t="s">
        <v>8</v>
      </c>
      <c r="GB7" s="413" t="s">
        <v>17</v>
      </c>
      <c r="GC7" s="414" t="s">
        <v>2</v>
      </c>
      <c r="GD7" s="406" t="s">
        <v>18</v>
      </c>
      <c r="GE7" s="415" t="s">
        <v>15</v>
      </c>
      <c r="GF7" s="416"/>
      <c r="GG7" s="704"/>
      <c r="GJ7" s="417" t="s">
        <v>7</v>
      </c>
      <c r="GK7" s="412" t="s">
        <v>8</v>
      </c>
      <c r="GL7" s="413" t="s">
        <v>17</v>
      </c>
      <c r="GM7" s="414" t="s">
        <v>2</v>
      </c>
      <c r="GN7" s="406" t="s">
        <v>18</v>
      </c>
      <c r="GO7" s="415" t="s">
        <v>15</v>
      </c>
      <c r="GP7" s="416"/>
      <c r="GQ7" s="704"/>
      <c r="GT7" s="417" t="s">
        <v>7</v>
      </c>
      <c r="GU7" s="412" t="s">
        <v>8</v>
      </c>
      <c r="GV7" s="413" t="s">
        <v>17</v>
      </c>
      <c r="GW7" s="414" t="s">
        <v>2</v>
      </c>
      <c r="GX7" s="406" t="s">
        <v>18</v>
      </c>
      <c r="GY7" s="415" t="s">
        <v>15</v>
      </c>
      <c r="GZ7" s="416"/>
      <c r="HA7" s="704"/>
      <c r="HD7" s="417" t="s">
        <v>7</v>
      </c>
      <c r="HE7" s="412" t="s">
        <v>8</v>
      </c>
      <c r="HF7" s="413" t="s">
        <v>17</v>
      </c>
      <c r="HG7" s="414" t="s">
        <v>2</v>
      </c>
      <c r="HH7" s="406" t="s">
        <v>18</v>
      </c>
      <c r="HI7" s="415" t="s">
        <v>15</v>
      </c>
      <c r="HJ7" s="416"/>
      <c r="HK7" s="704"/>
      <c r="HN7" s="417" t="s">
        <v>7</v>
      </c>
      <c r="HO7" s="412" t="s">
        <v>8</v>
      </c>
      <c r="HP7" s="413" t="s">
        <v>17</v>
      </c>
      <c r="HQ7" s="414" t="s">
        <v>2</v>
      </c>
      <c r="HR7" s="406" t="s">
        <v>18</v>
      </c>
      <c r="HS7" s="415" t="s">
        <v>15</v>
      </c>
      <c r="HT7" s="416"/>
      <c r="HU7" s="704"/>
      <c r="HX7" s="417" t="s">
        <v>7</v>
      </c>
      <c r="HY7" s="412" t="s">
        <v>8</v>
      </c>
      <c r="HZ7" s="413" t="s">
        <v>17</v>
      </c>
      <c r="IA7" s="414" t="s">
        <v>2</v>
      </c>
      <c r="IB7" s="406" t="s">
        <v>18</v>
      </c>
      <c r="IC7" s="415" t="s">
        <v>15</v>
      </c>
      <c r="ID7" s="416"/>
      <c r="IE7" s="704"/>
      <c r="IH7" s="411" t="s">
        <v>7</v>
      </c>
      <c r="II7" s="412" t="s">
        <v>8</v>
      </c>
      <c r="IJ7" s="413" t="s">
        <v>17</v>
      </c>
      <c r="IK7" s="414" t="s">
        <v>2</v>
      </c>
      <c r="IL7" s="406" t="s">
        <v>48</v>
      </c>
      <c r="IM7" s="415" t="s">
        <v>15</v>
      </c>
      <c r="IN7" s="416"/>
      <c r="IO7" s="704"/>
      <c r="IQ7" s="686"/>
      <c r="IR7" s="417" t="s">
        <v>7</v>
      </c>
      <c r="IS7" s="412" t="s">
        <v>8</v>
      </c>
      <c r="IT7" s="413" t="s">
        <v>17</v>
      </c>
      <c r="IU7" s="414" t="s">
        <v>2</v>
      </c>
      <c r="IV7" s="406" t="s">
        <v>18</v>
      </c>
      <c r="IW7" s="415" t="s">
        <v>15</v>
      </c>
      <c r="IX7" s="416"/>
      <c r="IY7" s="704"/>
      <c r="JB7" s="411" t="s">
        <v>7</v>
      </c>
      <c r="JC7" s="412" t="s">
        <v>8</v>
      </c>
      <c r="JD7" s="413" t="s">
        <v>17</v>
      </c>
      <c r="JE7" s="414" t="s">
        <v>2</v>
      </c>
      <c r="JF7" s="406" t="s">
        <v>18</v>
      </c>
      <c r="JG7" s="415" t="s">
        <v>15</v>
      </c>
      <c r="JH7" s="416"/>
      <c r="JI7" s="704"/>
      <c r="JL7" s="417" t="s">
        <v>7</v>
      </c>
      <c r="JM7" s="412" t="s">
        <v>8</v>
      </c>
      <c r="JN7" s="413" t="s">
        <v>17</v>
      </c>
      <c r="JO7" s="414" t="s">
        <v>2</v>
      </c>
      <c r="JP7" s="406" t="s">
        <v>18</v>
      </c>
      <c r="JQ7" s="415" t="s">
        <v>15</v>
      </c>
      <c r="JR7" s="416"/>
      <c r="JS7" s="704"/>
      <c r="JV7" s="417" t="s">
        <v>7</v>
      </c>
      <c r="JW7" s="412" t="s">
        <v>8</v>
      </c>
      <c r="JX7" s="413" t="s">
        <v>17</v>
      </c>
      <c r="JY7" s="414" t="s">
        <v>2</v>
      </c>
      <c r="JZ7" s="406" t="s">
        <v>18</v>
      </c>
      <c r="KA7" s="415" t="s">
        <v>15</v>
      </c>
      <c r="KB7" s="416"/>
      <c r="KC7" s="704"/>
      <c r="KF7" s="417" t="s">
        <v>7</v>
      </c>
      <c r="KG7" s="412" t="s">
        <v>8</v>
      </c>
      <c r="KH7" s="413" t="s">
        <v>17</v>
      </c>
      <c r="KI7" s="414" t="s">
        <v>2</v>
      </c>
      <c r="KJ7" s="406" t="s">
        <v>18</v>
      </c>
      <c r="KK7" s="415" t="s">
        <v>15</v>
      </c>
      <c r="KL7" s="416"/>
      <c r="KM7" s="704"/>
      <c r="KP7" s="417" t="s">
        <v>7</v>
      </c>
      <c r="KQ7" s="412" t="s">
        <v>8</v>
      </c>
      <c r="KR7" s="413" t="s">
        <v>17</v>
      </c>
      <c r="KS7" s="414" t="s">
        <v>2</v>
      </c>
      <c r="KT7" s="406" t="s">
        <v>18</v>
      </c>
      <c r="KU7" s="415" t="s">
        <v>15</v>
      </c>
      <c r="KV7" s="416"/>
      <c r="KW7" s="704"/>
      <c r="KZ7" s="417" t="s">
        <v>7</v>
      </c>
      <c r="LA7" s="412" t="s">
        <v>8</v>
      </c>
      <c r="LB7" s="413" t="s">
        <v>17</v>
      </c>
      <c r="LC7" s="414" t="s">
        <v>2</v>
      </c>
      <c r="LD7" s="406" t="s">
        <v>18</v>
      </c>
      <c r="LE7" s="415" t="s">
        <v>15</v>
      </c>
      <c r="LF7" s="416"/>
      <c r="LG7" s="704"/>
      <c r="LJ7" s="417" t="s">
        <v>7</v>
      </c>
      <c r="LK7" s="412" t="s">
        <v>8</v>
      </c>
      <c r="LL7" s="413" t="s">
        <v>17</v>
      </c>
      <c r="LM7" s="414" t="s">
        <v>2</v>
      </c>
      <c r="LN7" s="406" t="s">
        <v>18</v>
      </c>
      <c r="LO7" s="415" t="s">
        <v>15</v>
      </c>
      <c r="LP7" s="416"/>
      <c r="LQ7" s="704"/>
      <c r="LT7" s="417" t="s">
        <v>7</v>
      </c>
      <c r="LU7" s="412" t="s">
        <v>8</v>
      </c>
      <c r="LV7" s="413" t="s">
        <v>17</v>
      </c>
      <c r="LW7" s="414" t="s">
        <v>2</v>
      </c>
      <c r="LX7" s="406" t="s">
        <v>18</v>
      </c>
      <c r="LY7" s="415" t="s">
        <v>15</v>
      </c>
      <c r="LZ7" s="416"/>
      <c r="MA7" s="704"/>
      <c r="MC7" s="417" t="s">
        <v>7</v>
      </c>
      <c r="MD7" s="412" t="s">
        <v>8</v>
      </c>
      <c r="ME7" s="413" t="s">
        <v>17</v>
      </c>
      <c r="MF7" s="414" t="s">
        <v>2</v>
      </c>
      <c r="MG7" s="406" t="s">
        <v>18</v>
      </c>
      <c r="MH7" s="415" t="s">
        <v>15</v>
      </c>
      <c r="MI7" s="416"/>
      <c r="MJ7" s="495"/>
      <c r="MM7" s="417" t="s">
        <v>7</v>
      </c>
      <c r="MN7" s="412" t="s">
        <v>8</v>
      </c>
      <c r="MO7" s="413" t="s">
        <v>17</v>
      </c>
      <c r="MP7" s="414" t="s">
        <v>2</v>
      </c>
      <c r="MQ7" s="406" t="s">
        <v>18</v>
      </c>
      <c r="MR7" s="415" t="s">
        <v>15</v>
      </c>
      <c r="MS7" s="416"/>
      <c r="MT7" s="495"/>
      <c r="MW7" s="417" t="s">
        <v>7</v>
      </c>
      <c r="MX7" s="412" t="s">
        <v>8</v>
      </c>
      <c r="MY7" s="413" t="s">
        <v>17</v>
      </c>
      <c r="MZ7" s="414" t="s">
        <v>2</v>
      </c>
      <c r="NA7" s="406" t="s">
        <v>18</v>
      </c>
      <c r="NB7" s="415" t="s">
        <v>15</v>
      </c>
      <c r="NC7" s="416"/>
      <c r="ND7" s="495"/>
      <c r="NG7" s="417" t="s">
        <v>7</v>
      </c>
      <c r="NH7" s="412" t="s">
        <v>8</v>
      </c>
      <c r="NI7" s="413" t="s">
        <v>17</v>
      </c>
      <c r="NJ7" s="414" t="s">
        <v>2</v>
      </c>
      <c r="NK7" s="406" t="s">
        <v>18</v>
      </c>
      <c r="NL7" s="415" t="s">
        <v>15</v>
      </c>
      <c r="NM7" s="416"/>
      <c r="NN7" s="495"/>
      <c r="NQ7" s="417" t="s">
        <v>7</v>
      </c>
      <c r="NR7" s="412" t="s">
        <v>8</v>
      </c>
      <c r="NS7" s="413" t="s">
        <v>17</v>
      </c>
      <c r="NT7" s="414" t="s">
        <v>2</v>
      </c>
      <c r="NU7" s="406" t="s">
        <v>18</v>
      </c>
      <c r="NV7" s="415" t="s">
        <v>15</v>
      </c>
      <c r="NW7" s="416"/>
      <c r="NX7" s="495"/>
      <c r="OA7" s="417" t="s">
        <v>7</v>
      </c>
      <c r="OB7" s="412" t="s">
        <v>8</v>
      </c>
      <c r="OC7" s="413" t="s">
        <v>17</v>
      </c>
      <c r="OD7" s="414" t="s">
        <v>2</v>
      </c>
      <c r="OE7" s="406" t="s">
        <v>18</v>
      </c>
      <c r="OF7" s="415" t="s">
        <v>15</v>
      </c>
      <c r="OG7" s="416"/>
      <c r="OH7" s="495"/>
      <c r="OK7" s="417" t="s">
        <v>7</v>
      </c>
      <c r="OL7" s="412" t="s">
        <v>8</v>
      </c>
      <c r="OM7" s="413" t="s">
        <v>17</v>
      </c>
      <c r="ON7" s="414" t="s">
        <v>2</v>
      </c>
      <c r="OO7" s="406" t="s">
        <v>18</v>
      </c>
      <c r="OP7" s="415" t="s">
        <v>15</v>
      </c>
      <c r="OQ7" s="416"/>
      <c r="OR7" s="495"/>
      <c r="OU7" s="417" t="s">
        <v>7</v>
      </c>
      <c r="OV7" s="412" t="s">
        <v>8</v>
      </c>
      <c r="OW7" s="413" t="s">
        <v>17</v>
      </c>
      <c r="OX7" s="414" t="s">
        <v>2</v>
      </c>
      <c r="OY7" s="406" t="s">
        <v>18</v>
      </c>
      <c r="OZ7" s="415" t="s">
        <v>15</v>
      </c>
      <c r="PA7" s="416"/>
      <c r="PB7" s="495"/>
      <c r="PE7" s="418" t="s">
        <v>7</v>
      </c>
      <c r="PF7" s="412" t="s">
        <v>8</v>
      </c>
      <c r="PG7" s="413" t="s">
        <v>17</v>
      </c>
      <c r="PH7" s="414" t="s">
        <v>2</v>
      </c>
      <c r="PI7" s="406" t="s">
        <v>18</v>
      </c>
      <c r="PJ7" s="415" t="s">
        <v>15</v>
      </c>
      <c r="PK7" s="416"/>
      <c r="PL7" s="495"/>
      <c r="PO7" s="418" t="s">
        <v>7</v>
      </c>
      <c r="PP7" s="412" t="s">
        <v>8</v>
      </c>
      <c r="PQ7" s="413" t="s">
        <v>17</v>
      </c>
      <c r="PR7" s="414" t="s">
        <v>2</v>
      </c>
      <c r="PS7" s="406" t="s">
        <v>18</v>
      </c>
      <c r="PT7" s="415" t="s">
        <v>15</v>
      </c>
      <c r="PU7" s="416"/>
      <c r="PX7" s="418" t="s">
        <v>7</v>
      </c>
      <c r="PY7" s="412" t="s">
        <v>8</v>
      </c>
      <c r="PZ7" s="413" t="s">
        <v>17</v>
      </c>
      <c r="QA7" s="414" t="s">
        <v>2</v>
      </c>
      <c r="QB7" s="406" t="s">
        <v>18</v>
      </c>
      <c r="QC7" s="415" t="s">
        <v>15</v>
      </c>
      <c r="QD7" s="416"/>
      <c r="QG7" s="418" t="s">
        <v>7</v>
      </c>
      <c r="QH7" s="412" t="s">
        <v>8</v>
      </c>
      <c r="QI7" s="413" t="s">
        <v>17</v>
      </c>
      <c r="QJ7" s="414" t="s">
        <v>37</v>
      </c>
      <c r="QK7" s="406" t="s">
        <v>18</v>
      </c>
      <c r="QL7" s="415" t="s">
        <v>15</v>
      </c>
      <c r="QM7" s="416"/>
      <c r="QP7" s="418" t="s">
        <v>7</v>
      </c>
      <c r="QQ7" s="412" t="s">
        <v>8</v>
      </c>
      <c r="QR7" s="413" t="s">
        <v>17</v>
      </c>
      <c r="QS7" s="414" t="s">
        <v>37</v>
      </c>
      <c r="QT7" s="406" t="s">
        <v>18</v>
      </c>
      <c r="QU7" s="415" t="s">
        <v>15</v>
      </c>
      <c r="QV7" s="416"/>
      <c r="QY7" s="418" t="s">
        <v>7</v>
      </c>
      <c r="QZ7" s="412" t="s">
        <v>8</v>
      </c>
      <c r="RA7" s="413" t="s">
        <v>17</v>
      </c>
      <c r="RB7" s="414" t="s">
        <v>2</v>
      </c>
      <c r="RC7" s="406" t="s">
        <v>18</v>
      </c>
      <c r="RD7" s="415" t="s">
        <v>15</v>
      </c>
      <c r="RE7" s="416"/>
      <c r="RH7" s="418" t="s">
        <v>7</v>
      </c>
      <c r="RI7" s="412" t="s">
        <v>8</v>
      </c>
      <c r="RJ7" s="413" t="s">
        <v>17</v>
      </c>
      <c r="RK7" s="414" t="s">
        <v>2</v>
      </c>
      <c r="RL7" s="406" t="s">
        <v>18</v>
      </c>
      <c r="RM7" s="415" t="s">
        <v>15</v>
      </c>
      <c r="RN7" s="416"/>
      <c r="RQ7" s="418" t="s">
        <v>7</v>
      </c>
      <c r="RR7" s="412" t="s">
        <v>8</v>
      </c>
      <c r="RS7" s="413" t="s">
        <v>17</v>
      </c>
      <c r="RT7" s="414" t="s">
        <v>2</v>
      </c>
      <c r="RU7" s="406" t="s">
        <v>18</v>
      </c>
      <c r="RV7" s="415" t="s">
        <v>15</v>
      </c>
      <c r="RW7" s="416"/>
      <c r="RZ7" s="418" t="s">
        <v>7</v>
      </c>
      <c r="SA7" s="412" t="s">
        <v>8</v>
      </c>
      <c r="SB7" s="413" t="s">
        <v>17</v>
      </c>
      <c r="SC7" s="414" t="s">
        <v>2</v>
      </c>
      <c r="SD7" s="406" t="s">
        <v>18</v>
      </c>
      <c r="SE7" s="415" t="s">
        <v>15</v>
      </c>
      <c r="SF7" s="416"/>
      <c r="SI7" s="418" t="s">
        <v>7</v>
      </c>
      <c r="SJ7" s="412" t="s">
        <v>8</v>
      </c>
      <c r="SK7" s="413" t="s">
        <v>17</v>
      </c>
      <c r="SL7" s="414" t="s">
        <v>2</v>
      </c>
      <c r="SM7" s="406" t="s">
        <v>18</v>
      </c>
      <c r="SN7" s="415" t="s">
        <v>15</v>
      </c>
      <c r="SO7" s="416"/>
      <c r="SR7" s="418" t="s">
        <v>7</v>
      </c>
      <c r="SS7" s="412" t="s">
        <v>8</v>
      </c>
      <c r="ST7" s="413" t="s">
        <v>17</v>
      </c>
      <c r="SU7" s="414" t="s">
        <v>2</v>
      </c>
      <c r="SV7" s="406" t="s">
        <v>18</v>
      </c>
      <c r="SW7" s="415" t="s">
        <v>15</v>
      </c>
      <c r="SX7" s="416"/>
      <c r="TA7" s="418" t="s">
        <v>7</v>
      </c>
      <c r="TB7" s="412" t="s">
        <v>8</v>
      </c>
      <c r="TC7" s="413" t="s">
        <v>17</v>
      </c>
      <c r="TD7" s="414" t="s">
        <v>2</v>
      </c>
      <c r="TE7" s="406" t="s">
        <v>18</v>
      </c>
      <c r="TF7" s="415" t="s">
        <v>15</v>
      </c>
      <c r="TG7" s="416"/>
      <c r="TJ7" s="418" t="s">
        <v>7</v>
      </c>
      <c r="TK7" s="412" t="s">
        <v>8</v>
      </c>
      <c r="TL7" s="413" t="s">
        <v>17</v>
      </c>
      <c r="TM7" s="414" t="s">
        <v>2</v>
      </c>
      <c r="TN7" s="406" t="s">
        <v>18</v>
      </c>
      <c r="TO7" s="415" t="s">
        <v>15</v>
      </c>
      <c r="TP7" s="416"/>
      <c r="TS7" s="418" t="s">
        <v>7</v>
      </c>
      <c r="TT7" s="412" t="s">
        <v>8</v>
      </c>
      <c r="TU7" s="413" t="s">
        <v>17</v>
      </c>
      <c r="TV7" s="414" t="s">
        <v>2</v>
      </c>
      <c r="TW7" s="406" t="s">
        <v>18</v>
      </c>
      <c r="TX7" s="415" t="s">
        <v>15</v>
      </c>
      <c r="TY7" s="416"/>
      <c r="UB7" s="418" t="s">
        <v>7</v>
      </c>
      <c r="UC7" s="412" t="s">
        <v>8</v>
      </c>
      <c r="UD7" s="413" t="s">
        <v>17</v>
      </c>
      <c r="UE7" s="414" t="s">
        <v>2</v>
      </c>
      <c r="UF7" s="406" t="s">
        <v>18</v>
      </c>
      <c r="UG7" s="415" t="s">
        <v>15</v>
      </c>
      <c r="UH7" s="416"/>
      <c r="UK7" s="418" t="s">
        <v>7</v>
      </c>
      <c r="UL7" s="412" t="s">
        <v>8</v>
      </c>
      <c r="UM7" s="413" t="s">
        <v>17</v>
      </c>
      <c r="UN7" s="414" t="s">
        <v>2</v>
      </c>
      <c r="UO7" s="406" t="s">
        <v>18</v>
      </c>
      <c r="UP7" s="415" t="s">
        <v>15</v>
      </c>
      <c r="UQ7" s="416"/>
      <c r="UT7" s="418" t="s">
        <v>7</v>
      </c>
      <c r="UU7" s="412" t="s">
        <v>8</v>
      </c>
      <c r="UV7" s="413" t="s">
        <v>17</v>
      </c>
      <c r="UW7" s="414" t="s">
        <v>2</v>
      </c>
      <c r="UX7" s="406" t="s">
        <v>18</v>
      </c>
      <c r="UY7" s="415" t="s">
        <v>15</v>
      </c>
      <c r="UZ7" s="416"/>
      <c r="VC7" s="418" t="s">
        <v>7</v>
      </c>
      <c r="VD7" s="412" t="s">
        <v>8</v>
      </c>
      <c r="VE7" s="413" t="s">
        <v>17</v>
      </c>
      <c r="VF7" s="414" t="s">
        <v>2</v>
      </c>
      <c r="VG7" s="406" t="s">
        <v>18</v>
      </c>
      <c r="VH7" s="415" t="s">
        <v>15</v>
      </c>
      <c r="VI7" s="416"/>
      <c r="VL7" s="418" t="s">
        <v>7</v>
      </c>
      <c r="VM7" s="412" t="s">
        <v>8</v>
      </c>
      <c r="VN7" s="413" t="s">
        <v>17</v>
      </c>
      <c r="VO7" s="414" t="s">
        <v>2</v>
      </c>
      <c r="VP7" s="406" t="s">
        <v>18</v>
      </c>
      <c r="VQ7" s="415" t="s">
        <v>15</v>
      </c>
      <c r="VR7" s="416"/>
      <c r="VU7" s="418" t="s">
        <v>7</v>
      </c>
      <c r="VV7" s="412" t="s">
        <v>8</v>
      </c>
      <c r="VW7" s="413" t="s">
        <v>17</v>
      </c>
      <c r="VX7" s="414" t="s">
        <v>2</v>
      </c>
      <c r="VY7" s="406" t="s">
        <v>18</v>
      </c>
      <c r="VZ7" s="415" t="s">
        <v>15</v>
      </c>
      <c r="WA7" s="416"/>
      <c r="WD7" s="418" t="s">
        <v>7</v>
      </c>
      <c r="WE7" s="412" t="s">
        <v>8</v>
      </c>
      <c r="WF7" s="413" t="s">
        <v>17</v>
      </c>
      <c r="WG7" s="414" t="s">
        <v>2</v>
      </c>
      <c r="WH7" s="406" t="s">
        <v>18</v>
      </c>
      <c r="WI7" s="415" t="s">
        <v>15</v>
      </c>
      <c r="WJ7" s="416"/>
      <c r="WM7" s="418" t="s">
        <v>7</v>
      </c>
      <c r="WN7" s="412" t="s">
        <v>8</v>
      </c>
      <c r="WO7" s="413" t="s">
        <v>17</v>
      </c>
      <c r="WP7" s="414" t="s">
        <v>2</v>
      </c>
      <c r="WQ7" s="406" t="s">
        <v>18</v>
      </c>
      <c r="WR7" s="415" t="s">
        <v>15</v>
      </c>
      <c r="WS7" s="416"/>
      <c r="WV7" s="418" t="s">
        <v>7</v>
      </c>
      <c r="WW7" s="412" t="s">
        <v>8</v>
      </c>
      <c r="WX7" s="413" t="s">
        <v>17</v>
      </c>
      <c r="WY7" s="414" t="s">
        <v>2</v>
      </c>
      <c r="WZ7" s="406" t="s">
        <v>18</v>
      </c>
      <c r="XA7" s="415" t="s">
        <v>15</v>
      </c>
      <c r="XB7" s="416"/>
      <c r="XE7" s="418" t="s">
        <v>7</v>
      </c>
      <c r="XF7" s="412" t="s">
        <v>8</v>
      </c>
      <c r="XG7" s="413" t="s">
        <v>17</v>
      </c>
      <c r="XH7" s="414" t="s">
        <v>2</v>
      </c>
      <c r="XI7" s="406" t="s">
        <v>18</v>
      </c>
      <c r="XJ7" s="415" t="s">
        <v>15</v>
      </c>
      <c r="XK7" s="416"/>
      <c r="XN7" s="418" t="s">
        <v>7</v>
      </c>
      <c r="XO7" s="412" t="s">
        <v>8</v>
      </c>
      <c r="XP7" s="413" t="s">
        <v>17</v>
      </c>
      <c r="XQ7" s="414" t="s">
        <v>2</v>
      </c>
      <c r="XR7" s="406" t="s">
        <v>18</v>
      </c>
      <c r="XS7" s="415" t="s">
        <v>15</v>
      </c>
      <c r="XT7" s="416"/>
      <c r="XW7" s="418" t="s">
        <v>7</v>
      </c>
      <c r="XX7" s="412" t="s">
        <v>8</v>
      </c>
      <c r="XY7" s="413" t="s">
        <v>17</v>
      </c>
      <c r="XZ7" s="414" t="s">
        <v>2</v>
      </c>
      <c r="YA7" s="406" t="s">
        <v>18</v>
      </c>
      <c r="YB7" s="415" t="s">
        <v>15</v>
      </c>
      <c r="YC7" s="416"/>
      <c r="YF7" s="418" t="s">
        <v>7</v>
      </c>
      <c r="YG7" s="412" t="s">
        <v>8</v>
      </c>
      <c r="YH7" s="413" t="s">
        <v>17</v>
      </c>
      <c r="YI7" s="414" t="s">
        <v>2</v>
      </c>
      <c r="YJ7" s="406" t="s">
        <v>18</v>
      </c>
      <c r="YK7" s="415" t="s">
        <v>15</v>
      </c>
      <c r="YL7" s="416"/>
      <c r="YO7" s="418" t="s">
        <v>7</v>
      </c>
      <c r="YP7" s="412" t="s">
        <v>8</v>
      </c>
      <c r="YQ7" s="413" t="s">
        <v>17</v>
      </c>
      <c r="YR7" s="414" t="s">
        <v>2</v>
      </c>
      <c r="YS7" s="406" t="s">
        <v>18</v>
      </c>
      <c r="YT7" s="415" t="s">
        <v>15</v>
      </c>
      <c r="YU7" s="416"/>
      <c r="YX7" s="418" t="s">
        <v>7</v>
      </c>
      <c r="YY7" s="412" t="s">
        <v>8</v>
      </c>
      <c r="YZ7" s="413" t="s">
        <v>17</v>
      </c>
      <c r="ZA7" s="414" t="s">
        <v>2</v>
      </c>
      <c r="ZB7" s="406" t="s">
        <v>18</v>
      </c>
      <c r="ZC7" s="415" t="s">
        <v>15</v>
      </c>
      <c r="ZD7" s="416"/>
      <c r="ZG7" s="418" t="s">
        <v>7</v>
      </c>
      <c r="ZH7" s="412" t="s">
        <v>8</v>
      </c>
      <c r="ZI7" s="413" t="s">
        <v>17</v>
      </c>
      <c r="ZJ7" s="414" t="s">
        <v>2</v>
      </c>
      <c r="ZK7" s="406" t="s">
        <v>18</v>
      </c>
      <c r="ZL7" s="415" t="s">
        <v>15</v>
      </c>
      <c r="ZM7" s="416"/>
      <c r="ZP7" s="418" t="s">
        <v>7</v>
      </c>
      <c r="ZQ7" s="412" t="s">
        <v>8</v>
      </c>
      <c r="ZR7" s="413" t="s">
        <v>17</v>
      </c>
      <c r="ZS7" s="414" t="s">
        <v>2</v>
      </c>
      <c r="ZT7" s="406" t="s">
        <v>18</v>
      </c>
      <c r="ZU7" s="415" t="s">
        <v>15</v>
      </c>
      <c r="ZV7" s="416"/>
      <c r="ZY7" s="418" t="s">
        <v>7</v>
      </c>
      <c r="ZZ7" s="412" t="s">
        <v>8</v>
      </c>
      <c r="AAA7" s="413" t="s">
        <v>17</v>
      </c>
      <c r="AAB7" s="414" t="s">
        <v>2</v>
      </c>
      <c r="AAC7" s="406" t="s">
        <v>18</v>
      </c>
      <c r="AAD7" s="415" t="s">
        <v>15</v>
      </c>
      <c r="AAE7" s="416"/>
      <c r="AAH7" s="418" t="s">
        <v>7</v>
      </c>
      <c r="AAI7" s="412" t="s">
        <v>8</v>
      </c>
      <c r="AAJ7" s="413" t="s">
        <v>17</v>
      </c>
      <c r="AAK7" s="414" t="s">
        <v>2</v>
      </c>
      <c r="AAL7" s="406" t="s">
        <v>18</v>
      </c>
      <c r="AAM7" s="415" t="s">
        <v>15</v>
      </c>
      <c r="AAN7" s="416"/>
      <c r="AAQ7" s="418" t="s">
        <v>7</v>
      </c>
      <c r="AAR7" s="412" t="s">
        <v>8</v>
      </c>
      <c r="AAS7" s="413" t="s">
        <v>17</v>
      </c>
      <c r="AAT7" s="414" t="s">
        <v>2</v>
      </c>
      <c r="AAU7" s="406" t="s">
        <v>18</v>
      </c>
      <c r="AAV7" s="415" t="s">
        <v>15</v>
      </c>
      <c r="AAW7" s="416"/>
      <c r="AAZ7" s="418" t="s">
        <v>7</v>
      </c>
      <c r="ABA7" s="412" t="s">
        <v>8</v>
      </c>
      <c r="ABB7" s="413" t="s">
        <v>17</v>
      </c>
      <c r="ABC7" s="414" t="s">
        <v>2</v>
      </c>
      <c r="ABD7" s="406" t="s">
        <v>18</v>
      </c>
      <c r="ABE7" s="415" t="s">
        <v>15</v>
      </c>
      <c r="ABF7" s="416"/>
      <c r="ABI7" s="418" t="s">
        <v>7</v>
      </c>
      <c r="ABJ7" s="412" t="s">
        <v>8</v>
      </c>
      <c r="ABK7" s="413" t="s">
        <v>17</v>
      </c>
      <c r="ABL7" s="414" t="s">
        <v>2</v>
      </c>
      <c r="ABM7" s="406" t="s">
        <v>18</v>
      </c>
      <c r="ABN7" s="415" t="s">
        <v>15</v>
      </c>
      <c r="ABO7" s="416"/>
      <c r="ABR7" s="418" t="s">
        <v>7</v>
      </c>
      <c r="ABS7" s="412" t="s">
        <v>8</v>
      </c>
      <c r="ABT7" s="413" t="s">
        <v>17</v>
      </c>
      <c r="ABU7" s="414" t="s">
        <v>2</v>
      </c>
      <c r="ABV7" s="406" t="s">
        <v>18</v>
      </c>
      <c r="ABW7" s="415" t="s">
        <v>15</v>
      </c>
      <c r="ABX7" s="416"/>
      <c r="ACA7" s="418" t="s">
        <v>7</v>
      </c>
      <c r="ACB7" s="412" t="s">
        <v>8</v>
      </c>
      <c r="ACC7" s="413" t="s">
        <v>17</v>
      </c>
      <c r="ACD7" s="414" t="s">
        <v>2</v>
      </c>
      <c r="ACE7" s="406" t="s">
        <v>18</v>
      </c>
      <c r="ACF7" s="415" t="s">
        <v>15</v>
      </c>
      <c r="ACG7" s="416"/>
      <c r="ACJ7" s="418" t="s">
        <v>7</v>
      </c>
      <c r="ACK7" s="412" t="s">
        <v>8</v>
      </c>
      <c r="ACL7" s="413" t="s">
        <v>17</v>
      </c>
      <c r="ACM7" s="414" t="s">
        <v>2</v>
      </c>
      <c r="ACN7" s="406" t="s">
        <v>18</v>
      </c>
      <c r="ACO7" s="415" t="s">
        <v>15</v>
      </c>
      <c r="ACP7" s="416"/>
      <c r="ACS7" s="418" t="s">
        <v>7</v>
      </c>
      <c r="ACT7" s="412" t="s">
        <v>8</v>
      </c>
      <c r="ACU7" s="413" t="s">
        <v>17</v>
      </c>
      <c r="ACV7" s="414" t="s">
        <v>2</v>
      </c>
      <c r="ACW7" s="406" t="s">
        <v>18</v>
      </c>
      <c r="ACX7" s="415" t="s">
        <v>15</v>
      </c>
      <c r="ACY7" s="416"/>
      <c r="ADB7" s="418" t="s">
        <v>7</v>
      </c>
      <c r="ADC7" s="412" t="s">
        <v>8</v>
      </c>
      <c r="ADD7" s="413" t="s">
        <v>17</v>
      </c>
      <c r="ADE7" s="414" t="s">
        <v>2</v>
      </c>
      <c r="ADF7" s="406" t="s">
        <v>18</v>
      </c>
      <c r="ADG7" s="415" t="s">
        <v>15</v>
      </c>
      <c r="ADH7" s="416"/>
      <c r="ADK7" s="418" t="s">
        <v>7</v>
      </c>
      <c r="ADL7" s="412" t="s">
        <v>8</v>
      </c>
      <c r="ADM7" s="413" t="s">
        <v>17</v>
      </c>
      <c r="ADN7" s="414" t="s">
        <v>2</v>
      </c>
      <c r="ADO7" s="406" t="s">
        <v>18</v>
      </c>
      <c r="ADP7" s="415" t="s">
        <v>15</v>
      </c>
      <c r="ADQ7" s="416"/>
      <c r="ADT7" s="418" t="s">
        <v>7</v>
      </c>
      <c r="ADU7" s="412" t="s">
        <v>8</v>
      </c>
      <c r="ADV7" s="413" t="s">
        <v>17</v>
      </c>
      <c r="ADW7" s="414" t="s">
        <v>2</v>
      </c>
      <c r="ADX7" s="406" t="s">
        <v>18</v>
      </c>
      <c r="ADY7" s="415" t="s">
        <v>15</v>
      </c>
      <c r="ADZ7" s="416"/>
      <c r="AEC7" s="418" t="s">
        <v>7</v>
      </c>
      <c r="AED7" s="412" t="s">
        <v>8</v>
      </c>
      <c r="AEE7" s="413" t="s">
        <v>17</v>
      </c>
      <c r="AEF7" s="414" t="s">
        <v>2</v>
      </c>
      <c r="AEG7" s="406" t="s">
        <v>18</v>
      </c>
      <c r="AEH7" s="415" t="s">
        <v>15</v>
      </c>
      <c r="AEI7" s="416"/>
      <c r="AEL7" s="418" t="s">
        <v>7</v>
      </c>
      <c r="AEM7" s="412" t="s">
        <v>8</v>
      </c>
      <c r="AEN7" s="413" t="s">
        <v>17</v>
      </c>
      <c r="AEO7" s="414" t="s">
        <v>2</v>
      </c>
      <c r="AEP7" s="406" t="s">
        <v>18</v>
      </c>
      <c r="AEQ7" s="415" t="s">
        <v>15</v>
      </c>
      <c r="AER7" s="416"/>
    </row>
    <row r="8" spans="1:824" ht="16.5" thickTop="1" x14ac:dyDescent="0.25">
      <c r="A8" s="146">
        <v>5</v>
      </c>
      <c r="B8" s="79" t="str">
        <f>AY5</f>
        <v xml:space="preserve">F&amp;J TRADING MEAT S DE RL DE CV </v>
      </c>
      <c r="C8" s="79" t="str">
        <f t="shared" ref="C8:I8" si="4">AZ5</f>
        <v>Smithfield</v>
      </c>
      <c r="D8" s="107" t="str">
        <f t="shared" si="4"/>
        <v>PED. 63297723</v>
      </c>
      <c r="E8" s="144">
        <f t="shared" si="4"/>
        <v>44294</v>
      </c>
      <c r="F8" s="90">
        <f t="shared" si="4"/>
        <v>18795.080000000002</v>
      </c>
      <c r="G8" s="76">
        <f t="shared" si="4"/>
        <v>20</v>
      </c>
      <c r="H8" s="49">
        <f t="shared" si="4"/>
        <v>18857.61</v>
      </c>
      <c r="I8" s="110">
        <f t="shared" si="4"/>
        <v>-62.529999999998836</v>
      </c>
      <c r="K8" s="64"/>
      <c r="L8" s="111"/>
      <c r="M8" s="15">
        <v>1</v>
      </c>
      <c r="N8" s="307">
        <v>897.7</v>
      </c>
      <c r="O8" s="365">
        <v>44292</v>
      </c>
      <c r="P8" s="307">
        <v>897.7</v>
      </c>
      <c r="Q8" s="352" t="s">
        <v>315</v>
      </c>
      <c r="R8" s="293">
        <v>44</v>
      </c>
      <c r="S8" s="293">
        <f>P8*R8</f>
        <v>39498.800000000003</v>
      </c>
      <c r="T8" s="268"/>
      <c r="U8" s="64"/>
      <c r="V8" s="111"/>
      <c r="W8" s="15">
        <v>1</v>
      </c>
      <c r="X8" s="307">
        <v>877.7</v>
      </c>
      <c r="Y8" s="365">
        <v>44292</v>
      </c>
      <c r="Z8" s="307">
        <v>877.7</v>
      </c>
      <c r="AA8" s="426" t="s">
        <v>317</v>
      </c>
      <c r="AB8" s="293">
        <v>45</v>
      </c>
      <c r="AC8" s="356">
        <f>Z8*AB8</f>
        <v>39496.5</v>
      </c>
      <c r="AE8" s="64"/>
      <c r="AF8" s="111"/>
      <c r="AG8" s="15">
        <v>1</v>
      </c>
      <c r="AH8" s="96">
        <v>919.88</v>
      </c>
      <c r="AI8" s="359">
        <v>44293</v>
      </c>
      <c r="AJ8" s="72">
        <v>919.88</v>
      </c>
      <c r="AK8" s="99" t="s">
        <v>321</v>
      </c>
      <c r="AL8" s="74">
        <v>45</v>
      </c>
      <c r="AM8" s="700">
        <f>AL8*AJ8</f>
        <v>41394.6</v>
      </c>
      <c r="AO8" s="64"/>
      <c r="AP8" s="111"/>
      <c r="AQ8" s="15">
        <v>1</v>
      </c>
      <c r="AR8" s="393">
        <v>975.22</v>
      </c>
      <c r="AS8" s="365">
        <v>44294</v>
      </c>
      <c r="AT8" s="393">
        <v>975.22</v>
      </c>
      <c r="AU8" s="352" t="s">
        <v>330</v>
      </c>
      <c r="AV8" s="293">
        <v>45</v>
      </c>
      <c r="AW8" s="356">
        <f>AV8*AT8</f>
        <v>43884.9</v>
      </c>
      <c r="AY8" s="64"/>
      <c r="AZ8" s="111"/>
      <c r="BA8" s="15">
        <v>1</v>
      </c>
      <c r="BB8" s="96">
        <v>914.74</v>
      </c>
      <c r="BC8" s="144">
        <v>44294</v>
      </c>
      <c r="BD8" s="96">
        <v>914.74</v>
      </c>
      <c r="BE8" s="99" t="s">
        <v>328</v>
      </c>
      <c r="BF8" s="420">
        <v>45</v>
      </c>
      <c r="BG8" s="720">
        <f>BF8*BD8</f>
        <v>41163.300000000003</v>
      </c>
      <c r="BI8" s="64"/>
      <c r="BJ8" s="111"/>
      <c r="BK8" s="15">
        <v>1</v>
      </c>
      <c r="BL8" s="96">
        <v>919.9</v>
      </c>
      <c r="BM8" s="144">
        <v>44295</v>
      </c>
      <c r="BN8" s="96">
        <v>919.9</v>
      </c>
      <c r="BO8" s="99" t="s">
        <v>333</v>
      </c>
      <c r="BP8" s="420">
        <v>46</v>
      </c>
      <c r="BQ8" s="720">
        <f>BP8*BN8</f>
        <v>42315.4</v>
      </c>
      <c r="BS8" s="64"/>
      <c r="BT8" s="111"/>
      <c r="BU8" s="15">
        <v>1</v>
      </c>
      <c r="BV8" s="96">
        <v>931.2</v>
      </c>
      <c r="BW8" s="421">
        <v>44296</v>
      </c>
      <c r="BX8" s="96">
        <v>931.2</v>
      </c>
      <c r="BY8" s="422" t="s">
        <v>342</v>
      </c>
      <c r="BZ8" s="423">
        <v>46</v>
      </c>
      <c r="CA8" s="691">
        <f>BZ8*BX8</f>
        <v>42835.200000000004</v>
      </c>
      <c r="CC8" s="64"/>
      <c r="CD8" s="111"/>
      <c r="CE8" s="15">
        <v>1</v>
      </c>
      <c r="CF8" s="96">
        <v>875.9</v>
      </c>
      <c r="CG8" s="421">
        <v>44299</v>
      </c>
      <c r="CH8" s="96">
        <v>875.9</v>
      </c>
      <c r="CI8" s="424" t="s">
        <v>349</v>
      </c>
      <c r="CJ8" s="423">
        <v>46</v>
      </c>
      <c r="CK8" s="691">
        <f>CJ8*CH8</f>
        <v>40291.4</v>
      </c>
      <c r="CM8" s="64"/>
      <c r="CN8" s="98"/>
      <c r="CO8" s="15">
        <v>1</v>
      </c>
      <c r="CP8" s="96">
        <v>934.8</v>
      </c>
      <c r="CQ8" s="421">
        <v>44300</v>
      </c>
      <c r="CR8" s="96">
        <v>934.8</v>
      </c>
      <c r="CS8" s="422" t="s">
        <v>360</v>
      </c>
      <c r="CT8" s="423">
        <v>46</v>
      </c>
      <c r="CU8" s="705">
        <f>CT8*CR8</f>
        <v>43000.799999999996</v>
      </c>
      <c r="CW8" s="64"/>
      <c r="CX8" s="111"/>
      <c r="CY8" s="15">
        <v>1</v>
      </c>
      <c r="CZ8" s="96">
        <v>946.19</v>
      </c>
      <c r="DA8" s="359">
        <v>44301</v>
      </c>
      <c r="DB8" s="96">
        <v>946.19</v>
      </c>
      <c r="DC8" s="99" t="s">
        <v>366</v>
      </c>
      <c r="DD8" s="74">
        <v>46</v>
      </c>
      <c r="DE8" s="691">
        <f>DD8*DB8</f>
        <v>43524.740000000005</v>
      </c>
      <c r="DG8" s="64"/>
      <c r="DH8" s="111"/>
      <c r="DI8" s="15">
        <v>1</v>
      </c>
      <c r="DJ8" s="96">
        <v>831.4</v>
      </c>
      <c r="DK8" s="421">
        <v>44302</v>
      </c>
      <c r="DL8" s="96">
        <v>831.4</v>
      </c>
      <c r="DM8" s="424" t="s">
        <v>361</v>
      </c>
      <c r="DN8" s="423">
        <v>46</v>
      </c>
      <c r="DO8" s="705">
        <f>DN8*DL8</f>
        <v>38244.400000000001</v>
      </c>
      <c r="DQ8" s="64"/>
      <c r="DR8" s="111"/>
      <c r="DS8" s="15">
        <v>1</v>
      </c>
      <c r="DT8" s="96">
        <v>939.84</v>
      </c>
      <c r="DU8" s="421">
        <v>44302</v>
      </c>
      <c r="DV8" s="307">
        <v>939.84</v>
      </c>
      <c r="DW8" s="424" t="s">
        <v>374</v>
      </c>
      <c r="DX8" s="423">
        <v>46</v>
      </c>
      <c r="DY8" s="691">
        <f>DX8*DV8</f>
        <v>43232.639999999999</v>
      </c>
      <c r="EA8" s="64"/>
      <c r="EB8" s="111"/>
      <c r="EC8" s="15">
        <v>1</v>
      </c>
      <c r="ED8" s="96">
        <v>957.37</v>
      </c>
      <c r="EE8" s="377">
        <v>44303</v>
      </c>
      <c r="EF8" s="72">
        <v>957.37</v>
      </c>
      <c r="EG8" s="73" t="s">
        <v>381</v>
      </c>
      <c r="EH8" s="74">
        <v>47</v>
      </c>
      <c r="EI8" s="691">
        <f>EH8*EF8</f>
        <v>44996.39</v>
      </c>
      <c r="EK8" s="64"/>
      <c r="EL8" s="477"/>
      <c r="EM8" s="15">
        <v>1</v>
      </c>
      <c r="EN8" s="307">
        <v>904.31</v>
      </c>
      <c r="EO8" s="365">
        <v>44303</v>
      </c>
      <c r="EP8" s="307">
        <v>904.31</v>
      </c>
      <c r="EQ8" s="292" t="s">
        <v>352</v>
      </c>
      <c r="ER8" s="293">
        <v>47</v>
      </c>
      <c r="ES8" s="691">
        <f>ER8*EP8</f>
        <v>42502.57</v>
      </c>
      <c r="EU8" s="64"/>
      <c r="EV8" s="111"/>
      <c r="EW8" s="15">
        <v>1</v>
      </c>
      <c r="EX8" s="96">
        <v>906.7</v>
      </c>
      <c r="EY8" s="377">
        <v>44303</v>
      </c>
      <c r="EZ8" s="72">
        <v>906.7</v>
      </c>
      <c r="FA8" s="292" t="s">
        <v>383</v>
      </c>
      <c r="FB8" s="74">
        <v>47</v>
      </c>
      <c r="FC8" s="356">
        <f>FB8*EZ8</f>
        <v>42614.9</v>
      </c>
      <c r="FE8" s="64"/>
      <c r="FF8" s="477"/>
      <c r="FG8" s="15">
        <v>1</v>
      </c>
      <c r="FH8" s="307">
        <v>912.2</v>
      </c>
      <c r="FI8" s="365">
        <v>44306</v>
      </c>
      <c r="FJ8" s="307">
        <v>912.2</v>
      </c>
      <c r="FK8" s="425" t="s">
        <v>388</v>
      </c>
      <c r="FL8" s="293">
        <v>48</v>
      </c>
      <c r="FM8" s="691">
        <f>FL8*FJ8</f>
        <v>43785.600000000006</v>
      </c>
      <c r="FO8" s="64"/>
      <c r="FP8" s="111"/>
      <c r="FQ8" s="15">
        <v>1</v>
      </c>
      <c r="FR8" s="96">
        <v>890.9</v>
      </c>
      <c r="FS8" s="359">
        <v>44305</v>
      </c>
      <c r="FT8" s="96">
        <v>890.9</v>
      </c>
      <c r="FU8" s="73" t="s">
        <v>386</v>
      </c>
      <c r="FV8" s="74">
        <v>48</v>
      </c>
      <c r="FW8" s="691">
        <f>FV8*FT8</f>
        <v>42763.199999999997</v>
      </c>
      <c r="FY8" s="64"/>
      <c r="FZ8" s="111"/>
      <c r="GA8" s="15">
        <v>1</v>
      </c>
      <c r="GB8" s="307">
        <v>948.46</v>
      </c>
      <c r="GC8" s="583">
        <v>44308</v>
      </c>
      <c r="GD8" s="307">
        <v>948.46</v>
      </c>
      <c r="GE8" s="292" t="s">
        <v>393</v>
      </c>
      <c r="GF8" s="293">
        <v>50</v>
      </c>
      <c r="GG8" s="356">
        <f>GF8*GD8</f>
        <v>47423</v>
      </c>
      <c r="GI8" s="64"/>
      <c r="GJ8" s="111"/>
      <c r="GK8" s="15">
        <v>1</v>
      </c>
      <c r="GL8" s="560">
        <v>914.44</v>
      </c>
      <c r="GM8" s="359">
        <v>44310</v>
      </c>
      <c r="GN8" s="587">
        <v>914.44</v>
      </c>
      <c r="GO8" s="99" t="s">
        <v>412</v>
      </c>
      <c r="GP8" s="74">
        <v>50</v>
      </c>
      <c r="GQ8" s="691">
        <f>GP8*GN8</f>
        <v>45722</v>
      </c>
      <c r="GS8" s="64"/>
      <c r="GT8" s="111"/>
      <c r="GU8" s="15">
        <v>1</v>
      </c>
      <c r="GV8" s="96">
        <v>865.4</v>
      </c>
      <c r="GW8" s="359">
        <v>44309</v>
      </c>
      <c r="GX8" s="707">
        <v>865.4</v>
      </c>
      <c r="GY8" s="99" t="s">
        <v>399</v>
      </c>
      <c r="GZ8" s="74">
        <v>50</v>
      </c>
      <c r="HA8" s="691">
        <f>GZ8*GX8</f>
        <v>43270</v>
      </c>
      <c r="HC8" s="64"/>
      <c r="HD8" s="111"/>
      <c r="HE8" s="15">
        <v>1</v>
      </c>
      <c r="HF8" s="96">
        <v>923</v>
      </c>
      <c r="HG8" s="359">
        <v>44310</v>
      </c>
      <c r="HH8" s="96">
        <v>923</v>
      </c>
      <c r="HI8" s="99" t="s">
        <v>409</v>
      </c>
      <c r="HJ8" s="74">
        <v>50</v>
      </c>
      <c r="HK8" s="691">
        <f>HJ8*HH8</f>
        <v>46150</v>
      </c>
      <c r="HM8" s="64"/>
      <c r="HN8" s="111"/>
      <c r="HO8" s="15">
        <v>1</v>
      </c>
      <c r="HP8" s="307">
        <v>933.9</v>
      </c>
      <c r="HQ8" s="365">
        <v>44313</v>
      </c>
      <c r="HR8" s="307">
        <v>933.9</v>
      </c>
      <c r="HS8" s="426" t="s">
        <v>425</v>
      </c>
      <c r="HT8" s="293">
        <v>50</v>
      </c>
      <c r="HU8" s="356">
        <f>HT8*HR8</f>
        <v>46695</v>
      </c>
      <c r="HW8" s="64"/>
      <c r="HX8" s="111"/>
      <c r="HY8" s="15">
        <v>1</v>
      </c>
      <c r="HZ8" s="96">
        <v>916.3</v>
      </c>
      <c r="IA8" s="377">
        <v>44312</v>
      </c>
      <c r="IB8" s="307">
        <v>916.3</v>
      </c>
      <c r="IC8" s="73" t="s">
        <v>423</v>
      </c>
      <c r="ID8" s="74">
        <v>50</v>
      </c>
      <c r="IE8" s="691">
        <f>ID8*IB8</f>
        <v>45815</v>
      </c>
      <c r="IG8" s="64"/>
      <c r="IH8" s="111"/>
      <c r="II8" s="15">
        <v>1</v>
      </c>
      <c r="IJ8" s="96">
        <v>902.2</v>
      </c>
      <c r="IK8" s="377">
        <v>44317</v>
      </c>
      <c r="IL8" s="96">
        <v>902.2</v>
      </c>
      <c r="IM8" s="427" t="s">
        <v>460</v>
      </c>
      <c r="IN8" s="74">
        <v>50</v>
      </c>
      <c r="IO8" s="691">
        <f>IN8*IL8</f>
        <v>45110</v>
      </c>
      <c r="IQ8" s="64"/>
      <c r="IR8" s="111"/>
      <c r="IS8" s="15">
        <v>1</v>
      </c>
      <c r="IT8" s="307">
        <v>920.3</v>
      </c>
      <c r="IU8" s="271">
        <v>44317</v>
      </c>
      <c r="IV8" s="307">
        <v>920.3</v>
      </c>
      <c r="IW8" s="590" t="s">
        <v>458</v>
      </c>
      <c r="IX8" s="293">
        <v>50</v>
      </c>
      <c r="IY8" s="356">
        <f>IX8*IV8</f>
        <v>46015</v>
      </c>
      <c r="IZ8" s="96"/>
      <c r="JA8" s="64"/>
      <c r="JB8" s="111"/>
      <c r="JC8" s="15">
        <v>1</v>
      </c>
      <c r="JD8" s="96">
        <v>911.72</v>
      </c>
      <c r="JE8" s="377">
        <v>44315</v>
      </c>
      <c r="JF8" s="96">
        <v>911.72</v>
      </c>
      <c r="JG8" s="73" t="s">
        <v>441</v>
      </c>
      <c r="JH8" s="74">
        <v>50</v>
      </c>
      <c r="JI8" s="691">
        <f>JH8*JF8</f>
        <v>45586</v>
      </c>
      <c r="JJ8" s="428"/>
      <c r="JK8" s="429"/>
      <c r="JL8" s="430"/>
      <c r="JM8" s="15">
        <v>1</v>
      </c>
      <c r="JN8" s="96">
        <v>967.96</v>
      </c>
      <c r="JO8" s="359">
        <v>44317</v>
      </c>
      <c r="JP8" s="96">
        <v>967.96</v>
      </c>
      <c r="JQ8" s="73" t="s">
        <v>462</v>
      </c>
      <c r="JR8" s="74">
        <v>50</v>
      </c>
      <c r="JS8" s="691">
        <f>JR8*JP8</f>
        <v>48398</v>
      </c>
      <c r="JU8" s="64"/>
      <c r="JV8" s="111"/>
      <c r="JW8" s="15">
        <v>1</v>
      </c>
      <c r="JX8" s="96">
        <v>934.8</v>
      </c>
      <c r="JY8" s="377">
        <v>44316</v>
      </c>
      <c r="JZ8" s="307">
        <v>934.8</v>
      </c>
      <c r="KA8" s="73" t="s">
        <v>455</v>
      </c>
      <c r="KB8" s="74">
        <v>50</v>
      </c>
      <c r="KC8" s="691">
        <f>KB8*JZ8</f>
        <v>46740</v>
      </c>
      <c r="KE8" s="64"/>
      <c r="KF8" s="111"/>
      <c r="KG8" s="15">
        <v>1</v>
      </c>
      <c r="KH8" s="96">
        <v>926.7</v>
      </c>
      <c r="KI8" s="377">
        <v>44316</v>
      </c>
      <c r="KJ8" s="307">
        <v>926.7</v>
      </c>
      <c r="KK8" s="73" t="s">
        <v>451</v>
      </c>
      <c r="KL8" s="74">
        <v>50</v>
      </c>
      <c r="KM8" s="691">
        <f>KL8*KJ8</f>
        <v>46335</v>
      </c>
      <c r="KO8" s="64"/>
      <c r="KP8" s="111"/>
      <c r="KQ8" s="15">
        <v>1</v>
      </c>
      <c r="KR8" s="96"/>
      <c r="KS8" s="377"/>
      <c r="KT8" s="307"/>
      <c r="KU8" s="73"/>
      <c r="KV8" s="74"/>
      <c r="KW8" s="691">
        <f>KV8*KT8</f>
        <v>0</v>
      </c>
      <c r="KY8" s="64"/>
      <c r="KZ8" s="111"/>
      <c r="LA8" s="15">
        <v>1</v>
      </c>
      <c r="LB8" s="96"/>
      <c r="LC8" s="359"/>
      <c r="LD8" s="96"/>
      <c r="LE8" s="99"/>
      <c r="LF8" s="74"/>
      <c r="LG8" s="691">
        <f>LF8*LD8</f>
        <v>0</v>
      </c>
      <c r="LI8" s="64"/>
      <c r="LJ8" s="111"/>
      <c r="LK8" s="15">
        <v>1</v>
      </c>
      <c r="LL8" s="96"/>
      <c r="LM8" s="359"/>
      <c r="LN8" s="307"/>
      <c r="LO8" s="99"/>
      <c r="LP8" s="74"/>
      <c r="LQ8" s="691">
        <f>LP8*LN8</f>
        <v>0</v>
      </c>
      <c r="LS8" s="64"/>
      <c r="LT8" s="111"/>
      <c r="LU8" s="15">
        <v>1</v>
      </c>
      <c r="LV8" s="96"/>
      <c r="LW8" s="359"/>
      <c r="LX8" s="96"/>
      <c r="LY8" s="99"/>
      <c r="LZ8" s="74"/>
      <c r="MA8" s="691">
        <f>LZ8*LX8</f>
        <v>0</v>
      </c>
      <c r="MB8" s="64"/>
      <c r="MC8" s="111"/>
      <c r="MD8" s="15">
        <v>1</v>
      </c>
      <c r="ME8" s="419"/>
      <c r="MF8" s="359"/>
      <c r="MG8" s="419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9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9"/>
      <c r="MZ8" s="359"/>
      <c r="NA8" s="419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31"/>
      <c r="NJ8" s="359"/>
      <c r="NK8" s="431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9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31"/>
      <c r="OD8" s="359"/>
      <c r="OE8" s="431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9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7"/>
      <c r="OX8" s="365"/>
      <c r="OY8" s="307"/>
      <c r="OZ8" s="352"/>
      <c r="PA8" s="293"/>
      <c r="PB8" s="293">
        <f>PA8*OY8</f>
        <v>0</v>
      </c>
      <c r="PD8" s="64"/>
      <c r="PE8" s="98"/>
      <c r="PF8" s="15">
        <v>1</v>
      </c>
      <c r="PG8" s="431"/>
      <c r="PH8" s="359"/>
      <c r="PI8" s="431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9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9"/>
      <c r="QK8" s="96"/>
      <c r="QL8" s="99"/>
      <c r="QM8" s="74"/>
      <c r="QO8" s="64"/>
      <c r="QP8" s="111"/>
      <c r="QQ8" s="15">
        <v>1</v>
      </c>
      <c r="QR8" s="96"/>
      <c r="QS8" s="359"/>
      <c r="QT8" s="96"/>
      <c r="QU8" s="99"/>
      <c r="QV8" s="74"/>
      <c r="QX8" s="64"/>
      <c r="QY8" s="111"/>
      <c r="QZ8" s="15">
        <v>1</v>
      </c>
      <c r="RA8" s="96"/>
      <c r="RB8" s="359"/>
      <c r="RC8" s="96"/>
      <c r="RD8" s="99"/>
      <c r="RE8" s="74"/>
      <c r="RG8" s="64"/>
      <c r="RH8" s="98"/>
      <c r="RI8" s="15">
        <v>1</v>
      </c>
      <c r="RJ8" s="96"/>
      <c r="RK8" s="359"/>
      <c r="RL8" s="96"/>
      <c r="RM8" s="99"/>
      <c r="RN8" s="420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32"/>
      <c r="TE8" s="195"/>
      <c r="TF8" s="424"/>
      <c r="TG8" s="423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x14ac:dyDescent="0.25">
      <c r="A9" s="146">
        <v>6</v>
      </c>
      <c r="B9" s="79" t="str">
        <f>BI5</f>
        <v>SOCIALGURU</v>
      </c>
      <c r="C9" s="79" t="str">
        <f t="shared" ref="C9:H9" si="6">BJ5</f>
        <v>Seaboard</v>
      </c>
      <c r="D9" s="107" t="str">
        <f t="shared" si="6"/>
        <v>PED. 6340746</v>
      </c>
      <c r="E9" s="144">
        <f t="shared" si="6"/>
        <v>44295</v>
      </c>
      <c r="F9" s="90">
        <f t="shared" si="6"/>
        <v>18977.27</v>
      </c>
      <c r="G9" s="76">
        <f t="shared" si="6"/>
        <v>21</v>
      </c>
      <c r="H9" s="49">
        <f t="shared" si="6"/>
        <v>18936.599999999999</v>
      </c>
      <c r="I9" s="110">
        <f>BP5</f>
        <v>40.670000000001892</v>
      </c>
      <c r="L9" s="98"/>
      <c r="M9" s="15">
        <v>2</v>
      </c>
      <c r="N9" s="303">
        <v>882.2</v>
      </c>
      <c r="O9" s="365">
        <v>44292</v>
      </c>
      <c r="P9" s="303">
        <v>882.2</v>
      </c>
      <c r="Q9" s="352" t="s">
        <v>315</v>
      </c>
      <c r="R9" s="293">
        <v>44</v>
      </c>
      <c r="S9" s="293">
        <f t="shared" ref="S9:S28" si="7">P9*R9</f>
        <v>38816.800000000003</v>
      </c>
      <c r="T9" s="268"/>
      <c r="V9" s="98"/>
      <c r="W9" s="15">
        <v>2</v>
      </c>
      <c r="X9" s="307">
        <v>860.5</v>
      </c>
      <c r="Y9" s="365">
        <v>44292</v>
      </c>
      <c r="Z9" s="307">
        <v>860.5</v>
      </c>
      <c r="AA9" s="426" t="s">
        <v>317</v>
      </c>
      <c r="AB9" s="293">
        <v>45</v>
      </c>
      <c r="AC9" s="356">
        <f t="shared" ref="AC9:AC29" si="8">Z9*AB9</f>
        <v>38722.5</v>
      </c>
      <c r="AF9" s="98"/>
      <c r="AG9" s="15">
        <v>2</v>
      </c>
      <c r="AH9" s="96">
        <v>938.48</v>
      </c>
      <c r="AI9" s="359">
        <v>44293</v>
      </c>
      <c r="AJ9" s="96">
        <v>938.48</v>
      </c>
      <c r="AK9" s="99" t="s">
        <v>321</v>
      </c>
      <c r="AL9" s="74">
        <v>45</v>
      </c>
      <c r="AM9" s="700">
        <f t="shared" ref="AM9:AM29" si="9">AL9*AJ9</f>
        <v>42231.6</v>
      </c>
      <c r="AP9" s="98"/>
      <c r="AQ9" s="15">
        <v>2</v>
      </c>
      <c r="AR9" s="353">
        <v>948.91</v>
      </c>
      <c r="AS9" s="365">
        <v>44294</v>
      </c>
      <c r="AT9" s="353">
        <v>948.91</v>
      </c>
      <c r="AU9" s="352" t="s">
        <v>330</v>
      </c>
      <c r="AV9" s="293">
        <v>45</v>
      </c>
      <c r="AW9" s="356">
        <f t="shared" ref="AW9:AW29" si="10">AV9*AT9</f>
        <v>42700.95</v>
      </c>
      <c r="AZ9" s="98"/>
      <c r="BA9" s="15">
        <v>2</v>
      </c>
      <c r="BB9" s="96">
        <v>963.72</v>
      </c>
      <c r="BC9" s="144">
        <v>44294</v>
      </c>
      <c r="BD9" s="96">
        <v>963.72</v>
      </c>
      <c r="BE9" s="99" t="s">
        <v>328</v>
      </c>
      <c r="BF9" s="420">
        <v>45</v>
      </c>
      <c r="BG9" s="720">
        <f t="shared" ref="BG9:BG29" si="11">BF9*BD9</f>
        <v>43367.4</v>
      </c>
      <c r="BJ9" s="98"/>
      <c r="BK9" s="15">
        <v>2</v>
      </c>
      <c r="BL9" s="96">
        <v>904.5</v>
      </c>
      <c r="BM9" s="144">
        <v>44295</v>
      </c>
      <c r="BN9" s="96">
        <v>904.5</v>
      </c>
      <c r="BO9" s="99" t="s">
        <v>333</v>
      </c>
      <c r="BP9" s="420">
        <v>46</v>
      </c>
      <c r="BQ9" s="720">
        <f t="shared" ref="BQ9:BQ29" si="12">BP9*BN9</f>
        <v>41607</v>
      </c>
      <c r="BT9" s="111"/>
      <c r="BU9" s="15">
        <v>2</v>
      </c>
      <c r="BV9" s="96">
        <v>865</v>
      </c>
      <c r="BW9" s="421">
        <v>44296</v>
      </c>
      <c r="BX9" s="96">
        <v>865</v>
      </c>
      <c r="BY9" s="422" t="s">
        <v>342</v>
      </c>
      <c r="BZ9" s="423">
        <v>46</v>
      </c>
      <c r="CA9" s="691">
        <f t="shared" ref="CA9:CA28" si="13">BZ9*BX9</f>
        <v>39790</v>
      </c>
      <c r="CD9" s="98"/>
      <c r="CE9" s="15">
        <v>2</v>
      </c>
      <c r="CF9" s="96">
        <v>896.7</v>
      </c>
      <c r="CG9" s="421">
        <v>44299</v>
      </c>
      <c r="CH9" s="96">
        <v>896.7</v>
      </c>
      <c r="CI9" s="424" t="s">
        <v>349</v>
      </c>
      <c r="CJ9" s="423">
        <v>46</v>
      </c>
      <c r="CK9" s="691">
        <f t="shared" ref="CK9:CK29" si="14">CJ9*CH9</f>
        <v>41248.200000000004</v>
      </c>
      <c r="CN9" s="98"/>
      <c r="CO9" s="15">
        <v>2</v>
      </c>
      <c r="CP9" s="96">
        <v>871.8</v>
      </c>
      <c r="CQ9" s="421">
        <v>44300</v>
      </c>
      <c r="CR9" s="96">
        <v>871.8</v>
      </c>
      <c r="CS9" s="424" t="s">
        <v>360</v>
      </c>
      <c r="CT9" s="423">
        <v>46</v>
      </c>
      <c r="CU9" s="705">
        <f>CT9*CR9</f>
        <v>40102.799999999996</v>
      </c>
      <c r="CX9" s="98"/>
      <c r="CY9" s="15">
        <v>2</v>
      </c>
      <c r="CZ9" s="96">
        <v>972.5</v>
      </c>
      <c r="DA9" s="359">
        <v>44301</v>
      </c>
      <c r="DB9" s="96">
        <v>972.5</v>
      </c>
      <c r="DC9" s="99" t="s">
        <v>366</v>
      </c>
      <c r="DD9" s="74">
        <v>46</v>
      </c>
      <c r="DE9" s="691">
        <f t="shared" ref="DE9:DE29" si="15">DD9*DB9</f>
        <v>44735</v>
      </c>
      <c r="DH9" s="98"/>
      <c r="DI9" s="15">
        <v>2</v>
      </c>
      <c r="DJ9" s="96">
        <v>865.9</v>
      </c>
      <c r="DK9" s="421">
        <v>44302</v>
      </c>
      <c r="DL9" s="96">
        <v>865.9</v>
      </c>
      <c r="DM9" s="424" t="s">
        <v>361</v>
      </c>
      <c r="DN9" s="423">
        <v>46</v>
      </c>
      <c r="DO9" s="705">
        <f t="shared" ref="DO9:DO29" si="16">DN9*DL9</f>
        <v>39831.4</v>
      </c>
      <c r="DR9" s="98"/>
      <c r="DS9" s="15">
        <v>2</v>
      </c>
      <c r="DT9" s="96">
        <v>960.7</v>
      </c>
      <c r="DU9" s="421">
        <v>44302</v>
      </c>
      <c r="DV9" s="96">
        <v>960.7</v>
      </c>
      <c r="DW9" s="424" t="s">
        <v>374</v>
      </c>
      <c r="DX9" s="423">
        <v>46</v>
      </c>
      <c r="DY9" s="691">
        <f t="shared" ref="DY9:DY29" si="17">DX9*DV9</f>
        <v>44192.200000000004</v>
      </c>
      <c r="EB9" s="98"/>
      <c r="EC9" s="15">
        <v>2</v>
      </c>
      <c r="ED9" s="72">
        <v>839.91</v>
      </c>
      <c r="EE9" s="377">
        <v>44303</v>
      </c>
      <c r="EF9" s="72">
        <v>839.91</v>
      </c>
      <c r="EG9" s="73" t="s">
        <v>381</v>
      </c>
      <c r="EH9" s="74">
        <v>47</v>
      </c>
      <c r="EI9" s="691">
        <f t="shared" ref="EI9:EI28" si="18">EH9*EF9</f>
        <v>39475.769999999997</v>
      </c>
      <c r="EL9" s="477"/>
      <c r="EM9" s="15">
        <v>2</v>
      </c>
      <c r="EN9" s="307">
        <v>873.02</v>
      </c>
      <c r="EO9" s="365">
        <v>44303</v>
      </c>
      <c r="EP9" s="307">
        <v>873.02</v>
      </c>
      <c r="EQ9" s="292" t="s">
        <v>352</v>
      </c>
      <c r="ER9" s="293">
        <v>47</v>
      </c>
      <c r="ES9" s="691">
        <f t="shared" ref="ES9:ES29" si="19">ER9*EP9</f>
        <v>41031.94</v>
      </c>
      <c r="EV9" s="98"/>
      <c r="EW9" s="15">
        <v>2</v>
      </c>
      <c r="EX9" s="72">
        <v>878.6</v>
      </c>
      <c r="EY9" s="377">
        <v>44303</v>
      </c>
      <c r="EZ9" s="72">
        <v>878.6</v>
      </c>
      <c r="FA9" s="292" t="s">
        <v>383</v>
      </c>
      <c r="FB9" s="74">
        <v>47</v>
      </c>
      <c r="FC9" s="356">
        <f t="shared" ref="FC9:FC29" si="20">FB9*EZ9</f>
        <v>41294.200000000004</v>
      </c>
      <c r="FF9" s="477"/>
      <c r="FG9" s="15">
        <v>2</v>
      </c>
      <c r="FH9" s="307">
        <v>926.7</v>
      </c>
      <c r="FI9" s="365">
        <v>44306</v>
      </c>
      <c r="FJ9" s="307">
        <v>926.7</v>
      </c>
      <c r="FK9" s="292" t="s">
        <v>388</v>
      </c>
      <c r="FL9" s="293">
        <v>48</v>
      </c>
      <c r="FM9" s="691">
        <f t="shared" ref="FM9:FM29" si="21">FL9*FJ9</f>
        <v>44481.600000000006</v>
      </c>
      <c r="FP9" s="98"/>
      <c r="FQ9" s="15">
        <v>2</v>
      </c>
      <c r="FR9" s="96">
        <v>914</v>
      </c>
      <c r="FS9" s="359">
        <v>44305</v>
      </c>
      <c r="FT9" s="96">
        <v>914</v>
      </c>
      <c r="FU9" s="73" t="s">
        <v>386</v>
      </c>
      <c r="FV9" s="74">
        <v>48</v>
      </c>
      <c r="FW9" s="691">
        <f t="shared" ref="FW9:FW29" si="22">FV9*FT9</f>
        <v>43872</v>
      </c>
      <c r="FZ9" s="98"/>
      <c r="GA9" s="15">
        <v>2</v>
      </c>
      <c r="GB9" s="291">
        <v>958.44</v>
      </c>
      <c r="GC9" s="583">
        <v>44308</v>
      </c>
      <c r="GD9" s="291">
        <v>958.44</v>
      </c>
      <c r="GE9" s="292" t="s">
        <v>393</v>
      </c>
      <c r="GF9" s="293">
        <v>50</v>
      </c>
      <c r="GG9" s="356">
        <f t="shared" ref="GG9:GG29" si="23">GF9*GD9</f>
        <v>47922</v>
      </c>
      <c r="GJ9" s="98"/>
      <c r="GK9" s="15">
        <v>2</v>
      </c>
      <c r="GL9" s="561">
        <v>925.32</v>
      </c>
      <c r="GM9" s="359">
        <v>44310</v>
      </c>
      <c r="GN9" s="561">
        <v>925.32</v>
      </c>
      <c r="GO9" s="99" t="s">
        <v>412</v>
      </c>
      <c r="GP9" s="74">
        <v>50</v>
      </c>
      <c r="GQ9" s="691">
        <f t="shared" ref="GQ9:GQ29" si="24">GP9*GN9</f>
        <v>46266</v>
      </c>
      <c r="GT9" s="98"/>
      <c r="GU9" s="15">
        <v>2</v>
      </c>
      <c r="GV9" s="110">
        <v>881.8</v>
      </c>
      <c r="GW9" s="359">
        <v>44309</v>
      </c>
      <c r="GX9" s="110">
        <v>881.8</v>
      </c>
      <c r="GY9" s="99" t="s">
        <v>399</v>
      </c>
      <c r="GZ9" s="74">
        <v>50</v>
      </c>
      <c r="HA9" s="691">
        <f t="shared" ref="HA9:HA28" si="25">GZ9*GX9</f>
        <v>44090</v>
      </c>
      <c r="HD9" s="98"/>
      <c r="HE9" s="15">
        <v>2</v>
      </c>
      <c r="HF9" s="96">
        <v>890</v>
      </c>
      <c r="HG9" s="359">
        <v>44310</v>
      </c>
      <c r="HH9" s="96">
        <v>890</v>
      </c>
      <c r="HI9" s="99" t="s">
        <v>409</v>
      </c>
      <c r="HJ9" s="74">
        <v>50</v>
      </c>
      <c r="HK9" s="691">
        <f t="shared" ref="HK9:HK28" si="26">HJ9*HH9</f>
        <v>44500</v>
      </c>
      <c r="HN9" s="98"/>
      <c r="HO9" s="15">
        <v>2</v>
      </c>
      <c r="HP9" s="307">
        <v>904.9</v>
      </c>
      <c r="HQ9" s="365">
        <v>44312</v>
      </c>
      <c r="HR9" s="307">
        <v>904.9</v>
      </c>
      <c r="HS9" s="426" t="s">
        <v>421</v>
      </c>
      <c r="HT9" s="293">
        <v>50</v>
      </c>
      <c r="HU9" s="356">
        <f t="shared" ref="HU9:HU29" si="27">HT9*HR9</f>
        <v>45245</v>
      </c>
      <c r="HX9" s="98"/>
      <c r="HY9" s="15">
        <v>2</v>
      </c>
      <c r="HZ9" s="72">
        <v>870</v>
      </c>
      <c r="IA9" s="377">
        <v>44312</v>
      </c>
      <c r="IB9" s="72">
        <v>870</v>
      </c>
      <c r="IC9" s="73" t="s">
        <v>423</v>
      </c>
      <c r="ID9" s="74">
        <v>50</v>
      </c>
      <c r="IE9" s="691">
        <f t="shared" ref="IE9:IE28" si="28">ID9*IB9</f>
        <v>43500</v>
      </c>
      <c r="IH9" s="111"/>
      <c r="II9" s="15">
        <v>2</v>
      </c>
      <c r="IJ9" s="72">
        <v>924.9</v>
      </c>
      <c r="IK9" s="377">
        <v>44317</v>
      </c>
      <c r="IL9" s="72">
        <v>924.9</v>
      </c>
      <c r="IM9" s="73" t="s">
        <v>460</v>
      </c>
      <c r="IN9" s="74">
        <v>50</v>
      </c>
      <c r="IO9" s="691">
        <f t="shared" ref="IO9:IO29" si="29">IN9*IL9</f>
        <v>46245</v>
      </c>
      <c r="IR9" s="98"/>
      <c r="IS9" s="15">
        <v>2</v>
      </c>
      <c r="IT9" s="307">
        <v>871.3</v>
      </c>
      <c r="IU9" s="271">
        <v>44317</v>
      </c>
      <c r="IV9" s="307">
        <v>871.3</v>
      </c>
      <c r="IW9" s="590" t="s">
        <v>458</v>
      </c>
      <c r="IX9" s="293">
        <v>50</v>
      </c>
      <c r="IY9" s="356">
        <f t="shared" ref="IY9:IY29" si="30">IX9*IV9</f>
        <v>43565</v>
      </c>
      <c r="IZ9" s="96"/>
      <c r="JA9" s="96"/>
      <c r="JB9" s="98"/>
      <c r="JC9" s="15">
        <v>2</v>
      </c>
      <c r="JD9" s="96">
        <v>925.32</v>
      </c>
      <c r="JE9" s="377">
        <v>44315</v>
      </c>
      <c r="JF9" s="96">
        <v>925.32</v>
      </c>
      <c r="JG9" s="73" t="s">
        <v>441</v>
      </c>
      <c r="JH9" s="74">
        <v>50</v>
      </c>
      <c r="JI9" s="691">
        <f t="shared" ref="JI9:JI29" si="31">JH9*JF9</f>
        <v>46266</v>
      </c>
      <c r="JJ9" s="72"/>
      <c r="JL9" s="98"/>
      <c r="JM9" s="15">
        <v>2</v>
      </c>
      <c r="JN9" s="96">
        <v>931.67</v>
      </c>
      <c r="JO9" s="359">
        <v>44317</v>
      </c>
      <c r="JP9" s="96">
        <v>931.67</v>
      </c>
      <c r="JQ9" s="73" t="s">
        <v>462</v>
      </c>
      <c r="JR9" s="74">
        <v>50</v>
      </c>
      <c r="JS9" s="691">
        <f t="shared" ref="JS9:JS27" si="32">JR9*JP9</f>
        <v>46583.5</v>
      </c>
      <c r="JV9" s="111"/>
      <c r="JW9" s="15">
        <v>2</v>
      </c>
      <c r="JX9" s="72">
        <v>943.9</v>
      </c>
      <c r="JY9" s="377">
        <v>44316</v>
      </c>
      <c r="JZ9" s="72">
        <v>943.9</v>
      </c>
      <c r="KA9" s="73" t="s">
        <v>455</v>
      </c>
      <c r="KB9" s="74">
        <v>50</v>
      </c>
      <c r="KC9" s="691">
        <f t="shared" ref="KC9:KC28" si="33">KB9*JZ9</f>
        <v>47195</v>
      </c>
      <c r="KF9" s="111"/>
      <c r="KG9" s="15">
        <v>2</v>
      </c>
      <c r="KH9" s="72">
        <v>913.1</v>
      </c>
      <c r="KI9" s="377">
        <v>44316</v>
      </c>
      <c r="KJ9" s="72">
        <v>913.1</v>
      </c>
      <c r="KK9" s="73" t="s">
        <v>451</v>
      </c>
      <c r="KL9" s="74">
        <v>50</v>
      </c>
      <c r="KM9" s="691">
        <f t="shared" ref="KM9:KM28" si="34">KL9*KJ9</f>
        <v>45655</v>
      </c>
      <c r="KP9" s="111"/>
      <c r="KQ9" s="15">
        <v>2</v>
      </c>
      <c r="KR9" s="72"/>
      <c r="KS9" s="377"/>
      <c r="KT9" s="72"/>
      <c r="KU9" s="73"/>
      <c r="KV9" s="74"/>
      <c r="KW9" s="691">
        <f t="shared" ref="KW9:KW28" si="35">KV9*KT9</f>
        <v>0</v>
      </c>
      <c r="KZ9" s="98"/>
      <c r="LA9" s="15">
        <v>2</v>
      </c>
      <c r="LB9" s="96"/>
      <c r="LC9" s="359"/>
      <c r="LD9" s="96"/>
      <c r="LE9" s="99"/>
      <c r="LF9" s="74"/>
      <c r="LG9" s="691">
        <f t="shared" ref="LG9:LG28" si="36">LF9*LD9</f>
        <v>0</v>
      </c>
      <c r="LJ9" s="98"/>
      <c r="LK9" s="15">
        <v>2</v>
      </c>
      <c r="LL9" s="96"/>
      <c r="LM9" s="359"/>
      <c r="LN9" s="96"/>
      <c r="LO9" s="99"/>
      <c r="LP9" s="74"/>
      <c r="LQ9" s="691">
        <f t="shared" ref="LQ9:LQ29" si="37">LP9*LN9</f>
        <v>0</v>
      </c>
      <c r="LT9" s="98"/>
      <c r="LU9" s="15">
        <v>2</v>
      </c>
      <c r="LV9" s="96"/>
      <c r="LW9" s="359"/>
      <c r="LX9" s="96"/>
      <c r="LY9" s="99"/>
      <c r="LZ9" s="74"/>
      <c r="MA9" s="691">
        <f t="shared" ref="MA9:MA29" si="38">LZ9*LX9</f>
        <v>0</v>
      </c>
      <c r="MC9" s="98"/>
      <c r="MD9" s="15">
        <v>2</v>
      </c>
      <c r="ME9" s="433"/>
      <c r="MF9" s="359"/>
      <c r="MG9" s="433"/>
      <c r="MH9" s="99"/>
      <c r="MI9" s="74"/>
      <c r="MJ9" s="74">
        <f t="shared" ref="MJ9:MJ28" si="39">MI9*MG9</f>
        <v>0</v>
      </c>
      <c r="MM9" s="98"/>
      <c r="MN9" s="15">
        <v>2</v>
      </c>
      <c r="MO9" s="96"/>
      <c r="MP9" s="359"/>
      <c r="MQ9" s="96"/>
      <c r="MR9" s="99"/>
      <c r="MS9" s="74"/>
      <c r="MT9" s="74">
        <f t="shared" ref="MT9:MT28" si="40">MS9*MQ9</f>
        <v>0</v>
      </c>
      <c r="MW9" s="98"/>
      <c r="MX9" s="15">
        <v>2</v>
      </c>
      <c r="MY9" s="433"/>
      <c r="MZ9" s="359"/>
      <c r="NA9" s="433"/>
      <c r="NB9" s="99"/>
      <c r="NC9" s="74"/>
      <c r="ND9" s="74">
        <f t="shared" si="5"/>
        <v>0</v>
      </c>
      <c r="NG9" s="98"/>
      <c r="NH9" s="15">
        <v>2</v>
      </c>
      <c r="NI9" s="434"/>
      <c r="NJ9" s="359"/>
      <c r="NK9" s="434"/>
      <c r="NL9" s="99"/>
      <c r="NM9" s="74"/>
      <c r="NN9" s="74">
        <f t="shared" ref="NN9:NN28" si="41">NM9*NK9</f>
        <v>0</v>
      </c>
      <c r="NQ9" s="98"/>
      <c r="NR9" s="15">
        <v>2</v>
      </c>
      <c r="NS9" s="96"/>
      <c r="NT9" s="359"/>
      <c r="NU9" s="96"/>
      <c r="NV9" s="99"/>
      <c r="NW9" s="74"/>
      <c r="NX9" s="74">
        <f t="shared" ref="NX9:NX28" si="42">NW9*NU9</f>
        <v>0</v>
      </c>
      <c r="OA9" s="98"/>
      <c r="OB9" s="15">
        <v>2</v>
      </c>
      <c r="OC9" s="434"/>
      <c r="OD9" s="359"/>
      <c r="OE9" s="434"/>
      <c r="OF9" s="99"/>
      <c r="OG9" s="74"/>
      <c r="OH9" s="74">
        <f t="shared" ref="OH9:OH29" si="43">OG9*OE9</f>
        <v>0</v>
      </c>
      <c r="OK9" s="98"/>
      <c r="OL9" s="15">
        <v>2</v>
      </c>
      <c r="OM9" s="96"/>
      <c r="ON9" s="359"/>
      <c r="OO9" s="96"/>
      <c r="OP9" s="99"/>
      <c r="OQ9" s="74"/>
      <c r="OR9" s="74">
        <f t="shared" ref="OR9:OR28" si="44">OQ9*OO9</f>
        <v>0</v>
      </c>
      <c r="OU9" s="98"/>
      <c r="OV9" s="15">
        <v>2</v>
      </c>
      <c r="OW9" s="307"/>
      <c r="OX9" s="365"/>
      <c r="OY9" s="307"/>
      <c r="OZ9" s="352"/>
      <c r="PA9" s="293"/>
      <c r="PB9" s="293">
        <f t="shared" ref="PB9:PB28" si="45">PA9*OY9</f>
        <v>0</v>
      </c>
      <c r="PE9" s="98"/>
      <c r="PF9" s="15">
        <v>2</v>
      </c>
      <c r="PG9" s="434"/>
      <c r="PH9" s="359"/>
      <c r="PI9" s="434"/>
      <c r="PJ9" s="99"/>
      <c r="PK9" s="74"/>
      <c r="PL9" s="74">
        <f t="shared" ref="PL9:PL28" si="46">PK9*PI9</f>
        <v>0</v>
      </c>
      <c r="PO9" s="111"/>
      <c r="PP9" s="15">
        <v>2</v>
      </c>
      <c r="PQ9" s="96"/>
      <c r="PR9" s="359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9"/>
      <c r="QK9" s="96"/>
      <c r="QL9" s="99"/>
      <c r="QM9" s="74"/>
      <c r="QP9" s="111"/>
      <c r="QQ9" s="15">
        <v>2</v>
      </c>
      <c r="QR9" s="96"/>
      <c r="QS9" s="359"/>
      <c r="QT9" s="96"/>
      <c r="QU9" s="99"/>
      <c r="QV9" s="74"/>
      <c r="QY9" s="111"/>
      <c r="QZ9" s="15">
        <v>2</v>
      </c>
      <c r="RA9" s="96"/>
      <c r="RB9" s="359"/>
      <c r="RC9" s="96"/>
      <c r="RD9" s="99"/>
      <c r="RE9" s="74"/>
      <c r="RH9" s="111"/>
      <c r="RI9" s="15">
        <v>2</v>
      </c>
      <c r="RJ9" s="96"/>
      <c r="RK9" s="359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32"/>
      <c r="TE9" s="195"/>
      <c r="TF9" s="424"/>
      <c r="TG9" s="423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 t="str">
        <f t="shared" ref="B10:I10" si="47">BS5</f>
        <v>SEABOARD FOODS</v>
      </c>
      <c r="C10" s="79" t="str">
        <f t="shared" si="47"/>
        <v>Seaboard</v>
      </c>
      <c r="D10" s="107" t="str">
        <f t="shared" si="47"/>
        <v>PED. 63530514</v>
      </c>
      <c r="E10" s="144">
        <f t="shared" si="47"/>
        <v>44296</v>
      </c>
      <c r="F10" s="90">
        <f t="shared" si="47"/>
        <v>18596.509999999998</v>
      </c>
      <c r="G10" s="76">
        <f t="shared" si="47"/>
        <v>21</v>
      </c>
      <c r="H10" s="49">
        <f t="shared" si="47"/>
        <v>18606.599999999999</v>
      </c>
      <c r="I10" s="110">
        <f t="shared" si="47"/>
        <v>-10.090000000000146</v>
      </c>
      <c r="L10" s="98"/>
      <c r="M10" s="15">
        <v>3</v>
      </c>
      <c r="N10" s="307">
        <v>902.2</v>
      </c>
      <c r="O10" s="365">
        <v>44292</v>
      </c>
      <c r="P10" s="307">
        <v>902.2</v>
      </c>
      <c r="Q10" s="352" t="s">
        <v>315</v>
      </c>
      <c r="R10" s="293">
        <v>44</v>
      </c>
      <c r="S10" s="293">
        <f t="shared" si="7"/>
        <v>39696.800000000003</v>
      </c>
      <c r="T10" s="268"/>
      <c r="V10" s="98"/>
      <c r="W10" s="15">
        <v>3</v>
      </c>
      <c r="X10" s="307">
        <v>885</v>
      </c>
      <c r="Y10" s="365">
        <v>44292</v>
      </c>
      <c r="Z10" s="307">
        <v>885</v>
      </c>
      <c r="AA10" s="426" t="s">
        <v>317</v>
      </c>
      <c r="AB10" s="293">
        <v>45</v>
      </c>
      <c r="AC10" s="356">
        <f t="shared" si="8"/>
        <v>39825</v>
      </c>
      <c r="AF10" s="98"/>
      <c r="AG10" s="15">
        <v>3</v>
      </c>
      <c r="AH10" s="96">
        <v>942.11</v>
      </c>
      <c r="AI10" s="359">
        <v>44293</v>
      </c>
      <c r="AJ10" s="96">
        <v>942.11</v>
      </c>
      <c r="AK10" s="99" t="s">
        <v>321</v>
      </c>
      <c r="AL10" s="74">
        <v>45</v>
      </c>
      <c r="AM10" s="700">
        <f t="shared" si="9"/>
        <v>42394.95</v>
      </c>
      <c r="AP10" s="98"/>
      <c r="AQ10" s="15">
        <v>3</v>
      </c>
      <c r="AR10" s="353">
        <v>948.91</v>
      </c>
      <c r="AS10" s="365">
        <v>44294</v>
      </c>
      <c r="AT10" s="353">
        <v>948.91</v>
      </c>
      <c r="AU10" s="352" t="s">
        <v>330</v>
      </c>
      <c r="AV10" s="293">
        <v>45</v>
      </c>
      <c r="AW10" s="356">
        <f t="shared" si="10"/>
        <v>42700.95</v>
      </c>
      <c r="AZ10" s="98"/>
      <c r="BA10" s="15">
        <v>3</v>
      </c>
      <c r="BB10" s="96">
        <v>946.49</v>
      </c>
      <c r="BC10" s="144">
        <v>44294</v>
      </c>
      <c r="BD10" s="96">
        <v>946.49</v>
      </c>
      <c r="BE10" s="99" t="s">
        <v>328</v>
      </c>
      <c r="BF10" s="420">
        <v>45</v>
      </c>
      <c r="BG10" s="720">
        <f t="shared" si="11"/>
        <v>42592.05</v>
      </c>
      <c r="BJ10" s="98"/>
      <c r="BK10" s="15">
        <v>3</v>
      </c>
      <c r="BL10" s="96">
        <v>918.1</v>
      </c>
      <c r="BM10" s="144">
        <v>44295</v>
      </c>
      <c r="BN10" s="96">
        <v>918.1</v>
      </c>
      <c r="BO10" s="99" t="s">
        <v>333</v>
      </c>
      <c r="BP10" s="420">
        <v>46</v>
      </c>
      <c r="BQ10" s="720">
        <f t="shared" si="12"/>
        <v>42232.6</v>
      </c>
      <c r="BT10" s="111"/>
      <c r="BU10" s="15">
        <v>3</v>
      </c>
      <c r="BV10" s="96">
        <v>885</v>
      </c>
      <c r="BW10" s="421">
        <v>44296</v>
      </c>
      <c r="BX10" s="96">
        <v>885</v>
      </c>
      <c r="BY10" s="422" t="s">
        <v>342</v>
      </c>
      <c r="BZ10" s="423">
        <v>46</v>
      </c>
      <c r="CA10" s="691">
        <f t="shared" si="13"/>
        <v>40710</v>
      </c>
      <c r="CD10" s="98"/>
      <c r="CE10" s="15">
        <v>3</v>
      </c>
      <c r="CF10" s="96">
        <v>920.3</v>
      </c>
      <c r="CG10" s="421">
        <v>44299</v>
      </c>
      <c r="CH10" s="96">
        <v>920.3</v>
      </c>
      <c r="CI10" s="424" t="s">
        <v>349</v>
      </c>
      <c r="CJ10" s="423">
        <v>46</v>
      </c>
      <c r="CK10" s="691">
        <f t="shared" si="14"/>
        <v>42333.799999999996</v>
      </c>
      <c r="CN10" s="98"/>
      <c r="CO10" s="15">
        <v>3</v>
      </c>
      <c r="CP10" s="96">
        <v>919.4</v>
      </c>
      <c r="CQ10" s="421">
        <v>44300</v>
      </c>
      <c r="CR10" s="96">
        <v>919.4</v>
      </c>
      <c r="CS10" s="424" t="s">
        <v>360</v>
      </c>
      <c r="CT10" s="423">
        <v>46</v>
      </c>
      <c r="CU10" s="705">
        <f t="shared" ref="CU10:CU30" si="48">CT10*CR10</f>
        <v>42292.4</v>
      </c>
      <c r="CX10" s="98"/>
      <c r="CY10" s="15">
        <v>3</v>
      </c>
      <c r="CZ10" s="96">
        <v>947.1</v>
      </c>
      <c r="DA10" s="359">
        <v>44301</v>
      </c>
      <c r="DB10" s="96">
        <v>947.1</v>
      </c>
      <c r="DC10" s="99" t="s">
        <v>366</v>
      </c>
      <c r="DD10" s="74">
        <v>46</v>
      </c>
      <c r="DE10" s="691">
        <f t="shared" si="15"/>
        <v>43566.6</v>
      </c>
      <c r="DH10" s="98"/>
      <c r="DI10" s="15">
        <v>3</v>
      </c>
      <c r="DJ10" s="96">
        <v>894</v>
      </c>
      <c r="DK10" s="421">
        <v>44302</v>
      </c>
      <c r="DL10" s="96">
        <v>894</v>
      </c>
      <c r="DM10" s="424" t="s">
        <v>361</v>
      </c>
      <c r="DN10" s="423">
        <v>46</v>
      </c>
      <c r="DO10" s="705">
        <f t="shared" si="16"/>
        <v>41124</v>
      </c>
      <c r="DR10" s="98"/>
      <c r="DS10" s="15">
        <v>3</v>
      </c>
      <c r="DT10" s="96">
        <v>935.3</v>
      </c>
      <c r="DU10" s="421">
        <v>44302</v>
      </c>
      <c r="DV10" s="96">
        <v>935.3</v>
      </c>
      <c r="DW10" s="424" t="s">
        <v>374</v>
      </c>
      <c r="DX10" s="423">
        <v>46</v>
      </c>
      <c r="DY10" s="691">
        <f t="shared" si="17"/>
        <v>43023.799999999996</v>
      </c>
      <c r="EB10" s="98"/>
      <c r="EC10" s="15">
        <v>3</v>
      </c>
      <c r="ED10" s="72">
        <v>871.66</v>
      </c>
      <c r="EE10" s="377">
        <v>44303</v>
      </c>
      <c r="EF10" s="72">
        <v>871.66</v>
      </c>
      <c r="EG10" s="73" t="s">
        <v>381</v>
      </c>
      <c r="EH10" s="74">
        <v>47</v>
      </c>
      <c r="EI10" s="691">
        <f t="shared" si="18"/>
        <v>40968.019999999997</v>
      </c>
      <c r="EL10" s="477"/>
      <c r="EM10" s="15">
        <v>3</v>
      </c>
      <c r="EN10" s="307">
        <v>906.12</v>
      </c>
      <c r="EO10" s="365">
        <v>44303</v>
      </c>
      <c r="EP10" s="307">
        <v>906.12</v>
      </c>
      <c r="EQ10" s="292" t="s">
        <v>352</v>
      </c>
      <c r="ER10" s="293">
        <v>47</v>
      </c>
      <c r="ES10" s="691">
        <f t="shared" si="19"/>
        <v>42587.64</v>
      </c>
      <c r="EV10" s="98"/>
      <c r="EW10" s="15">
        <v>3</v>
      </c>
      <c r="EX10" s="72">
        <v>872.3</v>
      </c>
      <c r="EY10" s="377">
        <v>44303</v>
      </c>
      <c r="EZ10" s="72">
        <v>872.3</v>
      </c>
      <c r="FA10" s="292" t="s">
        <v>383</v>
      </c>
      <c r="FB10" s="74">
        <v>47</v>
      </c>
      <c r="FC10" s="356">
        <f t="shared" si="20"/>
        <v>40998.1</v>
      </c>
      <c r="FF10" s="477"/>
      <c r="FG10" s="15">
        <v>3</v>
      </c>
      <c r="FH10" s="307">
        <v>849.6</v>
      </c>
      <c r="FI10" s="365">
        <v>44306</v>
      </c>
      <c r="FJ10" s="307">
        <v>849.6</v>
      </c>
      <c r="FK10" s="292" t="s">
        <v>388</v>
      </c>
      <c r="FL10" s="293">
        <v>48</v>
      </c>
      <c r="FM10" s="691">
        <f t="shared" si="21"/>
        <v>40780.800000000003</v>
      </c>
      <c r="FP10" s="98"/>
      <c r="FQ10" s="15">
        <v>3</v>
      </c>
      <c r="FR10" s="96">
        <v>934.8</v>
      </c>
      <c r="FS10" s="359">
        <v>44305</v>
      </c>
      <c r="FT10" s="96">
        <v>934.8</v>
      </c>
      <c r="FU10" s="73" t="s">
        <v>386</v>
      </c>
      <c r="FV10" s="74">
        <v>48</v>
      </c>
      <c r="FW10" s="691">
        <f t="shared" si="22"/>
        <v>44870.399999999994</v>
      </c>
      <c r="FZ10" s="98"/>
      <c r="GA10" s="15">
        <v>3</v>
      </c>
      <c r="GB10" s="291">
        <v>951.18</v>
      </c>
      <c r="GC10" s="583">
        <v>44308</v>
      </c>
      <c r="GD10" s="291">
        <v>951.18</v>
      </c>
      <c r="GE10" s="292" t="s">
        <v>393</v>
      </c>
      <c r="GF10" s="293">
        <v>50</v>
      </c>
      <c r="GG10" s="356">
        <f t="shared" si="23"/>
        <v>47559</v>
      </c>
      <c r="GJ10" s="98"/>
      <c r="GK10" s="15">
        <v>3</v>
      </c>
      <c r="GL10" s="561">
        <v>938.02</v>
      </c>
      <c r="GM10" s="359">
        <v>44310</v>
      </c>
      <c r="GN10" s="561">
        <v>938.02</v>
      </c>
      <c r="GO10" s="99" t="s">
        <v>412</v>
      </c>
      <c r="GP10" s="74">
        <v>50</v>
      </c>
      <c r="GQ10" s="691">
        <f t="shared" si="24"/>
        <v>46901</v>
      </c>
      <c r="GT10" s="98"/>
      <c r="GU10" s="15">
        <v>3</v>
      </c>
      <c r="GV10" s="96">
        <v>879.1</v>
      </c>
      <c r="GW10" s="359">
        <v>44309</v>
      </c>
      <c r="GX10" s="96">
        <v>879.1</v>
      </c>
      <c r="GY10" s="99" t="s">
        <v>399</v>
      </c>
      <c r="GZ10" s="74">
        <v>50</v>
      </c>
      <c r="HA10" s="691">
        <f t="shared" si="25"/>
        <v>43955</v>
      </c>
      <c r="HD10" s="98"/>
      <c r="HE10" s="15">
        <v>3</v>
      </c>
      <c r="HF10" s="96">
        <v>890</v>
      </c>
      <c r="HG10" s="359">
        <v>44310</v>
      </c>
      <c r="HH10" s="96">
        <v>890</v>
      </c>
      <c r="HI10" s="99" t="s">
        <v>409</v>
      </c>
      <c r="HJ10" s="74">
        <v>50</v>
      </c>
      <c r="HK10" s="691">
        <f t="shared" si="26"/>
        <v>44500</v>
      </c>
      <c r="HN10" s="98"/>
      <c r="HO10" s="15">
        <v>3</v>
      </c>
      <c r="HP10" s="307">
        <v>902</v>
      </c>
      <c r="HQ10" s="365">
        <v>44313</v>
      </c>
      <c r="HR10" s="307">
        <v>902.2</v>
      </c>
      <c r="HS10" s="426" t="s">
        <v>425</v>
      </c>
      <c r="HT10" s="293">
        <v>50</v>
      </c>
      <c r="HU10" s="356">
        <f t="shared" si="27"/>
        <v>45110</v>
      </c>
      <c r="HX10" s="98"/>
      <c r="HY10" s="15">
        <v>3</v>
      </c>
      <c r="HZ10" s="72">
        <v>892.2</v>
      </c>
      <c r="IA10" s="377">
        <v>44312</v>
      </c>
      <c r="IB10" s="72">
        <v>892.2</v>
      </c>
      <c r="IC10" s="73" t="s">
        <v>423</v>
      </c>
      <c r="ID10" s="74">
        <v>50</v>
      </c>
      <c r="IE10" s="691">
        <f t="shared" si="28"/>
        <v>44610</v>
      </c>
      <c r="IH10" s="111"/>
      <c r="II10" s="15">
        <v>3</v>
      </c>
      <c r="IJ10" s="72">
        <v>915.8</v>
      </c>
      <c r="IK10" s="377">
        <v>44317</v>
      </c>
      <c r="IL10" s="72">
        <v>915.8</v>
      </c>
      <c r="IM10" s="73" t="s">
        <v>460</v>
      </c>
      <c r="IN10" s="74">
        <v>50</v>
      </c>
      <c r="IO10" s="691">
        <f t="shared" si="29"/>
        <v>45790</v>
      </c>
      <c r="IR10" s="98"/>
      <c r="IS10" s="15">
        <v>3</v>
      </c>
      <c r="IT10" s="307">
        <v>904.9</v>
      </c>
      <c r="IU10" s="271">
        <v>44317</v>
      </c>
      <c r="IV10" s="307">
        <v>904.9</v>
      </c>
      <c r="IW10" s="590" t="s">
        <v>458</v>
      </c>
      <c r="IX10" s="293">
        <v>50</v>
      </c>
      <c r="IY10" s="356">
        <f t="shared" si="30"/>
        <v>45245</v>
      </c>
      <c r="IZ10" s="96"/>
      <c r="JA10" s="72"/>
      <c r="JB10" s="98"/>
      <c r="JC10" s="15">
        <v>3</v>
      </c>
      <c r="JD10" s="96">
        <v>930.77</v>
      </c>
      <c r="JE10" s="377">
        <v>44315</v>
      </c>
      <c r="JF10" s="96">
        <v>930.77</v>
      </c>
      <c r="JG10" s="73" t="s">
        <v>441</v>
      </c>
      <c r="JH10" s="74">
        <v>50</v>
      </c>
      <c r="JI10" s="691">
        <f t="shared" si="31"/>
        <v>46538.5</v>
      </c>
      <c r="JJ10" s="72"/>
      <c r="JL10" s="98"/>
      <c r="JM10" s="15">
        <v>3</v>
      </c>
      <c r="JN10" s="96">
        <v>971.59</v>
      </c>
      <c r="JO10" s="359">
        <v>44317</v>
      </c>
      <c r="JP10" s="96">
        <v>971.59</v>
      </c>
      <c r="JQ10" s="73" t="s">
        <v>462</v>
      </c>
      <c r="JR10" s="74">
        <v>50</v>
      </c>
      <c r="JS10" s="691">
        <f t="shared" si="32"/>
        <v>48579.5</v>
      </c>
      <c r="JV10" s="111"/>
      <c r="JW10" s="15">
        <v>3</v>
      </c>
      <c r="JX10" s="72">
        <v>928.5</v>
      </c>
      <c r="JY10" s="377">
        <v>44316</v>
      </c>
      <c r="JZ10" s="72">
        <v>928.5</v>
      </c>
      <c r="KA10" s="73" t="s">
        <v>455</v>
      </c>
      <c r="KB10" s="74">
        <v>50</v>
      </c>
      <c r="KC10" s="691">
        <f t="shared" si="33"/>
        <v>46425</v>
      </c>
      <c r="KF10" s="111"/>
      <c r="KG10" s="15">
        <v>3</v>
      </c>
      <c r="KH10" s="72">
        <v>894</v>
      </c>
      <c r="KI10" s="377">
        <v>44316</v>
      </c>
      <c r="KJ10" s="72">
        <v>894</v>
      </c>
      <c r="KK10" s="73" t="s">
        <v>451</v>
      </c>
      <c r="KL10" s="74">
        <v>50</v>
      </c>
      <c r="KM10" s="691">
        <f t="shared" si="34"/>
        <v>44700</v>
      </c>
      <c r="KP10" s="111"/>
      <c r="KQ10" s="15">
        <v>3</v>
      </c>
      <c r="KR10" s="72"/>
      <c r="KS10" s="377"/>
      <c r="KT10" s="72"/>
      <c r="KU10" s="73"/>
      <c r="KV10" s="74"/>
      <c r="KW10" s="691">
        <f t="shared" si="35"/>
        <v>0</v>
      </c>
      <c r="KZ10" s="98"/>
      <c r="LA10" s="15">
        <v>3</v>
      </c>
      <c r="LB10" s="96"/>
      <c r="LC10" s="359"/>
      <c r="LD10" s="96"/>
      <c r="LE10" s="99"/>
      <c r="LF10" s="74"/>
      <c r="LG10" s="691">
        <f t="shared" si="36"/>
        <v>0</v>
      </c>
      <c r="LJ10" s="98"/>
      <c r="LK10" s="15">
        <v>3</v>
      </c>
      <c r="LL10" s="96"/>
      <c r="LM10" s="359"/>
      <c r="LN10" s="96"/>
      <c r="LO10" s="99"/>
      <c r="LP10" s="74"/>
      <c r="LQ10" s="691">
        <f t="shared" si="37"/>
        <v>0</v>
      </c>
      <c r="LT10" s="98"/>
      <c r="LU10" s="15">
        <v>3</v>
      </c>
      <c r="LV10" s="96"/>
      <c r="LW10" s="359"/>
      <c r="LX10" s="96"/>
      <c r="LY10" s="99"/>
      <c r="LZ10" s="74"/>
      <c r="MA10" s="691">
        <f t="shared" si="38"/>
        <v>0</v>
      </c>
      <c r="MC10" s="98"/>
      <c r="MD10" s="15">
        <v>3</v>
      </c>
      <c r="ME10" s="433"/>
      <c r="MF10" s="359"/>
      <c r="MG10" s="433"/>
      <c r="MH10" s="99"/>
      <c r="MI10" s="74"/>
      <c r="MJ10" s="74">
        <f t="shared" si="39"/>
        <v>0</v>
      </c>
      <c r="MM10" s="98"/>
      <c r="MN10" s="15">
        <v>3</v>
      </c>
      <c r="MO10" s="96"/>
      <c r="MP10" s="359"/>
      <c r="MQ10" s="96"/>
      <c r="MR10" s="99"/>
      <c r="MS10" s="74"/>
      <c r="MT10" s="74">
        <f t="shared" si="40"/>
        <v>0</v>
      </c>
      <c r="MW10" s="98"/>
      <c r="MX10" s="15">
        <v>3</v>
      </c>
      <c r="MY10" s="433"/>
      <c r="MZ10" s="359"/>
      <c r="NA10" s="433"/>
      <c r="NB10" s="99"/>
      <c r="NC10" s="74"/>
      <c r="ND10" s="74">
        <f t="shared" si="5"/>
        <v>0</v>
      </c>
      <c r="NG10" s="98"/>
      <c r="NH10" s="15">
        <v>3</v>
      </c>
      <c r="NI10" s="96"/>
      <c r="NJ10" s="359"/>
      <c r="NK10" s="96"/>
      <c r="NL10" s="99"/>
      <c r="NM10" s="74"/>
      <c r="NN10" s="74">
        <f t="shared" si="41"/>
        <v>0</v>
      </c>
      <c r="NQ10" s="98"/>
      <c r="NR10" s="15">
        <v>3</v>
      </c>
      <c r="NS10" s="96"/>
      <c r="NT10" s="359"/>
      <c r="NU10" s="96"/>
      <c r="NV10" s="99"/>
      <c r="NW10" s="74"/>
      <c r="NX10" s="74">
        <f t="shared" si="42"/>
        <v>0</v>
      </c>
      <c r="OA10" s="98"/>
      <c r="OB10" s="15">
        <v>3</v>
      </c>
      <c r="OC10" s="96"/>
      <c r="OD10" s="359"/>
      <c r="OE10" s="96"/>
      <c r="OF10" s="99"/>
      <c r="OG10" s="74"/>
      <c r="OH10" s="74">
        <f t="shared" si="43"/>
        <v>0</v>
      </c>
      <c r="OK10" s="98"/>
      <c r="OL10" s="15">
        <v>3</v>
      </c>
      <c r="OM10" s="96"/>
      <c r="ON10" s="359"/>
      <c r="OO10" s="96"/>
      <c r="OP10" s="99"/>
      <c r="OQ10" s="74"/>
      <c r="OR10" s="74">
        <f t="shared" si="44"/>
        <v>0</v>
      </c>
      <c r="OU10" s="98"/>
      <c r="OV10" s="15">
        <v>3</v>
      </c>
      <c r="OW10" s="307"/>
      <c r="OX10" s="365"/>
      <c r="OY10" s="307"/>
      <c r="OZ10" s="352"/>
      <c r="PA10" s="293"/>
      <c r="PB10" s="293">
        <f t="shared" si="45"/>
        <v>0</v>
      </c>
      <c r="PE10" s="98"/>
      <c r="PF10" s="15">
        <v>3</v>
      </c>
      <c r="PG10" s="96"/>
      <c r="PH10" s="359"/>
      <c r="PI10" s="96"/>
      <c r="PJ10" s="99"/>
      <c r="PK10" s="74"/>
      <c r="PL10" s="74">
        <f t="shared" si="46"/>
        <v>0</v>
      </c>
      <c r="PO10" s="111"/>
      <c r="PP10" s="15">
        <v>3</v>
      </c>
      <c r="PQ10" s="96"/>
      <c r="PR10" s="359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9"/>
      <c r="QK10" s="96"/>
      <c r="QL10" s="99"/>
      <c r="QM10" s="74"/>
      <c r="QP10" s="111"/>
      <c r="QQ10" s="15">
        <v>3</v>
      </c>
      <c r="QR10" s="96"/>
      <c r="QS10" s="359"/>
      <c r="QT10" s="96"/>
      <c r="QU10" s="99"/>
      <c r="QV10" s="74"/>
      <c r="QY10" s="111"/>
      <c r="QZ10" s="15">
        <v>3</v>
      </c>
      <c r="RA10" s="96"/>
      <c r="RB10" s="359"/>
      <c r="RC10" s="96"/>
      <c r="RD10" s="99"/>
      <c r="RE10" s="74"/>
      <c r="RH10" s="111"/>
      <c r="RI10" s="15">
        <v>3</v>
      </c>
      <c r="RJ10" s="96"/>
      <c r="RK10" s="359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32"/>
      <c r="TE10" s="195"/>
      <c r="TF10" s="424"/>
      <c r="TG10" s="423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 t="str">
        <f t="shared" ref="B11:I11" si="49">CC5</f>
        <v>SEABOARD FOODS</v>
      </c>
      <c r="C11" s="79" t="str">
        <f t="shared" si="49"/>
        <v>Seaboard</v>
      </c>
      <c r="D11" s="107" t="str">
        <f t="shared" si="49"/>
        <v>PED. 63598295</v>
      </c>
      <c r="E11" s="144">
        <f t="shared" si="49"/>
        <v>44299</v>
      </c>
      <c r="F11" s="90">
        <f t="shared" si="49"/>
        <v>18873.78</v>
      </c>
      <c r="G11" s="76">
        <f t="shared" si="49"/>
        <v>21</v>
      </c>
      <c r="H11" s="49">
        <f t="shared" si="49"/>
        <v>18866</v>
      </c>
      <c r="I11" s="110">
        <f t="shared" si="49"/>
        <v>7.7799999999988358</v>
      </c>
      <c r="K11" s="64"/>
      <c r="L11" s="111"/>
      <c r="M11" s="15">
        <v>4</v>
      </c>
      <c r="N11" s="307">
        <v>882.2</v>
      </c>
      <c r="O11" s="365">
        <v>44292</v>
      </c>
      <c r="P11" s="307">
        <v>882.2</v>
      </c>
      <c r="Q11" s="352" t="s">
        <v>315</v>
      </c>
      <c r="R11" s="293">
        <v>44</v>
      </c>
      <c r="S11" s="293">
        <f t="shared" si="7"/>
        <v>38816.800000000003</v>
      </c>
      <c r="T11" s="268"/>
      <c r="U11" s="64"/>
      <c r="V11" s="111"/>
      <c r="W11" s="15">
        <v>4</v>
      </c>
      <c r="X11" s="307">
        <v>853.2</v>
      </c>
      <c r="Y11" s="365">
        <v>44292</v>
      </c>
      <c r="Z11" s="307">
        <v>853.2</v>
      </c>
      <c r="AA11" s="426" t="s">
        <v>317</v>
      </c>
      <c r="AB11" s="293">
        <v>45</v>
      </c>
      <c r="AC11" s="356">
        <f t="shared" si="8"/>
        <v>38394</v>
      </c>
      <c r="AE11" s="64"/>
      <c r="AF11" s="111"/>
      <c r="AG11" s="15">
        <v>4</v>
      </c>
      <c r="AH11" s="96">
        <v>953.9</v>
      </c>
      <c r="AI11" s="359">
        <v>44293</v>
      </c>
      <c r="AJ11" s="96">
        <v>953.9</v>
      </c>
      <c r="AK11" s="99" t="s">
        <v>321</v>
      </c>
      <c r="AL11" s="74">
        <v>45</v>
      </c>
      <c r="AM11" s="700">
        <f t="shared" si="9"/>
        <v>42925.5</v>
      </c>
      <c r="AO11" s="64"/>
      <c r="AP11" s="111"/>
      <c r="AQ11" s="15">
        <v>4</v>
      </c>
      <c r="AR11" s="353">
        <v>948</v>
      </c>
      <c r="AS11" s="365">
        <v>44294</v>
      </c>
      <c r="AT11" s="353">
        <v>948</v>
      </c>
      <c r="AU11" s="352" t="s">
        <v>330</v>
      </c>
      <c r="AV11" s="293">
        <v>45</v>
      </c>
      <c r="AW11" s="356">
        <f t="shared" si="10"/>
        <v>42660</v>
      </c>
      <c r="AY11" s="64"/>
      <c r="AZ11" s="111"/>
      <c r="BA11" s="15">
        <v>4</v>
      </c>
      <c r="BB11" s="96">
        <v>969.61</v>
      </c>
      <c r="BC11" s="144">
        <v>44294</v>
      </c>
      <c r="BD11" s="96">
        <v>969.61</v>
      </c>
      <c r="BE11" s="99" t="s">
        <v>328</v>
      </c>
      <c r="BF11" s="420">
        <v>45</v>
      </c>
      <c r="BG11" s="720">
        <f t="shared" si="11"/>
        <v>43632.45</v>
      </c>
      <c r="BI11" s="64"/>
      <c r="BJ11" s="111"/>
      <c r="BK11" s="15">
        <v>4</v>
      </c>
      <c r="BL11" s="96">
        <v>887.2</v>
      </c>
      <c r="BM11" s="144">
        <v>44295</v>
      </c>
      <c r="BN11" s="96">
        <v>887.2</v>
      </c>
      <c r="BO11" s="99" t="s">
        <v>333</v>
      </c>
      <c r="BP11" s="420">
        <v>46</v>
      </c>
      <c r="BQ11" s="720">
        <f t="shared" si="12"/>
        <v>40811.200000000004</v>
      </c>
      <c r="BS11" s="64"/>
      <c r="BT11" s="111"/>
      <c r="BU11" s="290">
        <v>4</v>
      </c>
      <c r="BV11" s="307">
        <v>917.6</v>
      </c>
      <c r="BW11" s="421">
        <v>44296</v>
      </c>
      <c r="BX11" s="307">
        <v>917.6</v>
      </c>
      <c r="BY11" s="422" t="s">
        <v>342</v>
      </c>
      <c r="BZ11" s="423">
        <v>46</v>
      </c>
      <c r="CA11" s="691">
        <f t="shared" si="13"/>
        <v>42209.599999999999</v>
      </c>
      <c r="CC11" s="64"/>
      <c r="CD11" s="111"/>
      <c r="CE11" s="15">
        <v>4</v>
      </c>
      <c r="CF11" s="96">
        <v>917.6</v>
      </c>
      <c r="CG11" s="421">
        <v>44299</v>
      </c>
      <c r="CH11" s="96">
        <v>917.6</v>
      </c>
      <c r="CI11" s="424" t="s">
        <v>349</v>
      </c>
      <c r="CJ11" s="423">
        <v>46</v>
      </c>
      <c r="CK11" s="691">
        <f t="shared" si="14"/>
        <v>42209.599999999999</v>
      </c>
      <c r="CM11" s="64"/>
      <c r="CN11" s="98"/>
      <c r="CO11" s="15">
        <v>4</v>
      </c>
      <c r="CP11" s="96">
        <v>939.4</v>
      </c>
      <c r="CQ11" s="421">
        <v>44300</v>
      </c>
      <c r="CR11" s="96">
        <v>939.4</v>
      </c>
      <c r="CS11" s="424" t="s">
        <v>360</v>
      </c>
      <c r="CT11" s="423">
        <v>46</v>
      </c>
      <c r="CU11" s="705">
        <f t="shared" si="48"/>
        <v>43212.4</v>
      </c>
      <c r="CW11" s="64"/>
      <c r="CX11" s="111"/>
      <c r="CY11" s="15">
        <v>4</v>
      </c>
      <c r="CZ11" s="96">
        <v>953.45</v>
      </c>
      <c r="DA11" s="359">
        <v>44301</v>
      </c>
      <c r="DB11" s="96">
        <v>953.45</v>
      </c>
      <c r="DC11" s="99" t="s">
        <v>366</v>
      </c>
      <c r="DD11" s="74">
        <v>46</v>
      </c>
      <c r="DE11" s="691">
        <f t="shared" si="15"/>
        <v>43858.700000000004</v>
      </c>
      <c r="DG11" s="64"/>
      <c r="DH11" s="111"/>
      <c r="DI11" s="15">
        <v>4</v>
      </c>
      <c r="DJ11" s="96">
        <v>874.1</v>
      </c>
      <c r="DK11" s="421">
        <v>44302</v>
      </c>
      <c r="DL11" s="96">
        <v>874.1</v>
      </c>
      <c r="DM11" s="424" t="s">
        <v>361</v>
      </c>
      <c r="DN11" s="423">
        <v>46</v>
      </c>
      <c r="DO11" s="705">
        <f t="shared" si="16"/>
        <v>40208.6</v>
      </c>
      <c r="DQ11" s="64"/>
      <c r="DR11" s="111"/>
      <c r="DS11" s="15">
        <v>4</v>
      </c>
      <c r="DT11" s="96">
        <v>922.6</v>
      </c>
      <c r="DU11" s="421">
        <v>44302</v>
      </c>
      <c r="DV11" s="96">
        <v>922.6</v>
      </c>
      <c r="DW11" s="424" t="s">
        <v>374</v>
      </c>
      <c r="DX11" s="423">
        <v>46</v>
      </c>
      <c r="DY11" s="691">
        <f t="shared" si="17"/>
        <v>42439.6</v>
      </c>
      <c r="EA11" s="64"/>
      <c r="EB11" s="111"/>
      <c r="EC11" s="15">
        <v>4</v>
      </c>
      <c r="ED11" s="72">
        <v>934.69</v>
      </c>
      <c r="EE11" s="377">
        <v>44303</v>
      </c>
      <c r="EF11" s="72">
        <v>934.69</v>
      </c>
      <c r="EG11" s="73" t="s">
        <v>381</v>
      </c>
      <c r="EH11" s="74">
        <v>47</v>
      </c>
      <c r="EI11" s="691">
        <f t="shared" si="18"/>
        <v>43930.43</v>
      </c>
      <c r="EK11" s="64"/>
      <c r="EL11" s="477"/>
      <c r="EM11" s="15">
        <v>4</v>
      </c>
      <c r="EN11" s="307">
        <v>941.04</v>
      </c>
      <c r="EO11" s="365">
        <v>44303</v>
      </c>
      <c r="EP11" s="307">
        <v>941.04</v>
      </c>
      <c r="EQ11" s="292" t="s">
        <v>352</v>
      </c>
      <c r="ER11" s="293">
        <v>47</v>
      </c>
      <c r="ES11" s="691">
        <f t="shared" si="19"/>
        <v>44228.88</v>
      </c>
      <c r="EU11" s="64"/>
      <c r="EV11" s="111"/>
      <c r="EW11" s="15">
        <v>4</v>
      </c>
      <c r="EX11" s="72">
        <v>896.7</v>
      </c>
      <c r="EY11" s="377">
        <v>44303</v>
      </c>
      <c r="EZ11" s="72">
        <v>896.7</v>
      </c>
      <c r="FA11" s="292" t="s">
        <v>383</v>
      </c>
      <c r="FB11" s="74">
        <v>47</v>
      </c>
      <c r="FC11" s="356">
        <f t="shared" si="20"/>
        <v>42144.9</v>
      </c>
      <c r="FE11" s="64"/>
      <c r="FF11" s="477"/>
      <c r="FG11" s="15">
        <v>4</v>
      </c>
      <c r="FH11" s="307">
        <v>926.7</v>
      </c>
      <c r="FI11" s="365">
        <v>44306</v>
      </c>
      <c r="FJ11" s="307">
        <v>926.7</v>
      </c>
      <c r="FK11" s="292" t="s">
        <v>388</v>
      </c>
      <c r="FL11" s="293">
        <v>48</v>
      </c>
      <c r="FM11" s="691">
        <f t="shared" si="21"/>
        <v>44481.600000000006</v>
      </c>
      <c r="FO11" s="64"/>
      <c r="FP11" s="111"/>
      <c r="FQ11" s="15">
        <v>4</v>
      </c>
      <c r="FR11" s="96">
        <v>884</v>
      </c>
      <c r="FS11" s="359">
        <v>44305</v>
      </c>
      <c r="FT11" s="96">
        <v>884</v>
      </c>
      <c r="FU11" s="73" t="s">
        <v>386</v>
      </c>
      <c r="FV11" s="74">
        <v>48</v>
      </c>
      <c r="FW11" s="691">
        <f t="shared" si="22"/>
        <v>42432</v>
      </c>
      <c r="FY11" s="64"/>
      <c r="FZ11" s="111"/>
      <c r="GA11" s="15">
        <v>4</v>
      </c>
      <c r="GB11" s="291">
        <v>959.34</v>
      </c>
      <c r="GC11" s="583">
        <v>44308</v>
      </c>
      <c r="GD11" s="291">
        <v>959.34</v>
      </c>
      <c r="GE11" s="292" t="s">
        <v>393</v>
      </c>
      <c r="GF11" s="293">
        <v>50</v>
      </c>
      <c r="GG11" s="356">
        <f t="shared" si="23"/>
        <v>47967</v>
      </c>
      <c r="GI11" s="64"/>
      <c r="GJ11" s="111"/>
      <c r="GK11" s="15">
        <v>4</v>
      </c>
      <c r="GL11" s="561">
        <v>925.32</v>
      </c>
      <c r="GM11" s="359">
        <v>44310</v>
      </c>
      <c r="GN11" s="561">
        <v>925.32</v>
      </c>
      <c r="GO11" s="99" t="s">
        <v>412</v>
      </c>
      <c r="GP11" s="74">
        <v>50</v>
      </c>
      <c r="GQ11" s="691">
        <f t="shared" si="24"/>
        <v>46266</v>
      </c>
      <c r="GS11" s="64"/>
      <c r="GT11" s="111"/>
      <c r="GU11" s="15">
        <v>4</v>
      </c>
      <c r="GV11" s="96">
        <v>914.9</v>
      </c>
      <c r="GW11" s="359">
        <v>44309</v>
      </c>
      <c r="GX11" s="96">
        <v>914.9</v>
      </c>
      <c r="GY11" s="99" t="s">
        <v>399</v>
      </c>
      <c r="GZ11" s="74">
        <v>50</v>
      </c>
      <c r="HA11" s="691">
        <f t="shared" si="25"/>
        <v>45745</v>
      </c>
      <c r="HC11" s="64"/>
      <c r="HD11" s="111"/>
      <c r="HE11" s="15">
        <v>4</v>
      </c>
      <c r="HF11" s="96">
        <v>893</v>
      </c>
      <c r="HG11" s="359">
        <v>44310</v>
      </c>
      <c r="HH11" s="96">
        <v>893</v>
      </c>
      <c r="HI11" s="99" t="s">
        <v>409</v>
      </c>
      <c r="HJ11" s="74">
        <v>50</v>
      </c>
      <c r="HK11" s="691">
        <f t="shared" si="26"/>
        <v>44650</v>
      </c>
      <c r="HM11" s="64"/>
      <c r="HN11" s="111"/>
      <c r="HO11" s="15">
        <v>4</v>
      </c>
      <c r="HP11" s="307">
        <v>880.4</v>
      </c>
      <c r="HQ11" s="365">
        <v>44313</v>
      </c>
      <c r="HR11" s="307">
        <v>880.4</v>
      </c>
      <c r="HS11" s="426" t="s">
        <v>425</v>
      </c>
      <c r="HT11" s="293">
        <v>50</v>
      </c>
      <c r="HU11" s="356">
        <f t="shared" si="27"/>
        <v>44020</v>
      </c>
      <c r="HW11" s="64"/>
      <c r="HX11" s="111"/>
      <c r="HY11" s="15">
        <v>4</v>
      </c>
      <c r="HZ11" s="72">
        <v>877.7</v>
      </c>
      <c r="IA11" s="377">
        <v>44312</v>
      </c>
      <c r="IB11" s="72">
        <v>877.7</v>
      </c>
      <c r="IC11" s="73" t="s">
        <v>423</v>
      </c>
      <c r="ID11" s="74">
        <v>50</v>
      </c>
      <c r="IE11" s="691">
        <f t="shared" si="28"/>
        <v>43885</v>
      </c>
      <c r="IG11" s="64"/>
      <c r="IH11" s="111"/>
      <c r="II11" s="15">
        <v>4</v>
      </c>
      <c r="IJ11" s="72">
        <v>922.1</v>
      </c>
      <c r="IK11" s="377">
        <v>44317</v>
      </c>
      <c r="IL11" s="72">
        <v>922.1</v>
      </c>
      <c r="IM11" s="73" t="s">
        <v>460</v>
      </c>
      <c r="IN11" s="74">
        <v>50</v>
      </c>
      <c r="IO11" s="691">
        <f t="shared" si="29"/>
        <v>46105</v>
      </c>
      <c r="IQ11" s="64"/>
      <c r="IR11" s="111"/>
      <c r="IS11" s="15">
        <v>4</v>
      </c>
      <c r="IT11" s="307">
        <v>933</v>
      </c>
      <c r="IU11" s="271">
        <v>44317</v>
      </c>
      <c r="IV11" s="307">
        <v>933</v>
      </c>
      <c r="IW11" s="590" t="s">
        <v>458</v>
      </c>
      <c r="IX11" s="293">
        <v>50</v>
      </c>
      <c r="IY11" s="356">
        <f t="shared" si="30"/>
        <v>46650</v>
      </c>
      <c r="IZ11" s="96"/>
      <c r="JA11" s="72"/>
      <c r="JB11" s="111"/>
      <c r="JC11" s="15">
        <v>4</v>
      </c>
      <c r="JD11" s="96">
        <v>908.09</v>
      </c>
      <c r="JE11" s="377">
        <v>44315</v>
      </c>
      <c r="JF11" s="96">
        <v>908.09</v>
      </c>
      <c r="JG11" s="73" t="s">
        <v>441</v>
      </c>
      <c r="JH11" s="74">
        <v>50</v>
      </c>
      <c r="JI11" s="691">
        <f t="shared" si="31"/>
        <v>45404.5</v>
      </c>
      <c r="JJ11" s="72"/>
      <c r="JK11" s="64"/>
      <c r="JL11" s="111"/>
      <c r="JM11" s="15">
        <v>4</v>
      </c>
      <c r="JN11" s="96">
        <v>927.14</v>
      </c>
      <c r="JO11" s="359">
        <v>44317</v>
      </c>
      <c r="JP11" s="96">
        <v>927.14</v>
      </c>
      <c r="JQ11" s="73" t="s">
        <v>462</v>
      </c>
      <c r="JR11" s="74">
        <v>50</v>
      </c>
      <c r="JS11" s="691">
        <f t="shared" si="32"/>
        <v>46357</v>
      </c>
      <c r="JU11" s="64"/>
      <c r="JV11" s="111"/>
      <c r="JW11" s="15">
        <v>4</v>
      </c>
      <c r="JX11" s="72">
        <v>908.5</v>
      </c>
      <c r="JY11" s="377">
        <v>44316</v>
      </c>
      <c r="JZ11" s="72">
        <v>908.5</v>
      </c>
      <c r="KA11" s="73" t="s">
        <v>455</v>
      </c>
      <c r="KB11" s="74">
        <v>50</v>
      </c>
      <c r="KC11" s="691">
        <f t="shared" si="33"/>
        <v>45425</v>
      </c>
      <c r="KE11" s="64"/>
      <c r="KF11" s="111"/>
      <c r="KG11" s="15">
        <v>4</v>
      </c>
      <c r="KH11" s="72">
        <v>915.8</v>
      </c>
      <c r="KI11" s="377">
        <v>44316</v>
      </c>
      <c r="KJ11" s="72">
        <v>915.8</v>
      </c>
      <c r="KK11" s="73" t="s">
        <v>451</v>
      </c>
      <c r="KL11" s="74">
        <v>50</v>
      </c>
      <c r="KM11" s="691">
        <f t="shared" si="34"/>
        <v>45790</v>
      </c>
      <c r="KO11" s="64"/>
      <c r="KP11" s="111"/>
      <c r="KQ11" s="15">
        <v>4</v>
      </c>
      <c r="KR11" s="72"/>
      <c r="KS11" s="377"/>
      <c r="KT11" s="72"/>
      <c r="KU11" s="73"/>
      <c r="KV11" s="74"/>
      <c r="KW11" s="691">
        <f t="shared" si="35"/>
        <v>0</v>
      </c>
      <c r="KY11" s="64"/>
      <c r="KZ11" s="111"/>
      <c r="LA11" s="15">
        <v>4</v>
      </c>
      <c r="LB11" s="96"/>
      <c r="LC11" s="359"/>
      <c r="LD11" s="96"/>
      <c r="LE11" s="99"/>
      <c r="LF11" s="74"/>
      <c r="LG11" s="691">
        <f t="shared" si="36"/>
        <v>0</v>
      </c>
      <c r="LI11" s="64"/>
      <c r="LJ11" s="111"/>
      <c r="LK11" s="15">
        <v>4</v>
      </c>
      <c r="LL11" s="96"/>
      <c r="LM11" s="359"/>
      <c r="LN11" s="96"/>
      <c r="LO11" s="99"/>
      <c r="LP11" s="74"/>
      <c r="LQ11" s="691">
        <f t="shared" si="37"/>
        <v>0</v>
      </c>
      <c r="LS11" s="64"/>
      <c r="LT11" s="111"/>
      <c r="LU11" s="15">
        <v>4</v>
      </c>
      <c r="LV11" s="96"/>
      <c r="LW11" s="359"/>
      <c r="LX11" s="96"/>
      <c r="LY11" s="99"/>
      <c r="LZ11" s="74"/>
      <c r="MA11" s="691">
        <f t="shared" si="38"/>
        <v>0</v>
      </c>
      <c r="MB11" s="64"/>
      <c r="MC11" s="111"/>
      <c r="MD11" s="15">
        <v>4</v>
      </c>
      <c r="ME11" s="433"/>
      <c r="MF11" s="359"/>
      <c r="MG11" s="433"/>
      <c r="MH11" s="99"/>
      <c r="MI11" s="74"/>
      <c r="MJ11" s="74">
        <f t="shared" si="39"/>
        <v>0</v>
      </c>
      <c r="ML11" s="64"/>
      <c r="MM11" s="111"/>
      <c r="MN11" s="15">
        <v>4</v>
      </c>
      <c r="MO11" s="96"/>
      <c r="MP11" s="359"/>
      <c r="MQ11" s="96"/>
      <c r="MR11" s="99"/>
      <c r="MS11" s="74"/>
      <c r="MT11" s="74">
        <f t="shared" si="40"/>
        <v>0</v>
      </c>
      <c r="MV11" s="64"/>
      <c r="MW11" s="111"/>
      <c r="MX11" s="15">
        <v>4</v>
      </c>
      <c r="MY11" s="433"/>
      <c r="MZ11" s="359"/>
      <c r="NA11" s="433"/>
      <c r="NB11" s="99"/>
      <c r="NC11" s="74"/>
      <c r="ND11" s="74">
        <f t="shared" si="5"/>
        <v>0</v>
      </c>
      <c r="NF11" s="64"/>
      <c r="NG11" s="111"/>
      <c r="NH11" s="15">
        <v>4</v>
      </c>
      <c r="NI11" s="434"/>
      <c r="NJ11" s="359"/>
      <c r="NK11" s="434"/>
      <c r="NL11" s="99"/>
      <c r="NM11" s="74"/>
      <c r="NN11" s="74">
        <f t="shared" si="41"/>
        <v>0</v>
      </c>
      <c r="NP11" s="64"/>
      <c r="NQ11" s="111"/>
      <c r="NR11" s="15">
        <v>4</v>
      </c>
      <c r="NS11" s="96"/>
      <c r="NT11" s="359"/>
      <c r="NU11" s="96"/>
      <c r="NV11" s="99"/>
      <c r="NW11" s="74"/>
      <c r="NX11" s="74">
        <f t="shared" si="42"/>
        <v>0</v>
      </c>
      <c r="NZ11" s="64"/>
      <c r="OA11" s="111"/>
      <c r="OB11" s="15">
        <v>4</v>
      </c>
      <c r="OC11" s="434"/>
      <c r="OD11" s="359"/>
      <c r="OE11" s="434"/>
      <c r="OF11" s="99"/>
      <c r="OG11" s="74"/>
      <c r="OH11" s="74">
        <f t="shared" si="43"/>
        <v>0</v>
      </c>
      <c r="OJ11" s="64"/>
      <c r="OK11" s="111"/>
      <c r="OL11" s="15">
        <v>4</v>
      </c>
      <c r="OM11" s="96"/>
      <c r="ON11" s="359"/>
      <c r="OO11" s="96"/>
      <c r="OP11" s="99"/>
      <c r="OQ11" s="74"/>
      <c r="OR11" s="74">
        <f t="shared" si="44"/>
        <v>0</v>
      </c>
      <c r="OT11" s="64"/>
      <c r="OU11" s="111"/>
      <c r="OV11" s="15">
        <v>4</v>
      </c>
      <c r="OW11" s="307"/>
      <c r="OX11" s="365"/>
      <c r="OY11" s="307"/>
      <c r="OZ11" s="352"/>
      <c r="PA11" s="293"/>
      <c r="PB11" s="293">
        <f t="shared" si="45"/>
        <v>0</v>
      </c>
      <c r="PD11" s="64"/>
      <c r="PE11" s="98"/>
      <c r="PF11" s="15">
        <v>4</v>
      </c>
      <c r="PG11" s="434"/>
      <c r="PH11" s="359"/>
      <c r="PI11" s="434"/>
      <c r="PJ11" s="99"/>
      <c r="PK11" s="74"/>
      <c r="PL11" s="74">
        <f t="shared" si="46"/>
        <v>0</v>
      </c>
      <c r="PN11" s="64"/>
      <c r="PO11" s="111"/>
      <c r="PP11" s="15">
        <v>4</v>
      </c>
      <c r="PQ11" s="96"/>
      <c r="PR11" s="359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9"/>
      <c r="QK11" s="96"/>
      <c r="QL11" s="99"/>
      <c r="QM11" s="74"/>
      <c r="QO11" s="64"/>
      <c r="QP11" s="111"/>
      <c r="QQ11" s="15">
        <v>4</v>
      </c>
      <c r="QR11" s="96"/>
      <c r="QS11" s="359"/>
      <c r="QT11" s="96"/>
      <c r="QU11" s="99"/>
      <c r="QV11" s="74"/>
      <c r="QX11" s="64"/>
      <c r="QY11" s="111"/>
      <c r="QZ11" s="15">
        <v>4</v>
      </c>
      <c r="RA11" s="96"/>
      <c r="RB11" s="359"/>
      <c r="RC11" s="96"/>
      <c r="RD11" s="99"/>
      <c r="RE11" s="74"/>
      <c r="RG11" s="64"/>
      <c r="RH11" s="111"/>
      <c r="RI11" s="15">
        <v>4</v>
      </c>
      <c r="RJ11" s="96"/>
      <c r="RK11" s="359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32"/>
      <c r="TE11" s="195"/>
      <c r="TF11" s="424"/>
      <c r="TG11" s="423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 t="str">
        <f t="shared" ref="B12:I12" si="50">CM5</f>
        <v xml:space="preserve">PRODUCTOS FRIZAM SA DE CV </v>
      </c>
      <c r="C12" s="79" t="str">
        <f t="shared" si="50"/>
        <v>Seaboard</v>
      </c>
      <c r="D12" s="107" t="str">
        <f t="shared" si="50"/>
        <v>PED. 63625214</v>
      </c>
      <c r="E12" s="144">
        <f t="shared" si="50"/>
        <v>44300</v>
      </c>
      <c r="F12" s="90">
        <f t="shared" si="50"/>
        <v>19095.740000000002</v>
      </c>
      <c r="G12" s="76">
        <f t="shared" si="50"/>
        <v>21</v>
      </c>
      <c r="H12" s="49">
        <f t="shared" si="50"/>
        <v>19089.8</v>
      </c>
      <c r="I12" s="110">
        <f t="shared" si="50"/>
        <v>5.9400000000023283</v>
      </c>
      <c r="L12" s="111"/>
      <c r="M12" s="15">
        <v>5</v>
      </c>
      <c r="N12" s="307">
        <v>927.6</v>
      </c>
      <c r="O12" s="365">
        <v>44292</v>
      </c>
      <c r="P12" s="307">
        <v>927.6</v>
      </c>
      <c r="Q12" s="352" t="s">
        <v>315</v>
      </c>
      <c r="R12" s="293">
        <v>44</v>
      </c>
      <c r="S12" s="293">
        <f t="shared" si="7"/>
        <v>40814.400000000001</v>
      </c>
      <c r="T12" s="268"/>
      <c r="V12" s="111"/>
      <c r="W12" s="15">
        <v>5</v>
      </c>
      <c r="X12" s="307">
        <v>882.2</v>
      </c>
      <c r="Y12" s="365">
        <v>44292</v>
      </c>
      <c r="Z12" s="307">
        <v>882.2</v>
      </c>
      <c r="AA12" s="426" t="s">
        <v>317</v>
      </c>
      <c r="AB12" s="293">
        <v>45</v>
      </c>
      <c r="AC12" s="356">
        <f t="shared" si="8"/>
        <v>39699</v>
      </c>
      <c r="AF12" s="111"/>
      <c r="AG12" s="15">
        <v>5</v>
      </c>
      <c r="AH12" s="96">
        <v>934.85</v>
      </c>
      <c r="AI12" s="359">
        <v>44293</v>
      </c>
      <c r="AJ12" s="96">
        <v>934.85</v>
      </c>
      <c r="AK12" s="99" t="s">
        <v>321</v>
      </c>
      <c r="AL12" s="74">
        <v>45</v>
      </c>
      <c r="AM12" s="700">
        <f t="shared" si="9"/>
        <v>42068.25</v>
      </c>
      <c r="AP12" s="111"/>
      <c r="AQ12" s="15">
        <v>5</v>
      </c>
      <c r="AR12" s="353">
        <v>924.87</v>
      </c>
      <c r="AS12" s="365">
        <v>44294</v>
      </c>
      <c r="AT12" s="353">
        <v>924.87</v>
      </c>
      <c r="AU12" s="352" t="s">
        <v>330</v>
      </c>
      <c r="AV12" s="293">
        <v>45</v>
      </c>
      <c r="AW12" s="356">
        <f t="shared" si="10"/>
        <v>41619.15</v>
      </c>
      <c r="AZ12" s="111"/>
      <c r="BA12" s="15">
        <v>5</v>
      </c>
      <c r="BB12" s="96">
        <v>931.97</v>
      </c>
      <c r="BC12" s="144">
        <v>44294</v>
      </c>
      <c r="BD12" s="96">
        <v>931.97</v>
      </c>
      <c r="BE12" s="99" t="s">
        <v>328</v>
      </c>
      <c r="BF12" s="420">
        <v>45</v>
      </c>
      <c r="BG12" s="720">
        <f t="shared" si="11"/>
        <v>41938.65</v>
      </c>
      <c r="BJ12" s="111"/>
      <c r="BK12" s="15">
        <v>5</v>
      </c>
      <c r="BL12" s="96">
        <v>920.8</v>
      </c>
      <c r="BM12" s="144">
        <v>44295</v>
      </c>
      <c r="BN12" s="96">
        <v>920.8</v>
      </c>
      <c r="BO12" s="99" t="s">
        <v>333</v>
      </c>
      <c r="BP12" s="420">
        <v>46</v>
      </c>
      <c r="BQ12" s="720">
        <f t="shared" si="12"/>
        <v>42356.799999999996</v>
      </c>
      <c r="BT12" s="111"/>
      <c r="BU12" s="290">
        <v>5</v>
      </c>
      <c r="BV12" s="307">
        <v>867.7</v>
      </c>
      <c r="BW12" s="421">
        <v>44296</v>
      </c>
      <c r="BX12" s="307">
        <v>867.7</v>
      </c>
      <c r="BY12" s="422" t="s">
        <v>342</v>
      </c>
      <c r="BZ12" s="423">
        <v>46</v>
      </c>
      <c r="CA12" s="691">
        <f t="shared" si="13"/>
        <v>39914.200000000004</v>
      </c>
      <c r="CD12" s="111"/>
      <c r="CE12" s="15">
        <v>5</v>
      </c>
      <c r="CF12" s="96">
        <v>904</v>
      </c>
      <c r="CG12" s="421">
        <v>44299</v>
      </c>
      <c r="CH12" s="96">
        <v>904</v>
      </c>
      <c r="CI12" s="424" t="s">
        <v>349</v>
      </c>
      <c r="CJ12" s="423">
        <v>46</v>
      </c>
      <c r="CK12" s="691">
        <f t="shared" si="14"/>
        <v>41584</v>
      </c>
      <c r="CN12" s="98"/>
      <c r="CO12" s="15">
        <v>5</v>
      </c>
      <c r="CP12" s="96">
        <v>876.8</v>
      </c>
      <c r="CQ12" s="421">
        <v>44300</v>
      </c>
      <c r="CR12" s="96">
        <v>876.8</v>
      </c>
      <c r="CS12" s="424" t="s">
        <v>360</v>
      </c>
      <c r="CT12" s="423">
        <v>46</v>
      </c>
      <c r="CU12" s="705">
        <f t="shared" si="48"/>
        <v>40332.799999999996</v>
      </c>
      <c r="CX12" s="111"/>
      <c r="CY12" s="15">
        <v>5</v>
      </c>
      <c r="CZ12" s="96">
        <v>953.45</v>
      </c>
      <c r="DA12" s="359">
        <v>44301</v>
      </c>
      <c r="DB12" s="96">
        <v>953.45</v>
      </c>
      <c r="DC12" s="99" t="s">
        <v>366</v>
      </c>
      <c r="DD12" s="74">
        <v>46</v>
      </c>
      <c r="DE12" s="691">
        <f t="shared" si="15"/>
        <v>43858.700000000004</v>
      </c>
      <c r="DH12" s="111"/>
      <c r="DI12" s="15">
        <v>5</v>
      </c>
      <c r="DJ12" s="96">
        <v>903.1</v>
      </c>
      <c r="DK12" s="421">
        <v>44302</v>
      </c>
      <c r="DL12" s="96">
        <v>903.1</v>
      </c>
      <c r="DM12" s="424" t="s">
        <v>361</v>
      </c>
      <c r="DN12" s="423">
        <v>46</v>
      </c>
      <c r="DO12" s="705">
        <f t="shared" si="16"/>
        <v>41542.6</v>
      </c>
      <c r="DR12" s="111"/>
      <c r="DS12" s="15">
        <v>5</v>
      </c>
      <c r="DT12" s="96">
        <v>928.95</v>
      </c>
      <c r="DU12" s="421">
        <v>44302</v>
      </c>
      <c r="DV12" s="96">
        <v>928.95</v>
      </c>
      <c r="DW12" s="424" t="s">
        <v>374</v>
      </c>
      <c r="DX12" s="423">
        <v>46</v>
      </c>
      <c r="DY12" s="691">
        <f t="shared" si="17"/>
        <v>42731.700000000004</v>
      </c>
      <c r="EB12" s="111"/>
      <c r="EC12" s="15">
        <v>5</v>
      </c>
      <c r="ED12" s="72">
        <v>851.25</v>
      </c>
      <c r="EE12" s="377">
        <v>44303</v>
      </c>
      <c r="EF12" s="72">
        <v>851.25</v>
      </c>
      <c r="EG12" s="73" t="s">
        <v>381</v>
      </c>
      <c r="EH12" s="74">
        <v>47</v>
      </c>
      <c r="EI12" s="691">
        <f t="shared" si="18"/>
        <v>40008.75</v>
      </c>
      <c r="EL12" s="477"/>
      <c r="EM12" s="15">
        <v>5</v>
      </c>
      <c r="EN12" s="307">
        <v>865.31</v>
      </c>
      <c r="EO12" s="365">
        <v>44303</v>
      </c>
      <c r="EP12" s="307">
        <v>865.31</v>
      </c>
      <c r="EQ12" s="292" t="s">
        <v>352</v>
      </c>
      <c r="ER12" s="293">
        <v>47</v>
      </c>
      <c r="ES12" s="691">
        <f t="shared" si="19"/>
        <v>40669.57</v>
      </c>
      <c r="EV12" s="111"/>
      <c r="EW12" s="15">
        <v>5</v>
      </c>
      <c r="EX12" s="72">
        <v>838.7</v>
      </c>
      <c r="EY12" s="377">
        <v>44303</v>
      </c>
      <c r="EZ12" s="72">
        <v>838.7</v>
      </c>
      <c r="FA12" s="292" t="s">
        <v>383</v>
      </c>
      <c r="FB12" s="74">
        <v>47</v>
      </c>
      <c r="FC12" s="356">
        <f t="shared" si="20"/>
        <v>39418.9</v>
      </c>
      <c r="FF12" s="477"/>
      <c r="FG12" s="15">
        <v>5</v>
      </c>
      <c r="FH12" s="307">
        <v>892.2</v>
      </c>
      <c r="FI12" s="365">
        <v>44306</v>
      </c>
      <c r="FJ12" s="307">
        <v>892.2</v>
      </c>
      <c r="FK12" s="292" t="s">
        <v>388</v>
      </c>
      <c r="FL12" s="293">
        <v>48</v>
      </c>
      <c r="FM12" s="691">
        <f t="shared" si="21"/>
        <v>42825.600000000006</v>
      </c>
      <c r="FN12" s="79" t="s">
        <v>41</v>
      </c>
      <c r="FP12" s="111"/>
      <c r="FQ12" s="15">
        <v>5</v>
      </c>
      <c r="FR12" s="96">
        <v>910.4</v>
      </c>
      <c r="FS12" s="359">
        <v>44305</v>
      </c>
      <c r="FT12" s="96">
        <v>910.4</v>
      </c>
      <c r="FU12" s="73" t="s">
        <v>386</v>
      </c>
      <c r="FV12" s="74">
        <v>48</v>
      </c>
      <c r="FW12" s="691">
        <f t="shared" si="22"/>
        <v>43699.199999999997</v>
      </c>
      <c r="FZ12" s="111"/>
      <c r="GA12" s="15">
        <v>5</v>
      </c>
      <c r="GB12" s="291">
        <v>917.61</v>
      </c>
      <c r="GC12" s="583">
        <v>44308</v>
      </c>
      <c r="GD12" s="291">
        <v>917.61</v>
      </c>
      <c r="GE12" s="292" t="s">
        <v>393</v>
      </c>
      <c r="GF12" s="293">
        <v>50</v>
      </c>
      <c r="GG12" s="356">
        <f t="shared" si="23"/>
        <v>45880.5</v>
      </c>
      <c r="GJ12" s="111"/>
      <c r="GK12" s="15">
        <v>5</v>
      </c>
      <c r="GL12" s="561">
        <v>956.62</v>
      </c>
      <c r="GM12" s="359">
        <v>44310</v>
      </c>
      <c r="GN12" s="561">
        <v>956.62</v>
      </c>
      <c r="GO12" s="99" t="s">
        <v>412</v>
      </c>
      <c r="GP12" s="74">
        <v>50</v>
      </c>
      <c r="GQ12" s="691">
        <f t="shared" si="24"/>
        <v>47831</v>
      </c>
      <c r="GT12" s="111"/>
      <c r="GU12" s="15">
        <v>5</v>
      </c>
      <c r="GV12" s="96">
        <v>870</v>
      </c>
      <c r="GW12" s="359">
        <v>44309</v>
      </c>
      <c r="GX12" s="96">
        <v>870</v>
      </c>
      <c r="GY12" s="99" t="s">
        <v>399</v>
      </c>
      <c r="GZ12" s="74">
        <v>50</v>
      </c>
      <c r="HA12" s="691">
        <f t="shared" si="25"/>
        <v>43500</v>
      </c>
      <c r="HD12" s="111"/>
      <c r="HE12" s="15">
        <v>5</v>
      </c>
      <c r="HF12" s="96">
        <v>925</v>
      </c>
      <c r="HG12" s="359">
        <v>44310</v>
      </c>
      <c r="HH12" s="96">
        <v>925</v>
      </c>
      <c r="HI12" s="99" t="s">
        <v>409</v>
      </c>
      <c r="HJ12" s="74">
        <v>50</v>
      </c>
      <c r="HK12" s="691">
        <f t="shared" si="26"/>
        <v>46250</v>
      </c>
      <c r="HN12" s="111"/>
      <c r="HO12" s="15">
        <v>5</v>
      </c>
      <c r="HP12" s="307">
        <v>923.1</v>
      </c>
      <c r="HQ12" s="365">
        <v>44312</v>
      </c>
      <c r="HR12" s="307">
        <v>923.1</v>
      </c>
      <c r="HS12" s="426" t="s">
        <v>417</v>
      </c>
      <c r="HT12" s="293">
        <v>50</v>
      </c>
      <c r="HU12" s="356">
        <f t="shared" si="27"/>
        <v>46155</v>
      </c>
      <c r="HX12" s="111"/>
      <c r="HY12" s="15">
        <v>5</v>
      </c>
      <c r="HZ12" s="72">
        <v>899.5</v>
      </c>
      <c r="IA12" s="377">
        <v>44312</v>
      </c>
      <c r="IB12" s="72">
        <v>899.5</v>
      </c>
      <c r="IC12" s="73" t="s">
        <v>423</v>
      </c>
      <c r="ID12" s="74">
        <v>50</v>
      </c>
      <c r="IE12" s="691">
        <f t="shared" si="28"/>
        <v>44975</v>
      </c>
      <c r="IH12" s="111"/>
      <c r="II12" s="15">
        <v>5</v>
      </c>
      <c r="IJ12" s="72">
        <v>903.1</v>
      </c>
      <c r="IK12" s="377">
        <v>44317</v>
      </c>
      <c r="IL12" s="72">
        <v>903.1</v>
      </c>
      <c r="IM12" s="73" t="s">
        <v>460</v>
      </c>
      <c r="IN12" s="74">
        <v>50</v>
      </c>
      <c r="IO12" s="691">
        <f t="shared" si="29"/>
        <v>45155</v>
      </c>
      <c r="IR12" s="111"/>
      <c r="IS12" s="15">
        <v>5</v>
      </c>
      <c r="IT12" s="307">
        <v>931.2</v>
      </c>
      <c r="IU12" s="271">
        <v>44317</v>
      </c>
      <c r="IV12" s="307">
        <v>931.2</v>
      </c>
      <c r="IW12" s="590" t="s">
        <v>458</v>
      </c>
      <c r="IX12" s="293">
        <v>50</v>
      </c>
      <c r="IY12" s="356">
        <f t="shared" si="30"/>
        <v>46560</v>
      </c>
      <c r="IZ12" s="96"/>
      <c r="JA12" s="72"/>
      <c r="JB12" s="111"/>
      <c r="JC12" s="15">
        <v>5</v>
      </c>
      <c r="JD12" s="96">
        <v>945.28</v>
      </c>
      <c r="JE12" s="377">
        <v>44315</v>
      </c>
      <c r="JF12" s="96">
        <v>945.28</v>
      </c>
      <c r="JG12" s="73" t="s">
        <v>441</v>
      </c>
      <c r="JH12" s="74">
        <v>50</v>
      </c>
      <c r="JI12" s="691">
        <f t="shared" si="31"/>
        <v>47264</v>
      </c>
      <c r="JJ12" s="72"/>
      <c r="JL12" s="111"/>
      <c r="JM12" s="15">
        <v>5</v>
      </c>
      <c r="JN12" s="96">
        <v>939.84</v>
      </c>
      <c r="JO12" s="359">
        <v>44317</v>
      </c>
      <c r="JP12" s="96">
        <v>939.84</v>
      </c>
      <c r="JQ12" s="73" t="s">
        <v>462</v>
      </c>
      <c r="JR12" s="74">
        <v>50</v>
      </c>
      <c r="JS12" s="691">
        <f t="shared" si="32"/>
        <v>46992</v>
      </c>
      <c r="JV12" s="111"/>
      <c r="JW12" s="15">
        <v>5</v>
      </c>
      <c r="JX12" s="72">
        <v>906.7</v>
      </c>
      <c r="JY12" s="377">
        <v>44316</v>
      </c>
      <c r="JZ12" s="72">
        <v>906.7</v>
      </c>
      <c r="KA12" s="73" t="s">
        <v>455</v>
      </c>
      <c r="KB12" s="74">
        <v>50</v>
      </c>
      <c r="KC12" s="691">
        <f t="shared" si="33"/>
        <v>45335</v>
      </c>
      <c r="KF12" s="111"/>
      <c r="KG12" s="15">
        <v>5</v>
      </c>
      <c r="KH12" s="72">
        <v>878.6</v>
      </c>
      <c r="KI12" s="377">
        <v>44316</v>
      </c>
      <c r="KJ12" s="72">
        <v>878.6</v>
      </c>
      <c r="KK12" s="73" t="s">
        <v>451</v>
      </c>
      <c r="KL12" s="74">
        <v>50</v>
      </c>
      <c r="KM12" s="691">
        <f t="shared" si="34"/>
        <v>43930</v>
      </c>
      <c r="KP12" s="111"/>
      <c r="KQ12" s="15">
        <v>5</v>
      </c>
      <c r="KR12" s="72"/>
      <c r="KS12" s="377"/>
      <c r="KT12" s="72"/>
      <c r="KU12" s="73"/>
      <c r="KV12" s="74"/>
      <c r="KW12" s="691">
        <f t="shared" si="35"/>
        <v>0</v>
      </c>
      <c r="KZ12" s="111"/>
      <c r="LA12" s="15">
        <v>5</v>
      </c>
      <c r="LB12" s="96"/>
      <c r="LC12" s="359"/>
      <c r="LD12" s="96"/>
      <c r="LE12" s="99"/>
      <c r="LF12" s="74"/>
      <c r="LG12" s="691">
        <f t="shared" si="36"/>
        <v>0</v>
      </c>
      <c r="LJ12" s="111"/>
      <c r="LK12" s="15">
        <v>5</v>
      </c>
      <c r="LL12" s="96"/>
      <c r="LM12" s="359"/>
      <c r="LN12" s="96"/>
      <c r="LO12" s="99"/>
      <c r="LP12" s="74"/>
      <c r="LQ12" s="691">
        <f t="shared" si="37"/>
        <v>0</v>
      </c>
      <c r="LT12" s="111"/>
      <c r="LU12" s="15">
        <v>5</v>
      </c>
      <c r="LV12" s="96"/>
      <c r="LW12" s="359"/>
      <c r="LX12" s="96"/>
      <c r="LY12" s="99"/>
      <c r="LZ12" s="74"/>
      <c r="MA12" s="691">
        <f t="shared" si="38"/>
        <v>0</v>
      </c>
      <c r="MC12" s="111"/>
      <c r="MD12" s="15">
        <v>5</v>
      </c>
      <c r="ME12" s="433"/>
      <c r="MF12" s="359"/>
      <c r="MG12" s="433"/>
      <c r="MH12" s="99"/>
      <c r="MI12" s="74"/>
      <c r="MJ12" s="74">
        <f t="shared" si="39"/>
        <v>0</v>
      </c>
      <c r="MM12" s="111"/>
      <c r="MN12" s="15">
        <v>5</v>
      </c>
      <c r="MO12" s="96"/>
      <c r="MP12" s="359"/>
      <c r="MQ12" s="96"/>
      <c r="MR12" s="99"/>
      <c r="MS12" s="74"/>
      <c r="MT12" s="74">
        <f t="shared" si="40"/>
        <v>0</v>
      </c>
      <c r="MV12" s="79" t="s">
        <v>43</v>
      </c>
      <c r="MW12" s="111"/>
      <c r="MX12" s="15">
        <v>5</v>
      </c>
      <c r="MY12" s="433"/>
      <c r="MZ12" s="359"/>
      <c r="NA12" s="433"/>
      <c r="NB12" s="99"/>
      <c r="NC12" s="74"/>
      <c r="ND12" s="74">
        <f t="shared" si="5"/>
        <v>0</v>
      </c>
      <c r="NG12" s="111"/>
      <c r="NH12" s="15">
        <v>5</v>
      </c>
      <c r="NI12" s="96"/>
      <c r="NJ12" s="359"/>
      <c r="NK12" s="96"/>
      <c r="NL12" s="99"/>
      <c r="NM12" s="74"/>
      <c r="NN12" s="74">
        <f t="shared" si="41"/>
        <v>0</v>
      </c>
      <c r="NQ12" s="111"/>
      <c r="NR12" s="15">
        <v>5</v>
      </c>
      <c r="NS12" s="96"/>
      <c r="NT12" s="359"/>
      <c r="NU12" s="96"/>
      <c r="NV12" s="99"/>
      <c r="NW12" s="74"/>
      <c r="NX12" s="74">
        <f t="shared" si="42"/>
        <v>0</v>
      </c>
      <c r="OA12" s="111"/>
      <c r="OB12" s="15">
        <v>5</v>
      </c>
      <c r="OC12" s="96"/>
      <c r="OD12" s="359"/>
      <c r="OE12" s="96"/>
      <c r="OF12" s="99"/>
      <c r="OG12" s="74"/>
      <c r="OH12" s="74">
        <f t="shared" si="43"/>
        <v>0</v>
      </c>
      <c r="OK12" s="111"/>
      <c r="OL12" s="15">
        <v>5</v>
      </c>
      <c r="OM12" s="96"/>
      <c r="ON12" s="359"/>
      <c r="OO12" s="96"/>
      <c r="OP12" s="99"/>
      <c r="OQ12" s="74"/>
      <c r="OR12" s="74">
        <f t="shared" si="44"/>
        <v>0</v>
      </c>
      <c r="OU12" s="111"/>
      <c r="OV12" s="15">
        <v>5</v>
      </c>
      <c r="OW12" s="307"/>
      <c r="OX12" s="365"/>
      <c r="OY12" s="307"/>
      <c r="OZ12" s="352"/>
      <c r="PA12" s="293"/>
      <c r="PB12" s="293">
        <f t="shared" si="45"/>
        <v>0</v>
      </c>
      <c r="PE12" s="98"/>
      <c r="PF12" s="15">
        <v>5</v>
      </c>
      <c r="PG12" s="96"/>
      <c r="PH12" s="359"/>
      <c r="PI12" s="96"/>
      <c r="PJ12" s="99"/>
      <c r="PK12" s="74"/>
      <c r="PL12" s="74">
        <f t="shared" si="46"/>
        <v>0</v>
      </c>
      <c r="PO12" s="111"/>
      <c r="PP12" s="15">
        <v>5</v>
      </c>
      <c r="PQ12" s="96"/>
      <c r="PR12" s="359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9"/>
      <c r="QK12" s="96"/>
      <c r="QL12" s="99"/>
      <c r="QM12" s="74"/>
      <c r="QP12" s="111"/>
      <c r="QQ12" s="15">
        <v>5</v>
      </c>
      <c r="QR12" s="96"/>
      <c r="QS12" s="359"/>
      <c r="QT12" s="96"/>
      <c r="QU12" s="99"/>
      <c r="QV12" s="74"/>
      <c r="QY12" s="111"/>
      <c r="QZ12" s="15">
        <v>5</v>
      </c>
      <c r="RA12" s="96"/>
      <c r="RB12" s="359"/>
      <c r="RC12" s="96"/>
      <c r="RD12" s="99"/>
      <c r="RE12" s="74"/>
      <c r="RH12" s="111"/>
      <c r="RI12" s="15">
        <v>5</v>
      </c>
      <c r="RJ12" s="96"/>
      <c r="RK12" s="359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32"/>
      <c r="TE12" s="195"/>
      <c r="TF12" s="424"/>
      <c r="TG12" s="423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 t="str">
        <f t="shared" ref="B13:I13" si="51">CW5</f>
        <v>TYSON FRESH MEAT</v>
      </c>
      <c r="C13" s="79" t="str">
        <f t="shared" si="51"/>
        <v xml:space="preserve">I B P </v>
      </c>
      <c r="D13" s="107" t="str">
        <f t="shared" si="51"/>
        <v>PED. 63737245</v>
      </c>
      <c r="E13" s="144">
        <f t="shared" si="51"/>
        <v>44301</v>
      </c>
      <c r="F13" s="90">
        <f t="shared" si="51"/>
        <v>18876.48</v>
      </c>
      <c r="G13" s="76">
        <f t="shared" si="51"/>
        <v>20</v>
      </c>
      <c r="H13" s="49">
        <f t="shared" si="51"/>
        <v>18941.02</v>
      </c>
      <c r="I13" s="110">
        <f t="shared" si="51"/>
        <v>-64.540000000000873</v>
      </c>
      <c r="L13" s="111"/>
      <c r="M13" s="15">
        <v>6</v>
      </c>
      <c r="N13" s="307">
        <v>896.7</v>
      </c>
      <c r="O13" s="365">
        <v>44292</v>
      </c>
      <c r="P13" s="307">
        <v>896.7</v>
      </c>
      <c r="Q13" s="352" t="s">
        <v>315</v>
      </c>
      <c r="R13" s="293">
        <v>44</v>
      </c>
      <c r="S13" s="293">
        <f t="shared" si="7"/>
        <v>39454.800000000003</v>
      </c>
      <c r="T13" s="268"/>
      <c r="V13" s="111"/>
      <c r="W13" s="15">
        <v>6</v>
      </c>
      <c r="X13" s="307">
        <v>867.7</v>
      </c>
      <c r="Y13" s="365">
        <v>44292</v>
      </c>
      <c r="Z13" s="307">
        <v>867.7</v>
      </c>
      <c r="AA13" s="426" t="s">
        <v>317</v>
      </c>
      <c r="AB13" s="293">
        <v>45</v>
      </c>
      <c r="AC13" s="356">
        <f t="shared" si="8"/>
        <v>39046.5</v>
      </c>
      <c r="AF13" s="111"/>
      <c r="AG13" s="15">
        <v>6</v>
      </c>
      <c r="AH13" s="96">
        <v>928.04</v>
      </c>
      <c r="AI13" s="359">
        <v>44293</v>
      </c>
      <c r="AJ13" s="96">
        <v>928.04</v>
      </c>
      <c r="AK13" s="99" t="s">
        <v>321</v>
      </c>
      <c r="AL13" s="74">
        <v>45</v>
      </c>
      <c r="AM13" s="700">
        <f t="shared" si="9"/>
        <v>41761.799999999996</v>
      </c>
      <c r="AP13" s="111"/>
      <c r="AQ13" s="15">
        <v>6</v>
      </c>
      <c r="AR13" s="353">
        <v>918.07</v>
      </c>
      <c r="AS13" s="365">
        <v>44294</v>
      </c>
      <c r="AT13" s="353">
        <v>918.07</v>
      </c>
      <c r="AU13" s="352" t="s">
        <v>330</v>
      </c>
      <c r="AV13" s="293">
        <v>45</v>
      </c>
      <c r="AW13" s="356">
        <f t="shared" si="10"/>
        <v>41313.15</v>
      </c>
      <c r="AZ13" s="231"/>
      <c r="BA13" s="15">
        <v>6</v>
      </c>
      <c r="BB13" s="96">
        <v>970.98</v>
      </c>
      <c r="BC13" s="144">
        <v>44294</v>
      </c>
      <c r="BD13" s="96">
        <v>970.98</v>
      </c>
      <c r="BE13" s="99" t="s">
        <v>328</v>
      </c>
      <c r="BF13" s="420">
        <v>45</v>
      </c>
      <c r="BG13" s="720">
        <f t="shared" si="11"/>
        <v>43694.1</v>
      </c>
      <c r="BJ13" s="231"/>
      <c r="BK13" s="15">
        <v>6</v>
      </c>
      <c r="BL13" s="96">
        <v>886.3</v>
      </c>
      <c r="BM13" s="144">
        <v>44295</v>
      </c>
      <c r="BN13" s="96">
        <v>886.3</v>
      </c>
      <c r="BO13" s="99" t="s">
        <v>333</v>
      </c>
      <c r="BP13" s="420">
        <v>46</v>
      </c>
      <c r="BQ13" s="720">
        <f t="shared" si="12"/>
        <v>40769.799999999996</v>
      </c>
      <c r="BT13" s="111"/>
      <c r="BU13" s="290">
        <v>6</v>
      </c>
      <c r="BV13" s="307">
        <v>884</v>
      </c>
      <c r="BW13" s="421">
        <v>44296</v>
      </c>
      <c r="BX13" s="307">
        <v>884</v>
      </c>
      <c r="BY13" s="422" t="s">
        <v>342</v>
      </c>
      <c r="BZ13" s="423">
        <v>46</v>
      </c>
      <c r="CA13" s="691">
        <f t="shared" si="13"/>
        <v>40664</v>
      </c>
      <c r="CD13" s="111"/>
      <c r="CE13" s="15">
        <v>6</v>
      </c>
      <c r="CF13" s="96">
        <v>893.1</v>
      </c>
      <c r="CG13" s="421">
        <v>44299</v>
      </c>
      <c r="CH13" s="96">
        <v>893.1</v>
      </c>
      <c r="CI13" s="424" t="s">
        <v>349</v>
      </c>
      <c r="CJ13" s="423">
        <v>46</v>
      </c>
      <c r="CK13" s="691">
        <f t="shared" si="14"/>
        <v>41082.6</v>
      </c>
      <c r="CN13" s="98"/>
      <c r="CO13" s="15">
        <v>6</v>
      </c>
      <c r="CP13" s="96">
        <v>914.4</v>
      </c>
      <c r="CQ13" s="421">
        <v>44300</v>
      </c>
      <c r="CR13" s="96">
        <v>914.4</v>
      </c>
      <c r="CS13" s="424" t="s">
        <v>360</v>
      </c>
      <c r="CT13" s="423">
        <v>46</v>
      </c>
      <c r="CU13" s="705">
        <f t="shared" si="48"/>
        <v>42062.400000000001</v>
      </c>
      <c r="CX13" s="111"/>
      <c r="CY13" s="15">
        <v>6</v>
      </c>
      <c r="CZ13" s="96">
        <v>952.54</v>
      </c>
      <c r="DA13" s="359">
        <v>44301</v>
      </c>
      <c r="DB13" s="96">
        <v>952.54</v>
      </c>
      <c r="DC13" s="99" t="s">
        <v>366</v>
      </c>
      <c r="DD13" s="74">
        <v>46</v>
      </c>
      <c r="DE13" s="691">
        <f t="shared" si="15"/>
        <v>43816.84</v>
      </c>
      <c r="DH13" s="111"/>
      <c r="DI13" s="15">
        <v>6</v>
      </c>
      <c r="DJ13" s="96">
        <v>844.1</v>
      </c>
      <c r="DK13" s="421">
        <v>44302</v>
      </c>
      <c r="DL13" s="96">
        <v>844.1</v>
      </c>
      <c r="DM13" s="424" t="s">
        <v>361</v>
      </c>
      <c r="DN13" s="423">
        <v>46</v>
      </c>
      <c r="DO13" s="705">
        <f t="shared" si="16"/>
        <v>38828.6</v>
      </c>
      <c r="DR13" s="111"/>
      <c r="DS13" s="15">
        <v>6</v>
      </c>
      <c r="DT13" s="96">
        <v>928.04</v>
      </c>
      <c r="DU13" s="421">
        <v>44302</v>
      </c>
      <c r="DV13" s="96">
        <v>928.04</v>
      </c>
      <c r="DW13" s="424" t="s">
        <v>374</v>
      </c>
      <c r="DX13" s="423">
        <v>46</v>
      </c>
      <c r="DY13" s="691">
        <f t="shared" si="17"/>
        <v>42689.84</v>
      </c>
      <c r="EB13" s="111"/>
      <c r="EC13" s="15">
        <v>6</v>
      </c>
      <c r="ED13" s="72">
        <v>961.9</v>
      </c>
      <c r="EE13" s="377">
        <v>44303</v>
      </c>
      <c r="EF13" s="72">
        <v>961.9</v>
      </c>
      <c r="EG13" s="73" t="s">
        <v>381</v>
      </c>
      <c r="EH13" s="74">
        <v>47</v>
      </c>
      <c r="EI13" s="691">
        <f t="shared" si="18"/>
        <v>45209.299999999996</v>
      </c>
      <c r="EL13" s="477"/>
      <c r="EM13" s="15">
        <v>6</v>
      </c>
      <c r="EN13" s="307">
        <v>878.46</v>
      </c>
      <c r="EO13" s="365">
        <v>44303</v>
      </c>
      <c r="EP13" s="307">
        <v>878.46</v>
      </c>
      <c r="EQ13" s="292" t="s">
        <v>352</v>
      </c>
      <c r="ER13" s="293">
        <v>47</v>
      </c>
      <c r="ES13" s="691">
        <f t="shared" si="19"/>
        <v>41287.620000000003</v>
      </c>
      <c r="EV13" s="111"/>
      <c r="EW13" s="15">
        <v>6</v>
      </c>
      <c r="EX13" s="72">
        <v>895.8</v>
      </c>
      <c r="EY13" s="377">
        <v>44303</v>
      </c>
      <c r="EZ13" s="72">
        <v>895.8</v>
      </c>
      <c r="FA13" s="292" t="s">
        <v>383</v>
      </c>
      <c r="FB13" s="74">
        <v>47</v>
      </c>
      <c r="FC13" s="356">
        <f t="shared" si="20"/>
        <v>42102.6</v>
      </c>
      <c r="FF13" s="477"/>
      <c r="FG13" s="15">
        <v>6</v>
      </c>
      <c r="FH13" s="307">
        <v>926.7</v>
      </c>
      <c r="FI13" s="365">
        <v>44306</v>
      </c>
      <c r="FJ13" s="307">
        <v>926.7</v>
      </c>
      <c r="FK13" s="292" t="s">
        <v>388</v>
      </c>
      <c r="FL13" s="293">
        <v>48</v>
      </c>
      <c r="FM13" s="691">
        <f t="shared" si="21"/>
        <v>44481.600000000006</v>
      </c>
      <c r="FP13" s="111"/>
      <c r="FQ13" s="15">
        <v>6</v>
      </c>
      <c r="FR13" s="96">
        <v>862.7</v>
      </c>
      <c r="FS13" s="359">
        <v>44305</v>
      </c>
      <c r="FT13" s="96">
        <v>862.7</v>
      </c>
      <c r="FU13" s="73" t="s">
        <v>386</v>
      </c>
      <c r="FV13" s="74">
        <v>48</v>
      </c>
      <c r="FW13" s="691">
        <f t="shared" si="22"/>
        <v>41409.600000000006</v>
      </c>
      <c r="FZ13" s="111"/>
      <c r="GA13" s="15">
        <v>6</v>
      </c>
      <c r="GB13" s="72">
        <v>973.86</v>
      </c>
      <c r="GC13" s="583">
        <v>44308</v>
      </c>
      <c r="GD13" s="72">
        <v>973.86</v>
      </c>
      <c r="GE13" s="292" t="s">
        <v>393</v>
      </c>
      <c r="GF13" s="293">
        <v>50</v>
      </c>
      <c r="GG13" s="356">
        <f t="shared" si="23"/>
        <v>48693</v>
      </c>
      <c r="GJ13" s="111"/>
      <c r="GK13" s="15">
        <v>6</v>
      </c>
      <c r="GL13" s="561">
        <v>923.96</v>
      </c>
      <c r="GM13" s="359">
        <v>44310</v>
      </c>
      <c r="GN13" s="561">
        <v>923.96</v>
      </c>
      <c r="GO13" s="99" t="s">
        <v>412</v>
      </c>
      <c r="GP13" s="74">
        <v>50</v>
      </c>
      <c r="GQ13" s="691">
        <f t="shared" si="24"/>
        <v>46198</v>
      </c>
      <c r="GT13" s="111"/>
      <c r="GU13" s="15">
        <v>6</v>
      </c>
      <c r="GV13" s="96">
        <v>873.2</v>
      </c>
      <c r="GW13" s="359">
        <v>44309</v>
      </c>
      <c r="GX13" s="96">
        <v>873.2</v>
      </c>
      <c r="GY13" s="99" t="s">
        <v>399</v>
      </c>
      <c r="GZ13" s="74">
        <v>50</v>
      </c>
      <c r="HA13" s="691">
        <f t="shared" si="25"/>
        <v>43660</v>
      </c>
      <c r="HD13" s="111"/>
      <c r="HE13" s="15">
        <v>6</v>
      </c>
      <c r="HF13" s="96">
        <v>909</v>
      </c>
      <c r="HG13" s="359">
        <v>44310</v>
      </c>
      <c r="HH13" s="96">
        <v>909</v>
      </c>
      <c r="HI13" s="99" t="s">
        <v>409</v>
      </c>
      <c r="HJ13" s="74">
        <v>50</v>
      </c>
      <c r="HK13" s="691">
        <f t="shared" si="26"/>
        <v>45450</v>
      </c>
      <c r="HN13" s="111"/>
      <c r="HO13" s="15">
        <v>6</v>
      </c>
      <c r="HP13" s="307">
        <v>943</v>
      </c>
      <c r="HQ13" s="365">
        <v>44313</v>
      </c>
      <c r="HR13" s="307">
        <v>943</v>
      </c>
      <c r="HS13" s="426" t="s">
        <v>431</v>
      </c>
      <c r="HT13" s="293">
        <v>50</v>
      </c>
      <c r="HU13" s="356">
        <f t="shared" si="27"/>
        <v>47150</v>
      </c>
      <c r="HX13" s="111"/>
      <c r="HY13" s="15">
        <v>6</v>
      </c>
      <c r="HZ13" s="72">
        <v>877.2</v>
      </c>
      <c r="IA13" s="377">
        <v>44312</v>
      </c>
      <c r="IB13" s="72">
        <v>877.2</v>
      </c>
      <c r="IC13" s="73" t="s">
        <v>423</v>
      </c>
      <c r="ID13" s="74">
        <v>50</v>
      </c>
      <c r="IE13" s="691">
        <f t="shared" si="28"/>
        <v>43860</v>
      </c>
      <c r="IH13" s="111"/>
      <c r="II13" s="15">
        <v>6</v>
      </c>
      <c r="IJ13" s="72">
        <v>917.6</v>
      </c>
      <c r="IK13" s="377">
        <v>44317</v>
      </c>
      <c r="IL13" s="72">
        <v>917.6</v>
      </c>
      <c r="IM13" s="73" t="s">
        <v>460</v>
      </c>
      <c r="IN13" s="74">
        <v>50</v>
      </c>
      <c r="IO13" s="691">
        <f t="shared" si="29"/>
        <v>45880</v>
      </c>
      <c r="IR13" s="111"/>
      <c r="IS13" s="15">
        <v>6</v>
      </c>
      <c r="IT13" s="307">
        <v>916.7</v>
      </c>
      <c r="IU13" s="271">
        <v>44317</v>
      </c>
      <c r="IV13" s="307">
        <v>916.7</v>
      </c>
      <c r="IW13" s="590" t="s">
        <v>458</v>
      </c>
      <c r="IX13" s="293">
        <v>50</v>
      </c>
      <c r="IY13" s="356">
        <f t="shared" si="30"/>
        <v>45835</v>
      </c>
      <c r="IZ13" s="96"/>
      <c r="JA13" s="72"/>
      <c r="JB13" s="111"/>
      <c r="JC13" s="15">
        <v>6</v>
      </c>
      <c r="JD13" s="96">
        <v>940.75</v>
      </c>
      <c r="JE13" s="377">
        <v>44315</v>
      </c>
      <c r="JF13" s="96">
        <v>940.75</v>
      </c>
      <c r="JG13" s="73" t="s">
        <v>441</v>
      </c>
      <c r="JH13" s="74">
        <v>50</v>
      </c>
      <c r="JI13" s="691">
        <f t="shared" si="31"/>
        <v>47037.5</v>
      </c>
      <c r="JJ13" s="72"/>
      <c r="JL13" s="111"/>
      <c r="JM13" s="15">
        <v>6</v>
      </c>
      <c r="JN13" s="96">
        <v>963.88</v>
      </c>
      <c r="JO13" s="359">
        <v>44317</v>
      </c>
      <c r="JP13" s="96">
        <v>963.88</v>
      </c>
      <c r="JQ13" s="73" t="s">
        <v>462</v>
      </c>
      <c r="JR13" s="74">
        <v>50</v>
      </c>
      <c r="JS13" s="691">
        <f t="shared" si="32"/>
        <v>48194</v>
      </c>
      <c r="JV13" s="111"/>
      <c r="JW13" s="15">
        <v>6</v>
      </c>
      <c r="JX13" s="72">
        <v>927.6</v>
      </c>
      <c r="JY13" s="377">
        <v>44316</v>
      </c>
      <c r="JZ13" s="72">
        <v>927.6</v>
      </c>
      <c r="KA13" s="73" t="s">
        <v>455</v>
      </c>
      <c r="KB13" s="74">
        <v>50</v>
      </c>
      <c r="KC13" s="691">
        <f t="shared" si="33"/>
        <v>46380</v>
      </c>
      <c r="KF13" s="111"/>
      <c r="KG13" s="15">
        <v>6</v>
      </c>
      <c r="KH13" s="72">
        <v>912.2</v>
      </c>
      <c r="KI13" s="377">
        <v>44316</v>
      </c>
      <c r="KJ13" s="72">
        <v>912.2</v>
      </c>
      <c r="KK13" s="73" t="s">
        <v>451</v>
      </c>
      <c r="KL13" s="74">
        <v>50</v>
      </c>
      <c r="KM13" s="691">
        <f t="shared" si="34"/>
        <v>45610</v>
      </c>
      <c r="KP13" s="111"/>
      <c r="KQ13" s="15">
        <v>6</v>
      </c>
      <c r="KR13" s="72"/>
      <c r="KS13" s="377"/>
      <c r="KT13" s="72"/>
      <c r="KU13" s="73"/>
      <c r="KV13" s="74"/>
      <c r="KW13" s="691">
        <f t="shared" si="35"/>
        <v>0</v>
      </c>
      <c r="KZ13" s="111"/>
      <c r="LA13" s="15">
        <v>6</v>
      </c>
      <c r="LB13" s="96"/>
      <c r="LC13" s="359"/>
      <c r="LD13" s="96"/>
      <c r="LE13" s="99"/>
      <c r="LF13" s="74"/>
      <c r="LG13" s="691">
        <f t="shared" si="36"/>
        <v>0</v>
      </c>
      <c r="LJ13" s="111"/>
      <c r="LK13" s="15">
        <v>6</v>
      </c>
      <c r="LL13" s="96"/>
      <c r="LM13" s="359"/>
      <c r="LN13" s="96"/>
      <c r="LO13" s="99"/>
      <c r="LP13" s="74"/>
      <c r="LQ13" s="691">
        <f t="shared" si="37"/>
        <v>0</v>
      </c>
      <c r="LT13" s="111"/>
      <c r="LU13" s="15">
        <v>6</v>
      </c>
      <c r="LV13" s="96"/>
      <c r="LW13" s="359"/>
      <c r="LX13" s="96"/>
      <c r="LY13" s="99"/>
      <c r="LZ13" s="74"/>
      <c r="MA13" s="691">
        <f t="shared" si="38"/>
        <v>0</v>
      </c>
      <c r="MC13" s="111"/>
      <c r="MD13" s="15">
        <v>6</v>
      </c>
      <c r="ME13" s="433"/>
      <c r="MF13" s="359"/>
      <c r="MG13" s="433"/>
      <c r="MH13" s="99"/>
      <c r="MI13" s="74"/>
      <c r="MJ13" s="74">
        <f t="shared" si="39"/>
        <v>0</v>
      </c>
      <c r="MM13" s="111"/>
      <c r="MN13" s="15">
        <v>6</v>
      </c>
      <c r="MO13" s="96"/>
      <c r="MP13" s="359"/>
      <c r="MQ13" s="96"/>
      <c r="MR13" s="99"/>
      <c r="MS13" s="74"/>
      <c r="MT13" s="74">
        <f t="shared" si="40"/>
        <v>0</v>
      </c>
      <c r="MW13" s="111"/>
      <c r="MX13" s="15">
        <v>6</v>
      </c>
      <c r="MY13" s="433"/>
      <c r="MZ13" s="359"/>
      <c r="NA13" s="433"/>
      <c r="NB13" s="99"/>
      <c r="NC13" s="74"/>
      <c r="ND13" s="74">
        <f t="shared" si="5"/>
        <v>0</v>
      </c>
      <c r="NG13" s="111"/>
      <c r="NH13" s="15">
        <v>6</v>
      </c>
      <c r="NI13" s="96"/>
      <c r="NJ13" s="359"/>
      <c r="NK13" s="96"/>
      <c r="NL13" s="99"/>
      <c r="NM13" s="74"/>
      <c r="NN13" s="74">
        <f t="shared" si="41"/>
        <v>0</v>
      </c>
      <c r="NQ13" s="111"/>
      <c r="NR13" s="15">
        <v>6</v>
      </c>
      <c r="NS13" s="96"/>
      <c r="NT13" s="359"/>
      <c r="NU13" s="96"/>
      <c r="NV13" s="99"/>
      <c r="NW13" s="74"/>
      <c r="NX13" s="74">
        <f t="shared" si="42"/>
        <v>0</v>
      </c>
      <c r="OA13" s="111"/>
      <c r="OB13" s="15">
        <v>6</v>
      </c>
      <c r="OC13" s="96"/>
      <c r="OD13" s="359"/>
      <c r="OE13" s="96"/>
      <c r="OF13" s="99"/>
      <c r="OG13" s="74"/>
      <c r="OH13" s="74">
        <f t="shared" si="43"/>
        <v>0</v>
      </c>
      <c r="OK13" s="111"/>
      <c r="OL13" s="15">
        <v>6</v>
      </c>
      <c r="OM13" s="96"/>
      <c r="ON13" s="359"/>
      <c r="OO13" s="96"/>
      <c r="OP13" s="99"/>
      <c r="OQ13" s="74"/>
      <c r="OR13" s="74">
        <f t="shared" si="44"/>
        <v>0</v>
      </c>
      <c r="OU13" s="111"/>
      <c r="OV13" s="15">
        <v>6</v>
      </c>
      <c r="OW13" s="307"/>
      <c r="OX13" s="365"/>
      <c r="OY13" s="307"/>
      <c r="OZ13" s="352"/>
      <c r="PA13" s="293"/>
      <c r="PB13" s="293">
        <f t="shared" si="45"/>
        <v>0</v>
      </c>
      <c r="PE13" s="98"/>
      <c r="PF13" s="15">
        <v>6</v>
      </c>
      <c r="PG13" s="96"/>
      <c r="PH13" s="359"/>
      <c r="PI13" s="96"/>
      <c r="PJ13" s="99"/>
      <c r="PK13" s="74"/>
      <c r="PL13" s="74">
        <f t="shared" si="46"/>
        <v>0</v>
      </c>
      <c r="PO13" s="111"/>
      <c r="PP13" s="15">
        <v>6</v>
      </c>
      <c r="PQ13" s="96"/>
      <c r="PR13" s="359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9"/>
      <c r="QK13" s="96"/>
      <c r="QL13" s="99"/>
      <c r="QM13" s="74"/>
      <c r="QP13" s="111"/>
      <c r="QQ13" s="15">
        <v>6</v>
      </c>
      <c r="QR13" s="96"/>
      <c r="QS13" s="359"/>
      <c r="QT13" s="96"/>
      <c r="QU13" s="99"/>
      <c r="QV13" s="74"/>
      <c r="QY13" s="111"/>
      <c r="QZ13" s="15">
        <v>6</v>
      </c>
      <c r="RA13" s="96"/>
      <c r="RB13" s="359"/>
      <c r="RC13" s="96"/>
      <c r="RD13" s="99"/>
      <c r="RE13" s="74"/>
      <c r="RH13" s="98"/>
      <c r="RI13" s="15">
        <v>6</v>
      </c>
      <c r="RJ13" s="96"/>
      <c r="RK13" s="359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32"/>
      <c r="TE13" s="195"/>
      <c r="TF13" s="424"/>
      <c r="TG13" s="423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 t="str">
        <f t="shared" ref="B14:I14" si="52">DG5</f>
        <v>SEABOARD FOODS</v>
      </c>
      <c r="C14" s="79" t="str">
        <f t="shared" si="52"/>
        <v>Seaboard</v>
      </c>
      <c r="D14" s="107" t="str">
        <f t="shared" si="52"/>
        <v>PED. 63776979</v>
      </c>
      <c r="E14" s="144">
        <f t="shared" si="52"/>
        <v>44302</v>
      </c>
      <c r="F14" s="90">
        <f t="shared" si="52"/>
        <v>18415.86</v>
      </c>
      <c r="G14" s="76">
        <f t="shared" si="52"/>
        <v>21</v>
      </c>
      <c r="H14" s="49">
        <f t="shared" si="52"/>
        <v>18341.599999999999</v>
      </c>
      <c r="I14" s="110">
        <f t="shared" si="52"/>
        <v>74.260000000002037</v>
      </c>
      <c r="L14" s="111"/>
      <c r="M14" s="15">
        <v>7</v>
      </c>
      <c r="N14" s="307">
        <v>892.2</v>
      </c>
      <c r="O14" s="365">
        <v>44292</v>
      </c>
      <c r="P14" s="307">
        <v>892.2</v>
      </c>
      <c r="Q14" s="352" t="s">
        <v>315</v>
      </c>
      <c r="R14" s="293">
        <v>44</v>
      </c>
      <c r="S14" s="293">
        <f t="shared" si="7"/>
        <v>39256.800000000003</v>
      </c>
      <c r="T14" s="268"/>
      <c r="V14" s="111"/>
      <c r="W14" s="15">
        <v>7</v>
      </c>
      <c r="X14" s="307">
        <v>908.5</v>
      </c>
      <c r="Y14" s="365">
        <v>44292</v>
      </c>
      <c r="Z14" s="307">
        <v>908.5</v>
      </c>
      <c r="AA14" s="426" t="s">
        <v>317</v>
      </c>
      <c r="AB14" s="293">
        <v>45</v>
      </c>
      <c r="AC14" s="356">
        <f t="shared" si="8"/>
        <v>40882.5</v>
      </c>
      <c r="AF14" s="111"/>
      <c r="AG14" s="15">
        <v>7</v>
      </c>
      <c r="AH14" s="96">
        <v>933.49</v>
      </c>
      <c r="AI14" s="359">
        <v>44293</v>
      </c>
      <c r="AJ14" s="96">
        <v>933.49</v>
      </c>
      <c r="AK14" s="99" t="s">
        <v>321</v>
      </c>
      <c r="AL14" s="74">
        <v>45</v>
      </c>
      <c r="AM14" s="700">
        <f t="shared" si="9"/>
        <v>42007.05</v>
      </c>
      <c r="AP14" s="111"/>
      <c r="AQ14" s="15">
        <v>7</v>
      </c>
      <c r="AR14" s="353">
        <v>955.26</v>
      </c>
      <c r="AS14" s="365">
        <v>44294</v>
      </c>
      <c r="AT14" s="353">
        <v>955.26</v>
      </c>
      <c r="AU14" s="352" t="s">
        <v>330</v>
      </c>
      <c r="AV14" s="293">
        <v>45</v>
      </c>
      <c r="AW14" s="356">
        <f t="shared" si="10"/>
        <v>42986.7</v>
      </c>
      <c r="AZ14" s="111"/>
      <c r="BA14" s="15">
        <v>7</v>
      </c>
      <c r="BB14" s="96">
        <v>967.35</v>
      </c>
      <c r="BC14" s="144">
        <v>44294</v>
      </c>
      <c r="BD14" s="96">
        <v>967.35</v>
      </c>
      <c r="BE14" s="99" t="s">
        <v>328</v>
      </c>
      <c r="BF14" s="420">
        <v>45</v>
      </c>
      <c r="BG14" s="720">
        <f t="shared" si="11"/>
        <v>43530.75</v>
      </c>
      <c r="BJ14" s="111"/>
      <c r="BK14" s="15">
        <v>7</v>
      </c>
      <c r="BL14" s="96">
        <v>872.7</v>
      </c>
      <c r="BM14" s="144">
        <v>44295</v>
      </c>
      <c r="BN14" s="96">
        <v>872.7</v>
      </c>
      <c r="BO14" s="99" t="s">
        <v>333</v>
      </c>
      <c r="BP14" s="420">
        <v>46</v>
      </c>
      <c r="BQ14" s="720">
        <f t="shared" si="12"/>
        <v>40144.200000000004</v>
      </c>
      <c r="BT14" s="111"/>
      <c r="BU14" s="290">
        <v>7</v>
      </c>
      <c r="BV14" s="307">
        <v>904.9</v>
      </c>
      <c r="BW14" s="421">
        <v>44296</v>
      </c>
      <c r="BX14" s="307">
        <v>904.9</v>
      </c>
      <c r="BY14" s="422" t="s">
        <v>342</v>
      </c>
      <c r="BZ14" s="423">
        <v>46</v>
      </c>
      <c r="CA14" s="691">
        <f t="shared" si="13"/>
        <v>41625.4</v>
      </c>
      <c r="CD14" s="111"/>
      <c r="CE14" s="15">
        <v>7</v>
      </c>
      <c r="CF14" s="96">
        <v>873.2</v>
      </c>
      <c r="CG14" s="421">
        <v>44299</v>
      </c>
      <c r="CH14" s="96">
        <v>873.2</v>
      </c>
      <c r="CI14" s="424" t="s">
        <v>349</v>
      </c>
      <c r="CJ14" s="423">
        <v>46</v>
      </c>
      <c r="CK14" s="691">
        <f t="shared" si="14"/>
        <v>40167.200000000004</v>
      </c>
      <c r="CN14" s="98"/>
      <c r="CO14" s="15">
        <v>7</v>
      </c>
      <c r="CP14" s="96">
        <v>864.1</v>
      </c>
      <c r="CQ14" s="421">
        <v>44300</v>
      </c>
      <c r="CR14" s="96">
        <v>864.1</v>
      </c>
      <c r="CS14" s="424" t="s">
        <v>360</v>
      </c>
      <c r="CT14" s="423">
        <v>46</v>
      </c>
      <c r="CU14" s="705">
        <f t="shared" si="48"/>
        <v>39748.6</v>
      </c>
      <c r="CX14" s="111"/>
      <c r="CY14" s="15">
        <v>7</v>
      </c>
      <c r="CZ14" s="96">
        <v>957.07</v>
      </c>
      <c r="DA14" s="359">
        <v>44301</v>
      </c>
      <c r="DB14" s="96">
        <v>957.07</v>
      </c>
      <c r="DC14" s="99" t="s">
        <v>366</v>
      </c>
      <c r="DD14" s="74">
        <v>46</v>
      </c>
      <c r="DE14" s="691">
        <f t="shared" si="15"/>
        <v>44025.22</v>
      </c>
      <c r="DH14" s="111"/>
      <c r="DI14" s="15">
        <v>7</v>
      </c>
      <c r="DJ14" s="96">
        <v>854.1</v>
      </c>
      <c r="DK14" s="421">
        <v>44302</v>
      </c>
      <c r="DL14" s="96">
        <v>854.1</v>
      </c>
      <c r="DM14" s="424" t="s">
        <v>361</v>
      </c>
      <c r="DN14" s="423">
        <v>46</v>
      </c>
      <c r="DO14" s="705">
        <f t="shared" si="16"/>
        <v>39288.6</v>
      </c>
      <c r="DR14" s="111"/>
      <c r="DS14" s="15">
        <v>7</v>
      </c>
      <c r="DT14" s="96">
        <v>968.87</v>
      </c>
      <c r="DU14" s="421">
        <v>44302</v>
      </c>
      <c r="DV14" s="96">
        <v>968.87</v>
      </c>
      <c r="DW14" s="424" t="s">
        <v>374</v>
      </c>
      <c r="DX14" s="423">
        <v>46</v>
      </c>
      <c r="DY14" s="691">
        <f t="shared" si="17"/>
        <v>44568.02</v>
      </c>
      <c r="EB14" s="111"/>
      <c r="EC14" s="15">
        <v>7</v>
      </c>
      <c r="ED14" s="72">
        <v>926.53</v>
      </c>
      <c r="EE14" s="377">
        <v>44303</v>
      </c>
      <c r="EF14" s="72">
        <v>926.53</v>
      </c>
      <c r="EG14" s="73" t="s">
        <v>378</v>
      </c>
      <c r="EH14" s="74">
        <v>47</v>
      </c>
      <c r="EI14" s="691">
        <f t="shared" si="18"/>
        <v>43546.909999999996</v>
      </c>
      <c r="EL14" s="477"/>
      <c r="EM14" s="15">
        <v>7</v>
      </c>
      <c r="EN14" s="307">
        <v>894.33</v>
      </c>
      <c r="EO14" s="365">
        <v>44303</v>
      </c>
      <c r="EP14" s="307">
        <v>894.33</v>
      </c>
      <c r="EQ14" s="292" t="s">
        <v>352</v>
      </c>
      <c r="ER14" s="293">
        <v>47</v>
      </c>
      <c r="ES14" s="691">
        <f t="shared" si="19"/>
        <v>42033.51</v>
      </c>
      <c r="EV14" s="111"/>
      <c r="EW14" s="15">
        <v>7</v>
      </c>
      <c r="EX14" s="72">
        <v>880.4</v>
      </c>
      <c r="EY14" s="377">
        <v>44303</v>
      </c>
      <c r="EZ14" s="72">
        <v>880.4</v>
      </c>
      <c r="FA14" s="292" t="s">
        <v>383</v>
      </c>
      <c r="FB14" s="74">
        <v>47</v>
      </c>
      <c r="FC14" s="356">
        <f t="shared" si="20"/>
        <v>41378.799999999996</v>
      </c>
      <c r="FF14" s="477"/>
      <c r="FG14" s="15">
        <v>7</v>
      </c>
      <c r="FH14" s="307">
        <v>880.4</v>
      </c>
      <c r="FI14" s="365">
        <v>44306</v>
      </c>
      <c r="FJ14" s="307">
        <v>880.4</v>
      </c>
      <c r="FK14" s="292" t="s">
        <v>388</v>
      </c>
      <c r="FL14" s="293">
        <v>48</v>
      </c>
      <c r="FM14" s="691">
        <f t="shared" si="21"/>
        <v>42259.199999999997</v>
      </c>
      <c r="FP14" s="111"/>
      <c r="FQ14" s="15">
        <v>7</v>
      </c>
      <c r="FR14" s="96">
        <v>920.8</v>
      </c>
      <c r="FS14" s="359">
        <v>44305</v>
      </c>
      <c r="FT14" s="96">
        <v>920.8</v>
      </c>
      <c r="FU14" s="73" t="s">
        <v>386</v>
      </c>
      <c r="FV14" s="74">
        <v>48</v>
      </c>
      <c r="FW14" s="691">
        <f t="shared" si="22"/>
        <v>44198.399999999994</v>
      </c>
      <c r="FZ14" s="111"/>
      <c r="GA14" s="15">
        <v>7</v>
      </c>
      <c r="GB14" s="72">
        <v>964.79</v>
      </c>
      <c r="GC14" s="583">
        <v>44308</v>
      </c>
      <c r="GD14" s="72">
        <v>964.79</v>
      </c>
      <c r="GE14" s="292" t="s">
        <v>393</v>
      </c>
      <c r="GF14" s="293">
        <v>50</v>
      </c>
      <c r="GG14" s="356">
        <f t="shared" si="23"/>
        <v>48239.5</v>
      </c>
      <c r="GJ14" s="111"/>
      <c r="GK14" s="15">
        <v>7</v>
      </c>
      <c r="GL14" s="561">
        <v>949.82</v>
      </c>
      <c r="GM14" s="359">
        <v>44310</v>
      </c>
      <c r="GN14" s="561">
        <v>949.82</v>
      </c>
      <c r="GO14" s="99" t="s">
        <v>412</v>
      </c>
      <c r="GP14" s="74">
        <v>50</v>
      </c>
      <c r="GQ14" s="691">
        <f t="shared" si="24"/>
        <v>47491</v>
      </c>
      <c r="GT14" s="111"/>
      <c r="GU14" s="15">
        <v>7</v>
      </c>
      <c r="GV14" s="96">
        <v>861.8</v>
      </c>
      <c r="GW14" s="359">
        <v>44309</v>
      </c>
      <c r="GX14" s="96">
        <v>861.8</v>
      </c>
      <c r="GY14" s="99" t="s">
        <v>399</v>
      </c>
      <c r="GZ14" s="74">
        <v>50</v>
      </c>
      <c r="HA14" s="691">
        <f t="shared" si="25"/>
        <v>43090</v>
      </c>
      <c r="HD14" s="111"/>
      <c r="HE14" s="15">
        <v>7</v>
      </c>
      <c r="HF14" s="96">
        <v>948</v>
      </c>
      <c r="HG14" s="359">
        <v>44310</v>
      </c>
      <c r="HH14" s="96">
        <v>948</v>
      </c>
      <c r="HI14" s="99" t="s">
        <v>404</v>
      </c>
      <c r="HJ14" s="74">
        <v>50</v>
      </c>
      <c r="HK14" s="691">
        <f t="shared" si="26"/>
        <v>47400</v>
      </c>
      <c r="HN14" s="111"/>
      <c r="HO14" s="15">
        <v>7</v>
      </c>
      <c r="HP14" s="307">
        <v>920.3</v>
      </c>
      <c r="HQ14" s="365">
        <v>44313</v>
      </c>
      <c r="HR14" s="307">
        <v>920.3</v>
      </c>
      <c r="HS14" s="426" t="s">
        <v>425</v>
      </c>
      <c r="HT14" s="293">
        <v>50</v>
      </c>
      <c r="HU14" s="356">
        <f t="shared" si="27"/>
        <v>46015</v>
      </c>
      <c r="HX14" s="111"/>
      <c r="HY14" s="15">
        <v>7</v>
      </c>
      <c r="HZ14" s="72">
        <v>891.8</v>
      </c>
      <c r="IA14" s="377">
        <v>44312</v>
      </c>
      <c r="IB14" s="72">
        <v>891.8</v>
      </c>
      <c r="IC14" s="73" t="s">
        <v>423</v>
      </c>
      <c r="ID14" s="74">
        <v>50</v>
      </c>
      <c r="IE14" s="691">
        <f t="shared" si="28"/>
        <v>44590</v>
      </c>
      <c r="IH14" s="111"/>
      <c r="II14" s="15">
        <v>7</v>
      </c>
      <c r="IJ14" s="72">
        <v>879.5</v>
      </c>
      <c r="IK14" s="377">
        <v>44317</v>
      </c>
      <c r="IL14" s="72">
        <v>879.5</v>
      </c>
      <c r="IM14" s="73" t="s">
        <v>460</v>
      </c>
      <c r="IN14" s="74">
        <v>50</v>
      </c>
      <c r="IO14" s="691">
        <f t="shared" si="29"/>
        <v>43975</v>
      </c>
      <c r="IR14" s="111"/>
      <c r="IS14" s="15">
        <v>7</v>
      </c>
      <c r="IT14" s="307">
        <v>908.5</v>
      </c>
      <c r="IU14" s="271">
        <v>44317</v>
      </c>
      <c r="IV14" s="307">
        <v>908.5</v>
      </c>
      <c r="IW14" s="590" t="s">
        <v>458</v>
      </c>
      <c r="IX14" s="293">
        <v>50</v>
      </c>
      <c r="IY14" s="356">
        <f t="shared" si="30"/>
        <v>45425</v>
      </c>
      <c r="IZ14" s="96"/>
      <c r="JA14" s="72"/>
      <c r="JB14" s="111"/>
      <c r="JC14" s="15">
        <v>7</v>
      </c>
      <c r="JD14" s="96">
        <v>961.61</v>
      </c>
      <c r="JE14" s="377">
        <v>44315</v>
      </c>
      <c r="JF14" s="96">
        <v>961.61</v>
      </c>
      <c r="JG14" s="73" t="s">
        <v>441</v>
      </c>
      <c r="JH14" s="74">
        <v>50</v>
      </c>
      <c r="JI14" s="691">
        <f t="shared" si="31"/>
        <v>48080.5</v>
      </c>
      <c r="JJ14" s="72"/>
      <c r="JL14" s="111"/>
      <c r="JM14" s="15">
        <v>7</v>
      </c>
      <c r="JN14" s="96">
        <v>931.67</v>
      </c>
      <c r="JO14" s="359">
        <v>44317</v>
      </c>
      <c r="JP14" s="96">
        <v>931.67</v>
      </c>
      <c r="JQ14" s="73" t="s">
        <v>462</v>
      </c>
      <c r="JR14" s="74">
        <v>50</v>
      </c>
      <c r="JS14" s="691">
        <f t="shared" si="32"/>
        <v>46583.5</v>
      </c>
      <c r="JV14" s="111"/>
      <c r="JW14" s="15">
        <v>7</v>
      </c>
      <c r="JX14" s="72">
        <v>884</v>
      </c>
      <c r="JY14" s="377">
        <v>44316</v>
      </c>
      <c r="JZ14" s="72">
        <v>884</v>
      </c>
      <c r="KA14" s="73" t="s">
        <v>455</v>
      </c>
      <c r="KB14" s="74">
        <v>50</v>
      </c>
      <c r="KC14" s="691">
        <f t="shared" si="33"/>
        <v>44200</v>
      </c>
      <c r="KF14" s="111"/>
      <c r="KG14" s="15">
        <v>7</v>
      </c>
      <c r="KH14" s="72">
        <v>899.5</v>
      </c>
      <c r="KI14" s="377">
        <v>44316</v>
      </c>
      <c r="KJ14" s="72">
        <v>899.5</v>
      </c>
      <c r="KK14" s="73" t="s">
        <v>451</v>
      </c>
      <c r="KL14" s="74">
        <v>50</v>
      </c>
      <c r="KM14" s="691">
        <f t="shared" si="34"/>
        <v>44975</v>
      </c>
      <c r="KP14" s="111"/>
      <c r="KQ14" s="15">
        <v>7</v>
      </c>
      <c r="KR14" s="72"/>
      <c r="KS14" s="377"/>
      <c r="KT14" s="72"/>
      <c r="KU14" s="73"/>
      <c r="KV14" s="74"/>
      <c r="KW14" s="691">
        <f t="shared" si="35"/>
        <v>0</v>
      </c>
      <c r="KZ14" s="111"/>
      <c r="LA14" s="15">
        <v>7</v>
      </c>
      <c r="LB14" s="96"/>
      <c r="LC14" s="359"/>
      <c r="LD14" s="96"/>
      <c r="LE14" s="99"/>
      <c r="LF14" s="74"/>
      <c r="LG14" s="691">
        <f t="shared" si="36"/>
        <v>0</v>
      </c>
      <c r="LJ14" s="111"/>
      <c r="LK14" s="15">
        <v>7</v>
      </c>
      <c r="LL14" s="96"/>
      <c r="LM14" s="359"/>
      <c r="LN14" s="96"/>
      <c r="LO14" s="99"/>
      <c r="LP14" s="74"/>
      <c r="LQ14" s="691">
        <f t="shared" si="37"/>
        <v>0</v>
      </c>
      <c r="LT14" s="111"/>
      <c r="LU14" s="15">
        <v>7</v>
      </c>
      <c r="LV14" s="96"/>
      <c r="LW14" s="359"/>
      <c r="LX14" s="96"/>
      <c r="LY14" s="99"/>
      <c r="LZ14" s="74"/>
      <c r="MA14" s="691">
        <f t="shared" si="38"/>
        <v>0</v>
      </c>
      <c r="MC14" s="111"/>
      <c r="MD14" s="15">
        <v>7</v>
      </c>
      <c r="ME14" s="433"/>
      <c r="MF14" s="359"/>
      <c r="MG14" s="433"/>
      <c r="MH14" s="99"/>
      <c r="MI14" s="74"/>
      <c r="MJ14" s="74">
        <f t="shared" si="39"/>
        <v>0</v>
      </c>
      <c r="MM14" s="111"/>
      <c r="MN14" s="15">
        <v>7</v>
      </c>
      <c r="MO14" s="96"/>
      <c r="MP14" s="359"/>
      <c r="MQ14" s="96"/>
      <c r="MR14" s="99"/>
      <c r="MS14" s="74"/>
      <c r="MT14" s="74">
        <f t="shared" si="40"/>
        <v>0</v>
      </c>
      <c r="MW14" s="111"/>
      <c r="MX14" s="15">
        <v>7</v>
      </c>
      <c r="MY14" s="433"/>
      <c r="MZ14" s="359"/>
      <c r="NA14" s="433"/>
      <c r="NB14" s="99"/>
      <c r="NC14" s="74"/>
      <c r="ND14" s="74">
        <f t="shared" si="5"/>
        <v>0</v>
      </c>
      <c r="NG14" s="111"/>
      <c r="NH14" s="15">
        <v>7</v>
      </c>
      <c r="NI14" s="96"/>
      <c r="NJ14" s="359"/>
      <c r="NK14" s="96"/>
      <c r="NL14" s="99"/>
      <c r="NM14" s="74"/>
      <c r="NN14" s="74">
        <f t="shared" si="41"/>
        <v>0</v>
      </c>
      <c r="NQ14" s="111"/>
      <c r="NR14" s="15">
        <v>7</v>
      </c>
      <c r="NS14" s="96"/>
      <c r="NT14" s="359"/>
      <c r="NU14" s="96"/>
      <c r="NV14" s="99"/>
      <c r="NW14" s="74"/>
      <c r="NX14" s="74">
        <f t="shared" si="42"/>
        <v>0</v>
      </c>
      <c r="OA14" s="111"/>
      <c r="OB14" s="15">
        <v>7</v>
      </c>
      <c r="OC14" s="96"/>
      <c r="OD14" s="359"/>
      <c r="OE14" s="96"/>
      <c r="OF14" s="99"/>
      <c r="OG14" s="74"/>
      <c r="OH14" s="74">
        <f t="shared" si="43"/>
        <v>0</v>
      </c>
      <c r="OK14" s="111"/>
      <c r="OL14" s="15">
        <v>7</v>
      </c>
      <c r="OM14" s="96"/>
      <c r="ON14" s="359"/>
      <c r="OO14" s="96"/>
      <c r="OP14" s="99"/>
      <c r="OQ14" s="74"/>
      <c r="OR14" s="74">
        <f t="shared" si="44"/>
        <v>0</v>
      </c>
      <c r="OU14" s="111"/>
      <c r="OV14" s="15">
        <v>7</v>
      </c>
      <c r="OW14" s="307"/>
      <c r="OX14" s="365"/>
      <c r="OY14" s="307"/>
      <c r="OZ14" s="352"/>
      <c r="PA14" s="293"/>
      <c r="PB14" s="293">
        <f t="shared" si="45"/>
        <v>0</v>
      </c>
      <c r="PE14" s="98"/>
      <c r="PF14" s="15">
        <v>7</v>
      </c>
      <c r="PG14" s="96"/>
      <c r="PH14" s="359"/>
      <c r="PI14" s="96"/>
      <c r="PJ14" s="99"/>
      <c r="PK14" s="74"/>
      <c r="PL14" s="74">
        <f t="shared" si="46"/>
        <v>0</v>
      </c>
      <c r="PO14" s="111"/>
      <c r="PP14" s="15">
        <v>7</v>
      </c>
      <c r="PQ14" s="96"/>
      <c r="PR14" s="359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9"/>
      <c r="QK14" s="96"/>
      <c r="QL14" s="99"/>
      <c r="QM14" s="74"/>
      <c r="QP14" s="111"/>
      <c r="QQ14" s="15">
        <v>7</v>
      </c>
      <c r="QR14" s="96"/>
      <c r="QS14" s="359"/>
      <c r="QT14" s="96"/>
      <c r="QU14" s="99"/>
      <c r="QV14" s="74"/>
      <c r="QY14" s="111"/>
      <c r="QZ14" s="15">
        <v>7</v>
      </c>
      <c r="RA14" s="96"/>
      <c r="RB14" s="359"/>
      <c r="RC14" s="96"/>
      <c r="RD14" s="99"/>
      <c r="RE14" s="74"/>
      <c r="RH14" s="111"/>
      <c r="RI14" s="15">
        <v>7</v>
      </c>
      <c r="RJ14" s="96"/>
      <c r="RK14" s="359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32"/>
      <c r="TE14" s="195"/>
      <c r="TF14" s="424"/>
      <c r="TG14" s="423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 t="str">
        <f t="shared" ref="B15:I15" si="53">DQ5</f>
        <v>TYSON FRESH MEATS</v>
      </c>
      <c r="C15" s="79" t="str">
        <f t="shared" si="53"/>
        <v xml:space="preserve">I B P </v>
      </c>
      <c r="D15" s="107" t="str">
        <f t="shared" si="53"/>
        <v>PED. 63789148</v>
      </c>
      <c r="E15" s="144">
        <f t="shared" si="53"/>
        <v>44302</v>
      </c>
      <c r="F15" s="90">
        <f t="shared" si="53"/>
        <v>18752.48</v>
      </c>
      <c r="G15" s="76">
        <f t="shared" si="53"/>
        <v>20</v>
      </c>
      <c r="H15" s="49">
        <f t="shared" si="53"/>
        <v>18751.400000000001</v>
      </c>
      <c r="I15" s="110">
        <f t="shared" si="53"/>
        <v>1.0799999999981083</v>
      </c>
      <c r="L15" s="111"/>
      <c r="M15" s="15">
        <v>8</v>
      </c>
      <c r="N15" s="307">
        <v>910.4</v>
      </c>
      <c r="O15" s="365">
        <v>44292</v>
      </c>
      <c r="P15" s="307">
        <v>910.4</v>
      </c>
      <c r="Q15" s="352" t="s">
        <v>315</v>
      </c>
      <c r="R15" s="293">
        <v>44</v>
      </c>
      <c r="S15" s="293">
        <f t="shared" si="7"/>
        <v>40057.599999999999</v>
      </c>
      <c r="T15" s="268"/>
      <c r="V15" s="111"/>
      <c r="W15" s="15">
        <v>8</v>
      </c>
      <c r="X15" s="307">
        <v>886.8</v>
      </c>
      <c r="Y15" s="365">
        <v>44292</v>
      </c>
      <c r="Z15" s="307">
        <v>886.8</v>
      </c>
      <c r="AA15" s="426" t="s">
        <v>317</v>
      </c>
      <c r="AB15" s="293">
        <v>45</v>
      </c>
      <c r="AC15" s="356">
        <f t="shared" si="8"/>
        <v>39906</v>
      </c>
      <c r="AF15" s="111"/>
      <c r="AG15" s="15">
        <v>8</v>
      </c>
      <c r="AH15" s="96">
        <v>927.14</v>
      </c>
      <c r="AI15" s="359">
        <v>44293</v>
      </c>
      <c r="AJ15" s="96">
        <v>927.14</v>
      </c>
      <c r="AK15" s="99" t="s">
        <v>321</v>
      </c>
      <c r="AL15" s="74">
        <v>45</v>
      </c>
      <c r="AM15" s="700">
        <f t="shared" si="9"/>
        <v>41721.300000000003</v>
      </c>
      <c r="AP15" s="111"/>
      <c r="AQ15" s="15">
        <v>8</v>
      </c>
      <c r="AR15" s="353">
        <v>942.56</v>
      </c>
      <c r="AS15" s="365">
        <v>44294</v>
      </c>
      <c r="AT15" s="353">
        <v>942.56</v>
      </c>
      <c r="AU15" s="352" t="s">
        <v>330</v>
      </c>
      <c r="AV15" s="293">
        <v>45</v>
      </c>
      <c r="AW15" s="356">
        <f t="shared" si="10"/>
        <v>42415.199999999997</v>
      </c>
      <c r="AZ15" s="111"/>
      <c r="BA15" s="15">
        <v>8</v>
      </c>
      <c r="BB15" s="96">
        <v>925.17</v>
      </c>
      <c r="BC15" s="144">
        <v>44294</v>
      </c>
      <c r="BD15" s="96">
        <v>925.17</v>
      </c>
      <c r="BE15" s="99" t="s">
        <v>328</v>
      </c>
      <c r="BF15" s="420">
        <v>45</v>
      </c>
      <c r="BG15" s="720">
        <f t="shared" si="11"/>
        <v>41632.65</v>
      </c>
      <c r="BJ15" s="111"/>
      <c r="BK15" s="15">
        <v>8</v>
      </c>
      <c r="BL15" s="96">
        <v>917.2</v>
      </c>
      <c r="BM15" s="144">
        <v>44295</v>
      </c>
      <c r="BN15" s="96">
        <v>917.2</v>
      </c>
      <c r="BO15" s="99" t="s">
        <v>333</v>
      </c>
      <c r="BP15" s="420">
        <v>46</v>
      </c>
      <c r="BQ15" s="720">
        <f t="shared" si="12"/>
        <v>42191.200000000004</v>
      </c>
      <c r="BT15" s="111"/>
      <c r="BU15" s="290">
        <v>8</v>
      </c>
      <c r="BV15" s="307">
        <v>878.6</v>
      </c>
      <c r="BW15" s="421">
        <v>44296</v>
      </c>
      <c r="BX15" s="307">
        <v>878.6</v>
      </c>
      <c r="BY15" s="422" t="s">
        <v>342</v>
      </c>
      <c r="BZ15" s="423">
        <v>46</v>
      </c>
      <c r="CA15" s="691">
        <f t="shared" si="13"/>
        <v>40415.599999999999</v>
      </c>
      <c r="CD15" s="111"/>
      <c r="CE15" s="15">
        <v>8</v>
      </c>
      <c r="CF15" s="96">
        <v>907.6</v>
      </c>
      <c r="CG15" s="421">
        <v>44299</v>
      </c>
      <c r="CH15" s="96">
        <v>907.6</v>
      </c>
      <c r="CI15" s="424" t="s">
        <v>349</v>
      </c>
      <c r="CJ15" s="423">
        <v>46</v>
      </c>
      <c r="CK15" s="691">
        <f t="shared" si="14"/>
        <v>41749.599999999999</v>
      </c>
      <c r="CN15" s="98"/>
      <c r="CO15" s="15">
        <v>8</v>
      </c>
      <c r="CP15" s="96">
        <v>900.4</v>
      </c>
      <c r="CQ15" s="421">
        <v>44300</v>
      </c>
      <c r="CR15" s="96">
        <v>900.4</v>
      </c>
      <c r="CS15" s="424" t="s">
        <v>360</v>
      </c>
      <c r="CT15" s="423">
        <v>46</v>
      </c>
      <c r="CU15" s="705">
        <f t="shared" si="48"/>
        <v>41418.400000000001</v>
      </c>
      <c r="CX15" s="111"/>
      <c r="CY15" s="15">
        <v>8</v>
      </c>
      <c r="CZ15" s="96">
        <v>929.86</v>
      </c>
      <c r="DA15" s="359">
        <v>44301</v>
      </c>
      <c r="DB15" s="96">
        <v>929.86</v>
      </c>
      <c r="DC15" s="99" t="s">
        <v>366</v>
      </c>
      <c r="DD15" s="74">
        <v>46</v>
      </c>
      <c r="DE15" s="691">
        <f t="shared" si="15"/>
        <v>42773.56</v>
      </c>
      <c r="DH15" s="111"/>
      <c r="DI15" s="15">
        <v>8</v>
      </c>
      <c r="DJ15" s="96">
        <v>836.9</v>
      </c>
      <c r="DK15" s="421">
        <v>44302</v>
      </c>
      <c r="DL15" s="96">
        <v>836.9</v>
      </c>
      <c r="DM15" s="424" t="s">
        <v>361</v>
      </c>
      <c r="DN15" s="423">
        <v>46</v>
      </c>
      <c r="DO15" s="705">
        <f t="shared" si="16"/>
        <v>38497.4</v>
      </c>
      <c r="DR15" s="111"/>
      <c r="DS15" s="15">
        <v>8</v>
      </c>
      <c r="DT15" s="96">
        <v>916.25</v>
      </c>
      <c r="DU15" s="421">
        <v>44302</v>
      </c>
      <c r="DV15" s="96">
        <v>916.25</v>
      </c>
      <c r="DW15" s="424" t="s">
        <v>374</v>
      </c>
      <c r="DX15" s="423">
        <v>46</v>
      </c>
      <c r="DY15" s="691">
        <f t="shared" si="17"/>
        <v>42147.5</v>
      </c>
      <c r="EB15" s="111"/>
      <c r="EC15" s="15">
        <v>8</v>
      </c>
      <c r="ED15" s="72">
        <v>928.8</v>
      </c>
      <c r="EE15" s="377">
        <v>44303</v>
      </c>
      <c r="EF15" s="72">
        <v>928.8</v>
      </c>
      <c r="EG15" s="73" t="s">
        <v>381</v>
      </c>
      <c r="EH15" s="74">
        <v>47</v>
      </c>
      <c r="EI15" s="691">
        <f t="shared" si="18"/>
        <v>43653.599999999999</v>
      </c>
      <c r="EL15" s="477"/>
      <c r="EM15" s="15">
        <v>8</v>
      </c>
      <c r="EN15" s="307">
        <v>935.15</v>
      </c>
      <c r="EO15" s="365">
        <v>44303</v>
      </c>
      <c r="EP15" s="307">
        <v>935.15</v>
      </c>
      <c r="EQ15" s="292" t="s">
        <v>352</v>
      </c>
      <c r="ER15" s="293">
        <v>47</v>
      </c>
      <c r="ES15" s="691">
        <f t="shared" si="19"/>
        <v>43952.049999999996</v>
      </c>
      <c r="EV15" s="111"/>
      <c r="EW15" s="15">
        <v>8</v>
      </c>
      <c r="EX15" s="72">
        <v>904.9</v>
      </c>
      <c r="EY15" s="377">
        <v>44303</v>
      </c>
      <c r="EZ15" s="72">
        <v>904.9</v>
      </c>
      <c r="FA15" s="292" t="s">
        <v>383</v>
      </c>
      <c r="FB15" s="74">
        <v>47</v>
      </c>
      <c r="FC15" s="356">
        <f t="shared" si="20"/>
        <v>42530.299999999996</v>
      </c>
      <c r="FF15" s="477"/>
      <c r="FG15" s="15">
        <v>8</v>
      </c>
      <c r="FH15" s="307">
        <v>905.8</v>
      </c>
      <c r="FI15" s="365">
        <v>44306</v>
      </c>
      <c r="FJ15" s="307">
        <v>905.8</v>
      </c>
      <c r="FK15" s="292" t="s">
        <v>388</v>
      </c>
      <c r="FL15" s="293">
        <v>48</v>
      </c>
      <c r="FM15" s="691">
        <f t="shared" si="21"/>
        <v>43478.399999999994</v>
      </c>
      <c r="FP15" s="111"/>
      <c r="FQ15" s="15">
        <v>8</v>
      </c>
      <c r="FR15" s="96">
        <v>883.1</v>
      </c>
      <c r="FS15" s="359">
        <v>44305</v>
      </c>
      <c r="FT15" s="96">
        <v>883.1</v>
      </c>
      <c r="FU15" s="73" t="s">
        <v>386</v>
      </c>
      <c r="FV15" s="74">
        <v>48</v>
      </c>
      <c r="FW15" s="691">
        <f t="shared" si="22"/>
        <v>42388.800000000003</v>
      </c>
      <c r="FZ15" s="111"/>
      <c r="GA15" s="15">
        <v>8</v>
      </c>
      <c r="GB15" s="72">
        <v>934.85</v>
      </c>
      <c r="GC15" s="583">
        <v>44308</v>
      </c>
      <c r="GD15" s="72">
        <v>934.85</v>
      </c>
      <c r="GE15" s="292" t="s">
        <v>393</v>
      </c>
      <c r="GF15" s="293">
        <v>50</v>
      </c>
      <c r="GG15" s="356">
        <f t="shared" si="23"/>
        <v>46742.5</v>
      </c>
      <c r="GJ15" s="111"/>
      <c r="GK15" s="15">
        <v>8</v>
      </c>
      <c r="GL15" s="561">
        <v>962.52</v>
      </c>
      <c r="GM15" s="359">
        <v>44310</v>
      </c>
      <c r="GN15" s="561">
        <v>962.52</v>
      </c>
      <c r="GO15" s="99" t="s">
        <v>412</v>
      </c>
      <c r="GP15" s="74">
        <v>50</v>
      </c>
      <c r="GQ15" s="691">
        <f t="shared" si="24"/>
        <v>48126</v>
      </c>
      <c r="GT15" s="111"/>
      <c r="GU15" s="15">
        <v>8</v>
      </c>
      <c r="GV15" s="96">
        <v>887.2</v>
      </c>
      <c r="GW15" s="359">
        <v>44309</v>
      </c>
      <c r="GX15" s="96">
        <v>887.2</v>
      </c>
      <c r="GY15" s="99" t="s">
        <v>399</v>
      </c>
      <c r="GZ15" s="74">
        <v>50</v>
      </c>
      <c r="HA15" s="691">
        <f t="shared" si="25"/>
        <v>44360</v>
      </c>
      <c r="HD15" s="111"/>
      <c r="HE15" s="15">
        <v>8</v>
      </c>
      <c r="HF15" s="96">
        <v>894</v>
      </c>
      <c r="HG15" s="359">
        <v>44310</v>
      </c>
      <c r="HH15" s="96">
        <v>894</v>
      </c>
      <c r="HI15" s="99" t="s">
        <v>404</v>
      </c>
      <c r="HJ15" s="74">
        <v>50</v>
      </c>
      <c r="HK15" s="691">
        <f t="shared" si="26"/>
        <v>44700</v>
      </c>
      <c r="HN15" s="111"/>
      <c r="HO15" s="15">
        <v>8</v>
      </c>
      <c r="HP15" s="307">
        <v>894.9</v>
      </c>
      <c r="HQ15" s="365">
        <v>44313</v>
      </c>
      <c r="HR15" s="307">
        <v>894.9</v>
      </c>
      <c r="HS15" s="426" t="s">
        <v>425</v>
      </c>
      <c r="HT15" s="293">
        <v>50</v>
      </c>
      <c r="HU15" s="356">
        <f t="shared" si="27"/>
        <v>44745</v>
      </c>
      <c r="HX15" s="111"/>
      <c r="HY15" s="15">
        <v>8</v>
      </c>
      <c r="HZ15" s="72">
        <v>890.9</v>
      </c>
      <c r="IA15" s="377">
        <v>44312</v>
      </c>
      <c r="IB15" s="72">
        <v>890.9</v>
      </c>
      <c r="IC15" s="73" t="s">
        <v>423</v>
      </c>
      <c r="ID15" s="74">
        <v>50</v>
      </c>
      <c r="IE15" s="691">
        <f t="shared" si="28"/>
        <v>44545</v>
      </c>
      <c r="IH15" s="98"/>
      <c r="II15" s="15">
        <v>8</v>
      </c>
      <c r="IJ15" s="72">
        <v>892.2</v>
      </c>
      <c r="IK15" s="377">
        <v>44317</v>
      </c>
      <c r="IL15" s="72">
        <v>892.2</v>
      </c>
      <c r="IM15" s="73" t="s">
        <v>460</v>
      </c>
      <c r="IN15" s="74">
        <v>50</v>
      </c>
      <c r="IO15" s="691">
        <f t="shared" si="29"/>
        <v>44610</v>
      </c>
      <c r="IR15" s="111"/>
      <c r="IS15" s="15">
        <v>8</v>
      </c>
      <c r="IT15" s="307">
        <v>895.8</v>
      </c>
      <c r="IU15" s="271">
        <v>44317</v>
      </c>
      <c r="IV15" s="307">
        <v>895.8</v>
      </c>
      <c r="IW15" s="590" t="s">
        <v>458</v>
      </c>
      <c r="IX15" s="293">
        <v>50</v>
      </c>
      <c r="IY15" s="356">
        <f t="shared" si="30"/>
        <v>44790</v>
      </c>
      <c r="IZ15" s="96"/>
      <c r="JA15" s="72"/>
      <c r="JB15" s="111"/>
      <c r="JC15" s="15">
        <v>8</v>
      </c>
      <c r="JD15" s="96">
        <v>953.45</v>
      </c>
      <c r="JE15" s="377">
        <v>44315</v>
      </c>
      <c r="JF15" s="96">
        <v>953.45</v>
      </c>
      <c r="JG15" s="73" t="s">
        <v>441</v>
      </c>
      <c r="JH15" s="74">
        <v>50</v>
      </c>
      <c r="JI15" s="691">
        <f t="shared" si="31"/>
        <v>47672.5</v>
      </c>
      <c r="JJ15" s="72"/>
      <c r="JL15" s="111"/>
      <c r="JM15" s="15">
        <v>8</v>
      </c>
      <c r="JN15" s="96">
        <v>943.01</v>
      </c>
      <c r="JO15" s="359">
        <v>44317</v>
      </c>
      <c r="JP15" s="96">
        <v>943.01</v>
      </c>
      <c r="JQ15" s="73" t="s">
        <v>462</v>
      </c>
      <c r="JR15" s="74">
        <v>50</v>
      </c>
      <c r="JS15" s="691">
        <f t="shared" si="32"/>
        <v>47150.5</v>
      </c>
      <c r="JV15" s="111"/>
      <c r="JW15" s="15">
        <v>8</v>
      </c>
      <c r="JX15" s="72">
        <v>913.1</v>
      </c>
      <c r="JY15" s="377">
        <v>44316</v>
      </c>
      <c r="JZ15" s="72">
        <v>913.1</v>
      </c>
      <c r="KA15" s="73" t="s">
        <v>455</v>
      </c>
      <c r="KB15" s="74">
        <v>50</v>
      </c>
      <c r="KC15" s="691">
        <f t="shared" si="33"/>
        <v>45655</v>
      </c>
      <c r="KF15" s="111"/>
      <c r="KG15" s="15">
        <v>8</v>
      </c>
      <c r="KH15" s="72">
        <v>922.1</v>
      </c>
      <c r="KI15" s="377">
        <v>44316</v>
      </c>
      <c r="KJ15" s="72">
        <v>922.1</v>
      </c>
      <c r="KK15" s="73" t="s">
        <v>451</v>
      </c>
      <c r="KL15" s="74">
        <v>50</v>
      </c>
      <c r="KM15" s="691">
        <f t="shared" si="34"/>
        <v>46105</v>
      </c>
      <c r="KP15" s="111"/>
      <c r="KQ15" s="15">
        <v>8</v>
      </c>
      <c r="KR15" s="72"/>
      <c r="KS15" s="377"/>
      <c r="KT15" s="72"/>
      <c r="KU15" s="73"/>
      <c r="KV15" s="74"/>
      <c r="KW15" s="691">
        <f t="shared" si="35"/>
        <v>0</v>
      </c>
      <c r="KZ15" s="111"/>
      <c r="LA15" s="15">
        <v>8</v>
      </c>
      <c r="LB15" s="96"/>
      <c r="LC15" s="359"/>
      <c r="LD15" s="96"/>
      <c r="LE15" s="99"/>
      <c r="LF15" s="74"/>
      <c r="LG15" s="691">
        <f t="shared" si="36"/>
        <v>0</v>
      </c>
      <c r="LJ15" s="111"/>
      <c r="LK15" s="15">
        <v>8</v>
      </c>
      <c r="LL15" s="96"/>
      <c r="LM15" s="359"/>
      <c r="LN15" s="96"/>
      <c r="LO15" s="99"/>
      <c r="LP15" s="74"/>
      <c r="LQ15" s="691">
        <f t="shared" si="37"/>
        <v>0</v>
      </c>
      <c r="LT15" s="111"/>
      <c r="LU15" s="15">
        <v>8</v>
      </c>
      <c r="LV15" s="96"/>
      <c r="LW15" s="359"/>
      <c r="LX15" s="96"/>
      <c r="LY15" s="99"/>
      <c r="LZ15" s="74"/>
      <c r="MA15" s="691">
        <f t="shared" si="38"/>
        <v>0</v>
      </c>
      <c r="MC15" s="111"/>
      <c r="MD15" s="15">
        <v>8</v>
      </c>
      <c r="ME15" s="433"/>
      <c r="MF15" s="359"/>
      <c r="MG15" s="433"/>
      <c r="MH15" s="99"/>
      <c r="MI15" s="74"/>
      <c r="MJ15" s="74">
        <f t="shared" si="39"/>
        <v>0</v>
      </c>
      <c r="MM15" s="111"/>
      <c r="MN15" s="15">
        <v>8</v>
      </c>
      <c r="MO15" s="96"/>
      <c r="MP15" s="359"/>
      <c r="MQ15" s="96"/>
      <c r="MR15" s="99"/>
      <c r="MS15" s="74"/>
      <c r="MT15" s="74">
        <f t="shared" si="40"/>
        <v>0</v>
      </c>
      <c r="MW15" s="111"/>
      <c r="MX15" s="15">
        <v>8</v>
      </c>
      <c r="MY15" s="433"/>
      <c r="MZ15" s="359"/>
      <c r="NA15" s="433"/>
      <c r="NB15" s="99"/>
      <c r="NC15" s="74"/>
      <c r="ND15" s="74">
        <f t="shared" si="5"/>
        <v>0</v>
      </c>
      <c r="NG15" s="111"/>
      <c r="NH15" s="15">
        <v>8</v>
      </c>
      <c r="NI15" s="96"/>
      <c r="NJ15" s="359"/>
      <c r="NK15" s="96"/>
      <c r="NL15" s="99"/>
      <c r="NM15" s="74"/>
      <c r="NN15" s="74">
        <f t="shared" si="41"/>
        <v>0</v>
      </c>
      <c r="NQ15" s="111"/>
      <c r="NR15" s="15">
        <v>8</v>
      </c>
      <c r="NS15" s="96"/>
      <c r="NT15" s="359"/>
      <c r="NU15" s="96"/>
      <c r="NV15" s="99"/>
      <c r="NW15" s="74"/>
      <c r="NX15" s="74">
        <f t="shared" si="42"/>
        <v>0</v>
      </c>
      <c r="OA15" s="111"/>
      <c r="OB15" s="15">
        <v>8</v>
      </c>
      <c r="OC15" s="96"/>
      <c r="OD15" s="359"/>
      <c r="OE15" s="96"/>
      <c r="OF15" s="99"/>
      <c r="OG15" s="74"/>
      <c r="OH15" s="74">
        <f t="shared" si="43"/>
        <v>0</v>
      </c>
      <c r="OK15" s="111"/>
      <c r="OL15" s="15">
        <v>8</v>
      </c>
      <c r="OM15" s="96"/>
      <c r="ON15" s="359"/>
      <c r="OO15" s="96"/>
      <c r="OP15" s="99"/>
      <c r="OQ15" s="74"/>
      <c r="OR15" s="74">
        <f t="shared" si="44"/>
        <v>0</v>
      </c>
      <c r="OU15" s="111"/>
      <c r="OV15" s="15">
        <v>8</v>
      </c>
      <c r="OW15" s="307"/>
      <c r="OX15" s="365"/>
      <c r="OY15" s="307"/>
      <c r="OZ15" s="352"/>
      <c r="PA15" s="293"/>
      <c r="PB15" s="293">
        <f t="shared" si="45"/>
        <v>0</v>
      </c>
      <c r="PE15" s="98"/>
      <c r="PF15" s="15">
        <v>8</v>
      </c>
      <c r="PG15" s="96"/>
      <c r="PH15" s="359"/>
      <c r="PI15" s="96"/>
      <c r="PJ15" s="99"/>
      <c r="PK15" s="74"/>
      <c r="PL15" s="74">
        <f t="shared" si="46"/>
        <v>0</v>
      </c>
      <c r="PO15" s="111"/>
      <c r="PP15" s="15">
        <v>8</v>
      </c>
      <c r="PQ15" s="96"/>
      <c r="PR15" s="359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9"/>
      <c r="QK15" s="96"/>
      <c r="QL15" s="99"/>
      <c r="QM15" s="74"/>
      <c r="QP15" s="111"/>
      <c r="QQ15" s="15">
        <v>8</v>
      </c>
      <c r="QR15" s="96"/>
      <c r="QS15" s="359"/>
      <c r="QT15" s="96"/>
      <c r="QU15" s="99"/>
      <c r="QV15" s="74"/>
      <c r="QY15" s="111"/>
      <c r="QZ15" s="15">
        <v>8</v>
      </c>
      <c r="RA15" s="96"/>
      <c r="RB15" s="359"/>
      <c r="RC15" s="96"/>
      <c r="RD15" s="99"/>
      <c r="RE15" s="74"/>
      <c r="RH15" s="111"/>
      <c r="RI15" s="15">
        <v>8</v>
      </c>
      <c r="RJ15" s="96"/>
      <c r="RK15" s="359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32"/>
      <c r="TE15" s="195"/>
      <c r="TF15" s="424"/>
      <c r="TG15" s="423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 t="str">
        <f t="shared" ref="B16:I16" si="54">EA5</f>
        <v>SMITHFIELD FRESH MEAT</v>
      </c>
      <c r="C16" s="79" t="str">
        <f t="shared" si="54"/>
        <v>Smithfield</v>
      </c>
      <c r="D16" s="107" t="str">
        <f t="shared" si="54"/>
        <v>PED. 63776981</v>
      </c>
      <c r="E16" s="144">
        <f t="shared" si="54"/>
        <v>44302</v>
      </c>
      <c r="F16" s="90">
        <f t="shared" si="54"/>
        <v>17870.09</v>
      </c>
      <c r="G16" s="76">
        <f t="shared" si="54"/>
        <v>20</v>
      </c>
      <c r="H16" s="49">
        <f t="shared" si="54"/>
        <v>17941.490000000002</v>
      </c>
      <c r="I16" s="110">
        <f t="shared" si="54"/>
        <v>-71.400000000001455</v>
      </c>
      <c r="L16" s="111"/>
      <c r="M16" s="15">
        <v>9</v>
      </c>
      <c r="N16" s="307">
        <v>899.5</v>
      </c>
      <c r="O16" s="365">
        <v>44292</v>
      </c>
      <c r="P16" s="307">
        <v>899.5</v>
      </c>
      <c r="Q16" s="352" t="s">
        <v>315</v>
      </c>
      <c r="R16" s="293">
        <v>44</v>
      </c>
      <c r="S16" s="293">
        <f t="shared" si="7"/>
        <v>39578</v>
      </c>
      <c r="T16" s="268"/>
      <c r="V16" s="111"/>
      <c r="W16" s="15">
        <v>9</v>
      </c>
      <c r="X16" s="307">
        <v>833.2</v>
      </c>
      <c r="Y16" s="365">
        <v>44292</v>
      </c>
      <c r="Z16" s="307">
        <v>833.2</v>
      </c>
      <c r="AA16" s="426" t="s">
        <v>317</v>
      </c>
      <c r="AB16" s="293">
        <v>45</v>
      </c>
      <c r="AC16" s="356">
        <f t="shared" si="8"/>
        <v>37494</v>
      </c>
      <c r="AF16" s="111"/>
      <c r="AG16" s="15">
        <v>9</v>
      </c>
      <c r="AH16" s="96">
        <v>896.29</v>
      </c>
      <c r="AI16" s="359">
        <v>44293</v>
      </c>
      <c r="AJ16" s="96">
        <v>896.29</v>
      </c>
      <c r="AK16" s="99" t="s">
        <v>321</v>
      </c>
      <c r="AL16" s="74">
        <v>45</v>
      </c>
      <c r="AM16" s="700">
        <f t="shared" si="9"/>
        <v>40333.049999999996</v>
      </c>
      <c r="AP16" s="111"/>
      <c r="AQ16" s="15">
        <v>9</v>
      </c>
      <c r="AR16" s="353">
        <v>971.59</v>
      </c>
      <c r="AS16" s="365">
        <v>44294</v>
      </c>
      <c r="AT16" s="353">
        <v>971.59</v>
      </c>
      <c r="AU16" s="352" t="s">
        <v>330</v>
      </c>
      <c r="AV16" s="293">
        <v>45</v>
      </c>
      <c r="AW16" s="356">
        <f t="shared" si="10"/>
        <v>43721.55</v>
      </c>
      <c r="AZ16" s="111"/>
      <c r="BA16" s="15">
        <v>9</v>
      </c>
      <c r="BB16" s="96">
        <v>973.7</v>
      </c>
      <c r="BC16" s="144">
        <v>44294</v>
      </c>
      <c r="BD16" s="96">
        <v>973.7</v>
      </c>
      <c r="BE16" s="99" t="s">
        <v>328</v>
      </c>
      <c r="BF16" s="420">
        <v>45</v>
      </c>
      <c r="BG16" s="720">
        <f t="shared" si="11"/>
        <v>43816.5</v>
      </c>
      <c r="BJ16" s="111"/>
      <c r="BK16" s="15">
        <v>9</v>
      </c>
      <c r="BL16" s="96">
        <v>922.6</v>
      </c>
      <c r="BM16" s="144">
        <v>44295</v>
      </c>
      <c r="BN16" s="96">
        <v>922.6</v>
      </c>
      <c r="BO16" s="99" t="s">
        <v>333</v>
      </c>
      <c r="BP16" s="420">
        <v>46</v>
      </c>
      <c r="BQ16" s="720">
        <f t="shared" si="12"/>
        <v>42439.6</v>
      </c>
      <c r="BT16" s="111"/>
      <c r="BU16" s="290">
        <v>9</v>
      </c>
      <c r="BV16" s="307">
        <v>787</v>
      </c>
      <c r="BW16" s="421">
        <v>44296</v>
      </c>
      <c r="BX16" s="307">
        <v>787</v>
      </c>
      <c r="BY16" s="422" t="s">
        <v>342</v>
      </c>
      <c r="BZ16" s="423">
        <v>46</v>
      </c>
      <c r="CA16" s="691">
        <f t="shared" si="13"/>
        <v>36202</v>
      </c>
      <c r="CD16" s="111"/>
      <c r="CE16" s="15">
        <v>9</v>
      </c>
      <c r="CF16" s="96">
        <v>886.8</v>
      </c>
      <c r="CG16" s="421">
        <v>44299</v>
      </c>
      <c r="CH16" s="96">
        <v>886.8</v>
      </c>
      <c r="CI16" s="424" t="s">
        <v>349</v>
      </c>
      <c r="CJ16" s="423">
        <v>46</v>
      </c>
      <c r="CK16" s="691">
        <f t="shared" si="14"/>
        <v>40792.799999999996</v>
      </c>
      <c r="CN16" s="98"/>
      <c r="CO16" s="15">
        <v>9</v>
      </c>
      <c r="CP16" s="96">
        <v>936.7</v>
      </c>
      <c r="CQ16" s="421">
        <v>44300</v>
      </c>
      <c r="CR16" s="96">
        <v>936.7</v>
      </c>
      <c r="CS16" s="424" t="s">
        <v>360</v>
      </c>
      <c r="CT16" s="423">
        <v>46</v>
      </c>
      <c r="CU16" s="705">
        <f t="shared" si="48"/>
        <v>43088.200000000004</v>
      </c>
      <c r="CX16" s="111"/>
      <c r="CY16" s="15">
        <v>9</v>
      </c>
      <c r="CZ16" s="96">
        <v>941.65</v>
      </c>
      <c r="DA16" s="359">
        <v>44301</v>
      </c>
      <c r="DB16" s="96">
        <v>941.65</v>
      </c>
      <c r="DC16" s="99" t="s">
        <v>366</v>
      </c>
      <c r="DD16" s="74">
        <v>46</v>
      </c>
      <c r="DE16" s="691">
        <f t="shared" si="15"/>
        <v>43315.9</v>
      </c>
      <c r="DH16" s="111"/>
      <c r="DI16" s="15">
        <v>9</v>
      </c>
      <c r="DJ16" s="96">
        <v>878.6</v>
      </c>
      <c r="DK16" s="421">
        <v>44302</v>
      </c>
      <c r="DL16" s="96">
        <v>878.6</v>
      </c>
      <c r="DM16" s="424" t="s">
        <v>361</v>
      </c>
      <c r="DN16" s="423">
        <v>46</v>
      </c>
      <c r="DO16" s="705">
        <f t="shared" si="16"/>
        <v>40415.599999999999</v>
      </c>
      <c r="DR16" s="111"/>
      <c r="DS16" s="15">
        <v>9</v>
      </c>
      <c r="DT16" s="96">
        <v>933.49</v>
      </c>
      <c r="DU16" s="421">
        <v>44302</v>
      </c>
      <c r="DV16" s="96">
        <v>933.49</v>
      </c>
      <c r="DW16" s="424" t="s">
        <v>374</v>
      </c>
      <c r="DX16" s="423">
        <v>46</v>
      </c>
      <c r="DY16" s="691">
        <f t="shared" si="17"/>
        <v>42940.54</v>
      </c>
      <c r="EB16" s="111"/>
      <c r="EC16" s="15">
        <v>9</v>
      </c>
      <c r="ED16" s="72">
        <v>913.83</v>
      </c>
      <c r="EE16" s="377">
        <v>44303</v>
      </c>
      <c r="EF16" s="72">
        <v>913.83</v>
      </c>
      <c r="EG16" s="73" t="s">
        <v>381</v>
      </c>
      <c r="EH16" s="74">
        <v>47</v>
      </c>
      <c r="EI16" s="691">
        <f t="shared" si="18"/>
        <v>42950.01</v>
      </c>
      <c r="EL16" s="477"/>
      <c r="EM16" s="15">
        <v>9</v>
      </c>
      <c r="EN16" s="307">
        <v>833.56</v>
      </c>
      <c r="EO16" s="365">
        <v>44303</v>
      </c>
      <c r="EP16" s="307">
        <v>833.56</v>
      </c>
      <c r="EQ16" s="292" t="s">
        <v>352</v>
      </c>
      <c r="ER16" s="293">
        <v>47</v>
      </c>
      <c r="ES16" s="691">
        <f t="shared" si="19"/>
        <v>39177.32</v>
      </c>
      <c r="EV16" s="111"/>
      <c r="EW16" s="15">
        <v>9</v>
      </c>
      <c r="EX16" s="72">
        <v>896.7</v>
      </c>
      <c r="EY16" s="377">
        <v>44303</v>
      </c>
      <c r="EZ16" s="72">
        <v>896.7</v>
      </c>
      <c r="FA16" s="292" t="s">
        <v>383</v>
      </c>
      <c r="FB16" s="74">
        <v>47</v>
      </c>
      <c r="FC16" s="356">
        <f t="shared" si="20"/>
        <v>42144.9</v>
      </c>
      <c r="FF16" s="477"/>
      <c r="FG16" s="15">
        <v>9</v>
      </c>
      <c r="FH16" s="307">
        <v>925.8</v>
      </c>
      <c r="FI16" s="365">
        <v>44306</v>
      </c>
      <c r="FJ16" s="307">
        <v>925.8</v>
      </c>
      <c r="FK16" s="292" t="s">
        <v>388</v>
      </c>
      <c r="FL16" s="293">
        <v>48</v>
      </c>
      <c r="FM16" s="691">
        <f t="shared" si="21"/>
        <v>44438.399999999994</v>
      </c>
      <c r="FP16" s="111"/>
      <c r="FQ16" s="15">
        <v>9</v>
      </c>
      <c r="FR16" s="96">
        <v>904.5</v>
      </c>
      <c r="FS16" s="359">
        <v>44305</v>
      </c>
      <c r="FT16" s="96">
        <v>904.5</v>
      </c>
      <c r="FU16" s="73" t="s">
        <v>386</v>
      </c>
      <c r="FV16" s="74">
        <v>48</v>
      </c>
      <c r="FW16" s="691">
        <f t="shared" si="22"/>
        <v>43416</v>
      </c>
      <c r="FZ16" s="111"/>
      <c r="GA16" s="15">
        <v>9</v>
      </c>
      <c r="GB16" s="72">
        <v>935.3</v>
      </c>
      <c r="GC16" s="583">
        <v>44308</v>
      </c>
      <c r="GD16" s="72">
        <v>935.3</v>
      </c>
      <c r="GE16" s="292" t="s">
        <v>393</v>
      </c>
      <c r="GF16" s="293">
        <v>50</v>
      </c>
      <c r="GG16" s="356">
        <f t="shared" si="23"/>
        <v>46765</v>
      </c>
      <c r="GJ16" s="111"/>
      <c r="GK16" s="15">
        <v>9</v>
      </c>
      <c r="GL16" s="561">
        <v>913.08</v>
      </c>
      <c r="GM16" s="359">
        <v>44310</v>
      </c>
      <c r="GN16" s="561">
        <v>913.08</v>
      </c>
      <c r="GO16" s="99" t="s">
        <v>412</v>
      </c>
      <c r="GP16" s="74">
        <v>50</v>
      </c>
      <c r="GQ16" s="691">
        <f t="shared" si="24"/>
        <v>45654</v>
      </c>
      <c r="GT16" s="111"/>
      <c r="GU16" s="15">
        <v>9</v>
      </c>
      <c r="GV16" s="96">
        <v>889.5</v>
      </c>
      <c r="GW16" s="359">
        <v>44309</v>
      </c>
      <c r="GX16" s="96">
        <v>889.5</v>
      </c>
      <c r="GY16" s="99" t="s">
        <v>399</v>
      </c>
      <c r="GZ16" s="74">
        <v>50</v>
      </c>
      <c r="HA16" s="691">
        <f t="shared" si="25"/>
        <v>44475</v>
      </c>
      <c r="HD16" s="111"/>
      <c r="HE16" s="15">
        <v>9</v>
      </c>
      <c r="HF16" s="96">
        <v>916</v>
      </c>
      <c r="HG16" s="359">
        <v>44310</v>
      </c>
      <c r="HH16" s="96">
        <v>916</v>
      </c>
      <c r="HI16" s="99" t="s">
        <v>404</v>
      </c>
      <c r="HJ16" s="74">
        <v>50</v>
      </c>
      <c r="HK16" s="691">
        <f t="shared" si="26"/>
        <v>45800</v>
      </c>
      <c r="HN16" s="111"/>
      <c r="HO16" s="15">
        <v>9</v>
      </c>
      <c r="HP16" s="307">
        <v>904.9</v>
      </c>
      <c r="HQ16" s="365">
        <v>44313</v>
      </c>
      <c r="HR16" s="307">
        <v>904.9</v>
      </c>
      <c r="HS16" s="426" t="s">
        <v>431</v>
      </c>
      <c r="HT16" s="293">
        <v>50</v>
      </c>
      <c r="HU16" s="356">
        <f t="shared" si="27"/>
        <v>45245</v>
      </c>
      <c r="HX16" s="111"/>
      <c r="HY16" s="15">
        <v>9</v>
      </c>
      <c r="HZ16" s="72">
        <v>924.4</v>
      </c>
      <c r="IA16" s="377">
        <v>44312</v>
      </c>
      <c r="IB16" s="72">
        <v>924.4</v>
      </c>
      <c r="IC16" s="73" t="s">
        <v>423</v>
      </c>
      <c r="ID16" s="74">
        <v>50</v>
      </c>
      <c r="IE16" s="691">
        <f t="shared" si="28"/>
        <v>46220</v>
      </c>
      <c r="IH16" s="98"/>
      <c r="II16" s="15">
        <v>9</v>
      </c>
      <c r="IJ16" s="72">
        <v>897.7</v>
      </c>
      <c r="IK16" s="377">
        <v>44317</v>
      </c>
      <c r="IL16" s="72">
        <v>897.7</v>
      </c>
      <c r="IM16" s="73" t="s">
        <v>460</v>
      </c>
      <c r="IN16" s="74">
        <v>50</v>
      </c>
      <c r="IO16" s="691">
        <f t="shared" si="29"/>
        <v>44885</v>
      </c>
      <c r="IR16" s="111"/>
      <c r="IS16" s="15">
        <v>9</v>
      </c>
      <c r="IT16" s="307">
        <v>912.2</v>
      </c>
      <c r="IU16" s="271">
        <v>44315</v>
      </c>
      <c r="IV16" s="307">
        <v>912.2</v>
      </c>
      <c r="IW16" s="590" t="s">
        <v>445</v>
      </c>
      <c r="IX16" s="293">
        <v>50</v>
      </c>
      <c r="IY16" s="356">
        <f t="shared" si="30"/>
        <v>45610</v>
      </c>
      <c r="IZ16" s="96"/>
      <c r="JA16" s="72"/>
      <c r="JB16" s="111"/>
      <c r="JC16" s="15">
        <v>9</v>
      </c>
      <c r="JD16" s="96">
        <v>947.1</v>
      </c>
      <c r="JE16" s="377">
        <v>44315</v>
      </c>
      <c r="JF16" s="96">
        <v>947.1</v>
      </c>
      <c r="JG16" s="73" t="s">
        <v>441</v>
      </c>
      <c r="JH16" s="74">
        <v>50</v>
      </c>
      <c r="JI16" s="691">
        <f t="shared" si="31"/>
        <v>47355</v>
      </c>
      <c r="JJ16" s="72"/>
      <c r="JL16" s="111"/>
      <c r="JM16" s="15">
        <v>9</v>
      </c>
      <c r="JN16" s="96">
        <v>945.28</v>
      </c>
      <c r="JO16" s="359">
        <v>44317</v>
      </c>
      <c r="JP16" s="96">
        <v>945.28</v>
      </c>
      <c r="JQ16" s="73" t="s">
        <v>462</v>
      </c>
      <c r="JR16" s="74">
        <v>50</v>
      </c>
      <c r="JS16" s="691">
        <f t="shared" si="32"/>
        <v>47264</v>
      </c>
      <c r="JV16" s="111"/>
      <c r="JW16" s="15">
        <v>9</v>
      </c>
      <c r="JX16" s="72">
        <v>924</v>
      </c>
      <c r="JY16" s="377">
        <v>44316</v>
      </c>
      <c r="JZ16" s="72">
        <v>924</v>
      </c>
      <c r="KA16" s="73" t="s">
        <v>455</v>
      </c>
      <c r="KB16" s="74">
        <v>50</v>
      </c>
      <c r="KC16" s="691">
        <f t="shared" si="33"/>
        <v>46200</v>
      </c>
      <c r="KF16" s="111"/>
      <c r="KG16" s="15">
        <v>9</v>
      </c>
      <c r="KH16" s="72">
        <v>924</v>
      </c>
      <c r="KI16" s="377">
        <v>44316</v>
      </c>
      <c r="KJ16" s="72">
        <v>924</v>
      </c>
      <c r="KK16" s="73" t="s">
        <v>451</v>
      </c>
      <c r="KL16" s="74">
        <v>50</v>
      </c>
      <c r="KM16" s="691">
        <f t="shared" si="34"/>
        <v>46200</v>
      </c>
      <c r="KP16" s="111"/>
      <c r="KQ16" s="15">
        <v>9</v>
      </c>
      <c r="KR16" s="72"/>
      <c r="KS16" s="377"/>
      <c r="KT16" s="72"/>
      <c r="KU16" s="73"/>
      <c r="KV16" s="74"/>
      <c r="KW16" s="691">
        <f t="shared" si="35"/>
        <v>0</v>
      </c>
      <c r="KZ16" s="111"/>
      <c r="LA16" s="15">
        <v>9</v>
      </c>
      <c r="LB16" s="96"/>
      <c r="LC16" s="359"/>
      <c r="LD16" s="96"/>
      <c r="LE16" s="99"/>
      <c r="LF16" s="74"/>
      <c r="LG16" s="691">
        <f t="shared" si="36"/>
        <v>0</v>
      </c>
      <c r="LJ16" s="111"/>
      <c r="LK16" s="15">
        <v>9</v>
      </c>
      <c r="LL16" s="96"/>
      <c r="LM16" s="359"/>
      <c r="LN16" s="96"/>
      <c r="LO16" s="99"/>
      <c r="LP16" s="74"/>
      <c r="LQ16" s="691">
        <f t="shared" si="37"/>
        <v>0</v>
      </c>
      <c r="LT16" s="111"/>
      <c r="LU16" s="15">
        <v>9</v>
      </c>
      <c r="LV16" s="96"/>
      <c r="LW16" s="359"/>
      <c r="LX16" s="96"/>
      <c r="LY16" s="99"/>
      <c r="LZ16" s="74"/>
      <c r="MA16" s="691">
        <f t="shared" si="38"/>
        <v>0</v>
      </c>
      <c r="MC16" s="111"/>
      <c r="MD16" s="15">
        <v>9</v>
      </c>
      <c r="ME16" s="433"/>
      <c r="MF16" s="359"/>
      <c r="MG16" s="433"/>
      <c r="MH16" s="99"/>
      <c r="MI16" s="74"/>
      <c r="MJ16" s="74">
        <f t="shared" si="39"/>
        <v>0</v>
      </c>
      <c r="MM16" s="111"/>
      <c r="MN16" s="15">
        <v>9</v>
      </c>
      <c r="MO16" s="96"/>
      <c r="MP16" s="359"/>
      <c r="MQ16" s="96"/>
      <c r="MR16" s="99"/>
      <c r="MS16" s="74"/>
      <c r="MT16" s="74">
        <f t="shared" si="40"/>
        <v>0</v>
      </c>
      <c r="MW16" s="111"/>
      <c r="MX16" s="15">
        <v>9</v>
      </c>
      <c r="MY16" s="433"/>
      <c r="MZ16" s="359"/>
      <c r="NA16" s="433"/>
      <c r="NB16" s="99"/>
      <c r="NC16" s="74"/>
      <c r="ND16" s="74">
        <f t="shared" si="5"/>
        <v>0</v>
      </c>
      <c r="NG16" s="111"/>
      <c r="NH16" s="15">
        <v>9</v>
      </c>
      <c r="NI16" s="96"/>
      <c r="NJ16" s="359"/>
      <c r="NK16" s="96"/>
      <c r="NL16" s="99"/>
      <c r="NM16" s="74"/>
      <c r="NN16" s="74">
        <f t="shared" si="41"/>
        <v>0</v>
      </c>
      <c r="NQ16" s="111"/>
      <c r="NR16" s="15">
        <v>9</v>
      </c>
      <c r="NS16" s="96"/>
      <c r="NT16" s="359"/>
      <c r="NU16" s="96"/>
      <c r="NV16" s="99"/>
      <c r="NW16" s="74"/>
      <c r="NX16" s="74">
        <f t="shared" si="42"/>
        <v>0</v>
      </c>
      <c r="OA16" s="111"/>
      <c r="OB16" s="15">
        <v>9</v>
      </c>
      <c r="OC16" s="96"/>
      <c r="OD16" s="359"/>
      <c r="OE16" s="96"/>
      <c r="OF16" s="99"/>
      <c r="OG16" s="74"/>
      <c r="OH16" s="74">
        <f t="shared" si="43"/>
        <v>0</v>
      </c>
      <c r="OK16" s="111"/>
      <c r="OL16" s="15">
        <v>9</v>
      </c>
      <c r="OM16" s="96"/>
      <c r="ON16" s="359"/>
      <c r="OO16" s="96"/>
      <c r="OP16" s="99"/>
      <c r="OQ16" s="74"/>
      <c r="OR16" s="74">
        <f t="shared" si="44"/>
        <v>0</v>
      </c>
      <c r="OU16" s="111"/>
      <c r="OV16" s="15">
        <v>9</v>
      </c>
      <c r="OW16" s="307"/>
      <c r="OX16" s="365"/>
      <c r="OY16" s="307"/>
      <c r="OZ16" s="352"/>
      <c r="PA16" s="293"/>
      <c r="PB16" s="293">
        <f t="shared" si="45"/>
        <v>0</v>
      </c>
      <c r="PE16" s="98"/>
      <c r="PF16" s="15">
        <v>9</v>
      </c>
      <c r="PG16" s="96"/>
      <c r="PH16" s="359"/>
      <c r="PI16" s="96"/>
      <c r="PJ16" s="99"/>
      <c r="PK16" s="74"/>
      <c r="PL16" s="74">
        <f t="shared" si="46"/>
        <v>0</v>
      </c>
      <c r="PN16" s="79" t="s">
        <v>41</v>
      </c>
      <c r="PO16" s="111"/>
      <c r="PP16" s="15">
        <v>9</v>
      </c>
      <c r="PQ16" s="96"/>
      <c r="PR16" s="359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9"/>
      <c r="QK16" s="96"/>
      <c r="QL16" s="99"/>
      <c r="QM16" s="74"/>
      <c r="QP16" s="111"/>
      <c r="QQ16" s="15">
        <v>9</v>
      </c>
      <c r="QR16" s="96"/>
      <c r="QS16" s="359"/>
      <c r="QT16" s="96"/>
      <c r="QU16" s="99"/>
      <c r="QV16" s="74"/>
      <c r="QY16" s="111"/>
      <c r="QZ16" s="15">
        <v>9</v>
      </c>
      <c r="RA16" s="96"/>
      <c r="RB16" s="359"/>
      <c r="RC16" s="96"/>
      <c r="RD16" s="99"/>
      <c r="RE16" s="74"/>
      <c r="RH16" s="111"/>
      <c r="RI16" s="15">
        <v>9</v>
      </c>
      <c r="RJ16" s="96"/>
      <c r="RK16" s="359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32"/>
      <c r="TE16" s="195"/>
      <c r="TF16" s="424"/>
      <c r="TG16" s="423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 t="str">
        <f t="shared" ref="B17:I17" si="55">EK5</f>
        <v>SMITHFIELD FRESH MEATS</v>
      </c>
      <c r="C17" s="79" t="str">
        <f t="shared" si="55"/>
        <v>Smithfield</v>
      </c>
      <c r="D17" s="107" t="str">
        <f t="shared" si="55"/>
        <v>PED. 63801032</v>
      </c>
      <c r="E17" s="144">
        <f t="shared" si="55"/>
        <v>44303</v>
      </c>
      <c r="F17" s="90">
        <f t="shared" si="55"/>
        <v>18030.73</v>
      </c>
      <c r="G17" s="76">
        <f t="shared" si="55"/>
        <v>20</v>
      </c>
      <c r="H17" s="49">
        <f t="shared" si="55"/>
        <v>18074.84</v>
      </c>
      <c r="I17" s="110">
        <f t="shared" si="55"/>
        <v>-44.110000000000582</v>
      </c>
      <c r="L17" s="111"/>
      <c r="M17" s="15">
        <v>10</v>
      </c>
      <c r="N17" s="307">
        <v>884</v>
      </c>
      <c r="O17" s="365">
        <v>44292</v>
      </c>
      <c r="P17" s="307">
        <v>884</v>
      </c>
      <c r="Q17" s="352" t="s">
        <v>315</v>
      </c>
      <c r="R17" s="293">
        <v>44</v>
      </c>
      <c r="S17" s="293">
        <f t="shared" si="7"/>
        <v>38896</v>
      </c>
      <c r="T17" s="268"/>
      <c r="V17" s="111"/>
      <c r="W17" s="15">
        <v>10</v>
      </c>
      <c r="X17" s="307">
        <v>919.4</v>
      </c>
      <c r="Y17" s="365">
        <v>44292</v>
      </c>
      <c r="Z17" s="307">
        <v>919.4</v>
      </c>
      <c r="AA17" s="426" t="s">
        <v>317</v>
      </c>
      <c r="AB17" s="293">
        <v>45</v>
      </c>
      <c r="AC17" s="356">
        <f t="shared" si="8"/>
        <v>41373</v>
      </c>
      <c r="AF17" s="111"/>
      <c r="AG17" s="15">
        <v>10</v>
      </c>
      <c r="AH17" s="96">
        <v>913.08</v>
      </c>
      <c r="AI17" s="359">
        <v>44293</v>
      </c>
      <c r="AJ17" s="96">
        <v>913.08</v>
      </c>
      <c r="AK17" s="99" t="s">
        <v>321</v>
      </c>
      <c r="AL17" s="74">
        <v>45</v>
      </c>
      <c r="AM17" s="700">
        <f t="shared" si="9"/>
        <v>41088.6</v>
      </c>
      <c r="AP17" s="111"/>
      <c r="AQ17" s="15">
        <v>10</v>
      </c>
      <c r="AR17" s="353">
        <v>962.52</v>
      </c>
      <c r="AS17" s="365">
        <v>44294</v>
      </c>
      <c r="AT17" s="353">
        <v>962.52</v>
      </c>
      <c r="AU17" s="352" t="s">
        <v>330</v>
      </c>
      <c r="AV17" s="293">
        <v>45</v>
      </c>
      <c r="AW17" s="356">
        <f t="shared" si="10"/>
        <v>43313.4</v>
      </c>
      <c r="AZ17" s="111"/>
      <c r="BA17" s="15">
        <v>10</v>
      </c>
      <c r="BB17" s="96">
        <v>919.27</v>
      </c>
      <c r="BC17" s="144">
        <v>44294</v>
      </c>
      <c r="BD17" s="96">
        <v>919.27</v>
      </c>
      <c r="BE17" s="99" t="s">
        <v>328</v>
      </c>
      <c r="BF17" s="420">
        <v>45</v>
      </c>
      <c r="BG17" s="720">
        <f t="shared" si="11"/>
        <v>41367.15</v>
      </c>
      <c r="BJ17" s="111"/>
      <c r="BK17" s="15">
        <v>10</v>
      </c>
      <c r="BL17" s="96">
        <v>922.6</v>
      </c>
      <c r="BM17" s="144">
        <v>44295</v>
      </c>
      <c r="BN17" s="96">
        <v>922.6</v>
      </c>
      <c r="BO17" s="99" t="s">
        <v>333</v>
      </c>
      <c r="BP17" s="420">
        <v>46</v>
      </c>
      <c r="BQ17" s="720">
        <f t="shared" si="12"/>
        <v>42439.6</v>
      </c>
      <c r="BT17" s="111"/>
      <c r="BU17" s="290">
        <v>10</v>
      </c>
      <c r="BV17" s="291">
        <v>930.3</v>
      </c>
      <c r="BW17" s="421">
        <v>44296</v>
      </c>
      <c r="BX17" s="291">
        <v>930.3</v>
      </c>
      <c r="BY17" s="422" t="s">
        <v>342</v>
      </c>
      <c r="BZ17" s="423">
        <v>46</v>
      </c>
      <c r="CA17" s="691">
        <f t="shared" si="13"/>
        <v>42793.799999999996</v>
      </c>
      <c r="CD17" s="111"/>
      <c r="CE17" s="15">
        <v>10</v>
      </c>
      <c r="CF17" s="96">
        <v>885</v>
      </c>
      <c r="CG17" s="421">
        <v>44299</v>
      </c>
      <c r="CH17" s="96">
        <v>885</v>
      </c>
      <c r="CI17" s="424" t="s">
        <v>349</v>
      </c>
      <c r="CJ17" s="423">
        <v>46</v>
      </c>
      <c r="CK17" s="691">
        <f t="shared" si="14"/>
        <v>40710</v>
      </c>
      <c r="CN17" s="98"/>
      <c r="CO17" s="15">
        <v>10</v>
      </c>
      <c r="CP17" s="96">
        <v>929.9</v>
      </c>
      <c r="CQ17" s="421">
        <v>44300</v>
      </c>
      <c r="CR17" s="96">
        <v>929.9</v>
      </c>
      <c r="CS17" s="424" t="s">
        <v>350</v>
      </c>
      <c r="CT17" s="423">
        <v>46</v>
      </c>
      <c r="CU17" s="705">
        <f t="shared" si="48"/>
        <v>42775.4</v>
      </c>
      <c r="CX17" s="111"/>
      <c r="CY17" s="15">
        <v>10</v>
      </c>
      <c r="CZ17" s="96">
        <v>926.23</v>
      </c>
      <c r="DA17" s="359">
        <v>44301</v>
      </c>
      <c r="DB17" s="96">
        <v>926.23</v>
      </c>
      <c r="DC17" s="99" t="s">
        <v>366</v>
      </c>
      <c r="DD17" s="74">
        <v>46</v>
      </c>
      <c r="DE17" s="691">
        <f t="shared" si="15"/>
        <v>42606.58</v>
      </c>
      <c r="DH17" s="111"/>
      <c r="DI17" s="15">
        <v>10</v>
      </c>
      <c r="DJ17" s="72">
        <v>855</v>
      </c>
      <c r="DK17" s="421">
        <v>44302</v>
      </c>
      <c r="DL17" s="72">
        <v>855</v>
      </c>
      <c r="DM17" s="424" t="s">
        <v>361</v>
      </c>
      <c r="DN17" s="423">
        <v>46</v>
      </c>
      <c r="DO17" s="705">
        <f t="shared" si="16"/>
        <v>39330</v>
      </c>
      <c r="DR17" s="111"/>
      <c r="DS17" s="15">
        <v>10</v>
      </c>
      <c r="DT17" s="72">
        <v>938.93</v>
      </c>
      <c r="DU17" s="421">
        <v>44302</v>
      </c>
      <c r="DV17" s="72">
        <v>938.93</v>
      </c>
      <c r="DW17" s="424" t="s">
        <v>374</v>
      </c>
      <c r="DX17" s="423">
        <v>46</v>
      </c>
      <c r="DY17" s="691">
        <f t="shared" si="17"/>
        <v>43190.78</v>
      </c>
      <c r="EB17" s="111"/>
      <c r="EC17" s="15">
        <v>10</v>
      </c>
      <c r="ED17" s="72">
        <v>912.02</v>
      </c>
      <c r="EE17" s="377">
        <v>44303</v>
      </c>
      <c r="EF17" s="291">
        <v>912.02</v>
      </c>
      <c r="EG17" s="73" t="s">
        <v>377</v>
      </c>
      <c r="EH17" s="74">
        <v>47</v>
      </c>
      <c r="EI17" s="691">
        <f t="shared" si="18"/>
        <v>42864.94</v>
      </c>
      <c r="EL17" s="111"/>
      <c r="EM17" s="15">
        <v>10</v>
      </c>
      <c r="EN17" s="307">
        <v>887.98</v>
      </c>
      <c r="EO17" s="365">
        <v>44303</v>
      </c>
      <c r="EP17" s="307">
        <v>887.98</v>
      </c>
      <c r="EQ17" s="292" t="s">
        <v>352</v>
      </c>
      <c r="ER17" s="293">
        <v>47</v>
      </c>
      <c r="ES17" s="691">
        <f t="shared" si="19"/>
        <v>41735.06</v>
      </c>
      <c r="EV17" s="111"/>
      <c r="EW17" s="15">
        <v>10</v>
      </c>
      <c r="EX17" s="72">
        <v>873.2</v>
      </c>
      <c r="EY17" s="377">
        <v>44303</v>
      </c>
      <c r="EZ17" s="72">
        <v>873.2</v>
      </c>
      <c r="FA17" s="292" t="s">
        <v>383</v>
      </c>
      <c r="FB17" s="74">
        <v>47</v>
      </c>
      <c r="FC17" s="356">
        <f t="shared" si="20"/>
        <v>41040.400000000001</v>
      </c>
      <c r="FF17" s="111"/>
      <c r="FG17" s="15">
        <v>10</v>
      </c>
      <c r="FH17" s="307">
        <v>904</v>
      </c>
      <c r="FI17" s="365">
        <v>44306</v>
      </c>
      <c r="FJ17" s="307">
        <v>904</v>
      </c>
      <c r="FK17" s="292" t="s">
        <v>388</v>
      </c>
      <c r="FL17" s="293">
        <v>48</v>
      </c>
      <c r="FM17" s="691">
        <f t="shared" si="21"/>
        <v>43392</v>
      </c>
      <c r="FP17" s="111"/>
      <c r="FQ17" s="15">
        <v>10</v>
      </c>
      <c r="FR17" s="96">
        <v>911.3</v>
      </c>
      <c r="FS17" s="359">
        <v>44305</v>
      </c>
      <c r="FT17" s="96">
        <v>911.3</v>
      </c>
      <c r="FU17" s="73" t="s">
        <v>386</v>
      </c>
      <c r="FV17" s="74">
        <v>48</v>
      </c>
      <c r="FW17" s="691">
        <f t="shared" si="22"/>
        <v>43742.399999999994</v>
      </c>
      <c r="FZ17" s="111"/>
      <c r="GA17" s="15">
        <v>10</v>
      </c>
      <c r="GB17" s="72">
        <v>949.36</v>
      </c>
      <c r="GC17" s="583">
        <v>44308</v>
      </c>
      <c r="GD17" s="72">
        <v>949.36</v>
      </c>
      <c r="GE17" s="292" t="s">
        <v>393</v>
      </c>
      <c r="GF17" s="293">
        <v>50</v>
      </c>
      <c r="GG17" s="356">
        <f t="shared" si="23"/>
        <v>47468</v>
      </c>
      <c r="GJ17" s="111"/>
      <c r="GK17" s="15">
        <v>10</v>
      </c>
      <c r="GL17" s="561">
        <v>918.52</v>
      </c>
      <c r="GM17" s="359">
        <v>44310</v>
      </c>
      <c r="GN17" s="561">
        <v>918.52</v>
      </c>
      <c r="GO17" s="99" t="s">
        <v>411</v>
      </c>
      <c r="GP17" s="74">
        <v>50</v>
      </c>
      <c r="GQ17" s="691">
        <f t="shared" si="24"/>
        <v>45926</v>
      </c>
      <c r="GT17" s="111"/>
      <c r="GU17" s="15">
        <v>10</v>
      </c>
      <c r="GV17" s="96">
        <v>929</v>
      </c>
      <c r="GW17" s="359">
        <v>44309</v>
      </c>
      <c r="GX17" s="96">
        <v>929</v>
      </c>
      <c r="GY17" s="99" t="s">
        <v>399</v>
      </c>
      <c r="GZ17" s="74">
        <v>50</v>
      </c>
      <c r="HA17" s="691">
        <f t="shared" si="25"/>
        <v>46450</v>
      </c>
      <c r="HD17" s="111"/>
      <c r="HE17" s="15">
        <v>10</v>
      </c>
      <c r="HF17" s="96">
        <v>950</v>
      </c>
      <c r="HG17" s="359">
        <v>44310</v>
      </c>
      <c r="HH17" s="96">
        <v>950</v>
      </c>
      <c r="HI17" s="99" t="s">
        <v>403</v>
      </c>
      <c r="HJ17" s="74">
        <v>50</v>
      </c>
      <c r="HK17" s="691">
        <f t="shared" si="26"/>
        <v>47500</v>
      </c>
      <c r="HN17" s="111"/>
      <c r="HO17" s="15">
        <v>10</v>
      </c>
      <c r="HP17" s="307">
        <v>937.6</v>
      </c>
      <c r="HQ17" s="365">
        <v>44313</v>
      </c>
      <c r="HR17" s="307">
        <v>937.6</v>
      </c>
      <c r="HS17" s="426" t="s">
        <v>425</v>
      </c>
      <c r="HT17" s="293">
        <v>50</v>
      </c>
      <c r="HU17" s="356">
        <f t="shared" si="27"/>
        <v>46880</v>
      </c>
      <c r="HX17" s="111"/>
      <c r="HY17" s="15">
        <v>10</v>
      </c>
      <c r="HZ17" s="72">
        <v>885.4</v>
      </c>
      <c r="IA17" s="377">
        <v>44312</v>
      </c>
      <c r="IB17" s="72">
        <v>885.4</v>
      </c>
      <c r="IC17" s="73" t="s">
        <v>423</v>
      </c>
      <c r="ID17" s="74">
        <v>50</v>
      </c>
      <c r="IE17" s="691">
        <f t="shared" si="28"/>
        <v>44270</v>
      </c>
      <c r="IH17" s="98"/>
      <c r="II17" s="15">
        <v>10</v>
      </c>
      <c r="IJ17" s="72">
        <v>995.6</v>
      </c>
      <c r="IK17" s="377">
        <v>44317</v>
      </c>
      <c r="IL17" s="72">
        <v>995.6</v>
      </c>
      <c r="IM17" s="73" t="s">
        <v>460</v>
      </c>
      <c r="IN17" s="74">
        <v>50</v>
      </c>
      <c r="IO17" s="691">
        <f t="shared" si="29"/>
        <v>49780</v>
      </c>
      <c r="IR17" s="111"/>
      <c r="IS17" s="15">
        <v>10</v>
      </c>
      <c r="IT17" s="307">
        <v>934.8</v>
      </c>
      <c r="IU17" s="271">
        <v>44315</v>
      </c>
      <c r="IV17" s="307">
        <v>934.8</v>
      </c>
      <c r="IW17" s="590" t="s">
        <v>445</v>
      </c>
      <c r="IX17" s="293">
        <v>50</v>
      </c>
      <c r="IY17" s="356">
        <f t="shared" si="30"/>
        <v>46740</v>
      </c>
      <c r="IZ17" s="96"/>
      <c r="JA17" s="72"/>
      <c r="JB17" s="111"/>
      <c r="JC17" s="15">
        <v>10</v>
      </c>
      <c r="JD17" s="96">
        <v>957.98</v>
      </c>
      <c r="JE17" s="377">
        <v>44315</v>
      </c>
      <c r="JF17" s="96">
        <v>957.98</v>
      </c>
      <c r="JG17" s="73" t="s">
        <v>441</v>
      </c>
      <c r="JH17" s="74">
        <v>50</v>
      </c>
      <c r="JI17" s="691">
        <f t="shared" si="31"/>
        <v>47899</v>
      </c>
      <c r="JJ17" s="72"/>
      <c r="JL17" s="111"/>
      <c r="JM17" s="15">
        <v>10</v>
      </c>
      <c r="JN17" s="96">
        <v>890.4</v>
      </c>
      <c r="JO17" s="359">
        <v>44317</v>
      </c>
      <c r="JP17" s="96">
        <v>890.4</v>
      </c>
      <c r="JQ17" s="73" t="s">
        <v>462</v>
      </c>
      <c r="JR17" s="74">
        <v>50</v>
      </c>
      <c r="JS17" s="691">
        <f t="shared" si="32"/>
        <v>44520</v>
      </c>
      <c r="JV17" s="111"/>
      <c r="JW17" s="15">
        <v>10</v>
      </c>
      <c r="JX17" s="72">
        <v>894.9</v>
      </c>
      <c r="JY17" s="377">
        <v>44316</v>
      </c>
      <c r="JZ17" s="72">
        <v>894.9</v>
      </c>
      <c r="KA17" s="73" t="s">
        <v>455</v>
      </c>
      <c r="KB17" s="74">
        <v>50</v>
      </c>
      <c r="KC17" s="691">
        <f t="shared" si="33"/>
        <v>44745</v>
      </c>
      <c r="KF17" s="111"/>
      <c r="KG17" s="15">
        <v>10</v>
      </c>
      <c r="KH17" s="72">
        <v>906.7</v>
      </c>
      <c r="KI17" s="377">
        <v>44316</v>
      </c>
      <c r="KJ17" s="72">
        <v>906.7</v>
      </c>
      <c r="KK17" s="73" t="s">
        <v>451</v>
      </c>
      <c r="KL17" s="74">
        <v>50</v>
      </c>
      <c r="KM17" s="691">
        <f t="shared" si="34"/>
        <v>45335</v>
      </c>
      <c r="KP17" s="111"/>
      <c r="KQ17" s="15">
        <v>10</v>
      </c>
      <c r="KR17" s="72"/>
      <c r="KS17" s="377"/>
      <c r="KT17" s="72"/>
      <c r="KU17" s="73"/>
      <c r="KV17" s="74"/>
      <c r="KW17" s="691">
        <f t="shared" si="35"/>
        <v>0</v>
      </c>
      <c r="KZ17" s="111"/>
      <c r="LA17" s="15">
        <v>10</v>
      </c>
      <c r="LB17" s="96"/>
      <c r="LC17" s="359"/>
      <c r="LD17" s="96"/>
      <c r="LE17" s="99"/>
      <c r="LF17" s="74"/>
      <c r="LG17" s="691">
        <f t="shared" si="36"/>
        <v>0</v>
      </c>
      <c r="LJ17" s="111"/>
      <c r="LK17" s="15">
        <v>10</v>
      </c>
      <c r="LL17" s="96"/>
      <c r="LM17" s="359"/>
      <c r="LN17" s="96"/>
      <c r="LO17" s="99"/>
      <c r="LP17" s="74"/>
      <c r="LQ17" s="691">
        <f t="shared" si="37"/>
        <v>0</v>
      </c>
      <c r="LT17" s="111"/>
      <c r="LU17" s="15">
        <v>10</v>
      </c>
      <c r="LV17" s="72"/>
      <c r="LW17" s="359"/>
      <c r="LX17" s="72"/>
      <c r="LY17" s="99"/>
      <c r="LZ17" s="74"/>
      <c r="MA17" s="691">
        <f t="shared" si="38"/>
        <v>0</v>
      </c>
      <c r="MC17" s="111"/>
      <c r="MD17" s="15">
        <v>10</v>
      </c>
      <c r="ME17" s="433"/>
      <c r="MF17" s="359"/>
      <c r="MG17" s="433"/>
      <c r="MH17" s="99"/>
      <c r="MI17" s="74"/>
      <c r="MJ17" s="74">
        <f t="shared" si="39"/>
        <v>0</v>
      </c>
      <c r="MM17" s="111"/>
      <c r="MN17" s="15">
        <v>10</v>
      </c>
      <c r="MO17" s="72"/>
      <c r="MP17" s="359"/>
      <c r="MQ17" s="72"/>
      <c r="MR17" s="99"/>
      <c r="MS17" s="74"/>
      <c r="MT17" s="74">
        <f t="shared" si="40"/>
        <v>0</v>
      </c>
      <c r="MW17" s="111"/>
      <c r="MX17" s="15">
        <v>10</v>
      </c>
      <c r="MY17" s="433"/>
      <c r="MZ17" s="359"/>
      <c r="NA17" s="433"/>
      <c r="NB17" s="352"/>
      <c r="NC17" s="74"/>
      <c r="ND17" s="74">
        <f>NC17*NA17</f>
        <v>0</v>
      </c>
      <c r="NG17" s="111"/>
      <c r="NH17" s="15">
        <v>10</v>
      </c>
      <c r="NI17" s="96"/>
      <c r="NJ17" s="359"/>
      <c r="NK17" s="96"/>
      <c r="NL17" s="99"/>
      <c r="NM17" s="74"/>
      <c r="NN17" s="74">
        <f t="shared" si="41"/>
        <v>0</v>
      </c>
      <c r="NQ17" s="111"/>
      <c r="NR17" s="15">
        <v>10</v>
      </c>
      <c r="NS17" s="72"/>
      <c r="NT17" s="359"/>
      <c r="NU17" s="72"/>
      <c r="NV17" s="99"/>
      <c r="NW17" s="74"/>
      <c r="NX17" s="74">
        <f t="shared" si="42"/>
        <v>0</v>
      </c>
      <c r="OA17" s="111"/>
      <c r="OB17" s="15">
        <v>10</v>
      </c>
      <c r="OC17" s="96"/>
      <c r="OD17" s="359"/>
      <c r="OE17" s="96"/>
      <c r="OF17" s="99"/>
      <c r="OG17" s="74"/>
      <c r="OH17" s="74">
        <f t="shared" si="43"/>
        <v>0</v>
      </c>
      <c r="OK17" s="111"/>
      <c r="OL17" s="15">
        <v>10</v>
      </c>
      <c r="OM17" s="72"/>
      <c r="ON17" s="359"/>
      <c r="OO17" s="72"/>
      <c r="OP17" s="99"/>
      <c r="OQ17" s="74"/>
      <c r="OR17" s="74">
        <f t="shared" si="44"/>
        <v>0</v>
      </c>
      <c r="OU17" s="111"/>
      <c r="OV17" s="15">
        <v>10</v>
      </c>
      <c r="OW17" s="291"/>
      <c r="OX17" s="365"/>
      <c r="OY17" s="291"/>
      <c r="OZ17" s="352"/>
      <c r="PA17" s="293"/>
      <c r="PB17" s="293">
        <f t="shared" si="45"/>
        <v>0</v>
      </c>
      <c r="PE17" s="98"/>
      <c r="PF17" s="15">
        <v>10</v>
      </c>
      <c r="PG17" s="96"/>
      <c r="PH17" s="359"/>
      <c r="PI17" s="96"/>
      <c r="PJ17" s="99"/>
      <c r="PK17" s="74"/>
      <c r="PL17" s="74">
        <f t="shared" si="46"/>
        <v>0</v>
      </c>
      <c r="PO17" s="111"/>
      <c r="PP17" s="15">
        <v>10</v>
      </c>
      <c r="PQ17" s="72"/>
      <c r="PR17" s="359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9"/>
      <c r="QK17" s="96"/>
      <c r="QL17" s="99"/>
      <c r="QM17" s="74"/>
      <c r="QP17" s="111"/>
      <c r="QQ17" s="15">
        <v>10</v>
      </c>
      <c r="QR17" s="72"/>
      <c r="QS17" s="359"/>
      <c r="QT17" s="72"/>
      <c r="QU17" s="99"/>
      <c r="QV17" s="74"/>
      <c r="QY17" s="111"/>
      <c r="QZ17" s="15">
        <v>10</v>
      </c>
      <c r="RA17" s="72"/>
      <c r="RB17" s="359"/>
      <c r="RC17" s="72"/>
      <c r="RD17" s="99"/>
      <c r="RE17" s="74"/>
      <c r="RH17" s="111"/>
      <c r="RI17" s="15">
        <v>10</v>
      </c>
      <c r="RJ17" s="72"/>
      <c r="RK17" s="359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32"/>
      <c r="TE17" s="195"/>
      <c r="TF17" s="424"/>
      <c r="TG17" s="423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 t="str">
        <f t="shared" ref="B18:I18" si="56">EU5</f>
        <v>SEABOARD FOODS</v>
      </c>
      <c r="C18" s="79" t="str">
        <f t="shared" si="56"/>
        <v>Seaboard</v>
      </c>
      <c r="D18" s="107" t="str">
        <f t="shared" si="56"/>
        <v>PED. 63833997</v>
      </c>
      <c r="E18" s="144">
        <f t="shared" si="56"/>
        <v>44303</v>
      </c>
      <c r="F18" s="90">
        <f t="shared" si="56"/>
        <v>18555.939999999999</v>
      </c>
      <c r="G18" s="76">
        <f t="shared" si="56"/>
        <v>21</v>
      </c>
      <c r="H18" s="49">
        <f t="shared" si="56"/>
        <v>18577.5</v>
      </c>
      <c r="I18" s="110">
        <f t="shared" si="56"/>
        <v>-21.56000000000131</v>
      </c>
      <c r="L18" s="111"/>
      <c r="M18" s="15">
        <v>11</v>
      </c>
      <c r="N18" s="307">
        <v>902.2</v>
      </c>
      <c r="O18" s="365">
        <v>44292</v>
      </c>
      <c r="P18" s="307">
        <v>902.2</v>
      </c>
      <c r="Q18" s="352" t="s">
        <v>316</v>
      </c>
      <c r="R18" s="293">
        <v>44</v>
      </c>
      <c r="S18" s="293">
        <f t="shared" si="7"/>
        <v>39696.800000000003</v>
      </c>
      <c r="T18" s="268"/>
      <c r="V18" s="111"/>
      <c r="W18" s="15">
        <v>11</v>
      </c>
      <c r="X18" s="307">
        <v>874.1</v>
      </c>
      <c r="Y18" s="365">
        <v>44292</v>
      </c>
      <c r="Z18" s="307">
        <v>874.1</v>
      </c>
      <c r="AA18" s="426" t="s">
        <v>322</v>
      </c>
      <c r="AB18" s="293">
        <v>45</v>
      </c>
      <c r="AC18" s="356">
        <f t="shared" si="8"/>
        <v>39334.5</v>
      </c>
      <c r="AF18" s="111"/>
      <c r="AG18" s="15">
        <v>11</v>
      </c>
      <c r="AH18" s="72">
        <v>937.57</v>
      </c>
      <c r="AI18" s="359">
        <v>44293</v>
      </c>
      <c r="AJ18" s="72">
        <v>937.57</v>
      </c>
      <c r="AK18" s="99" t="s">
        <v>323</v>
      </c>
      <c r="AL18" s="74">
        <v>45</v>
      </c>
      <c r="AM18" s="700">
        <f t="shared" si="9"/>
        <v>42190.65</v>
      </c>
      <c r="AP18" s="111"/>
      <c r="AQ18" s="15">
        <v>11</v>
      </c>
      <c r="AR18" s="353">
        <v>936.66</v>
      </c>
      <c r="AS18" s="365">
        <v>44294</v>
      </c>
      <c r="AT18" s="353">
        <v>936.66</v>
      </c>
      <c r="AU18" s="352" t="s">
        <v>327</v>
      </c>
      <c r="AV18" s="293">
        <v>45</v>
      </c>
      <c r="AW18" s="356">
        <f t="shared" si="10"/>
        <v>42149.7</v>
      </c>
      <c r="AZ18" s="111"/>
      <c r="BA18" s="15">
        <v>11</v>
      </c>
      <c r="BB18" s="96">
        <v>987.3</v>
      </c>
      <c r="BC18" s="144">
        <v>44294</v>
      </c>
      <c r="BD18" s="96">
        <v>987.3</v>
      </c>
      <c r="BE18" s="99" t="s">
        <v>329</v>
      </c>
      <c r="BF18" s="420">
        <v>45</v>
      </c>
      <c r="BG18" s="720">
        <f t="shared" si="11"/>
        <v>44428.5</v>
      </c>
      <c r="BJ18" s="111"/>
      <c r="BK18" s="15">
        <v>11</v>
      </c>
      <c r="BL18" s="96">
        <v>863.6</v>
      </c>
      <c r="BM18" s="144">
        <v>44295</v>
      </c>
      <c r="BN18" s="96">
        <v>863.6</v>
      </c>
      <c r="BO18" s="99" t="s">
        <v>334</v>
      </c>
      <c r="BP18" s="420">
        <v>46</v>
      </c>
      <c r="BQ18" s="720">
        <f t="shared" si="12"/>
        <v>39725.599999999999</v>
      </c>
      <c r="BT18" s="111"/>
      <c r="BU18" s="290">
        <v>11</v>
      </c>
      <c r="BV18" s="307">
        <v>923.1</v>
      </c>
      <c r="BW18" s="421">
        <v>44296</v>
      </c>
      <c r="BX18" s="307">
        <v>923.1</v>
      </c>
      <c r="BY18" s="424" t="s">
        <v>343</v>
      </c>
      <c r="BZ18" s="423">
        <v>46</v>
      </c>
      <c r="CA18" s="691">
        <f t="shared" si="13"/>
        <v>42462.6</v>
      </c>
      <c r="CD18" s="111"/>
      <c r="CE18" s="15">
        <v>11</v>
      </c>
      <c r="CF18" s="72">
        <v>894</v>
      </c>
      <c r="CG18" s="421">
        <v>44299</v>
      </c>
      <c r="CH18" s="72">
        <v>894</v>
      </c>
      <c r="CI18" s="424" t="s">
        <v>354</v>
      </c>
      <c r="CJ18" s="423">
        <v>46</v>
      </c>
      <c r="CK18" s="691">
        <f t="shared" si="14"/>
        <v>41124</v>
      </c>
      <c r="CN18" s="98"/>
      <c r="CO18" s="15">
        <v>11</v>
      </c>
      <c r="CP18" s="72">
        <v>871.8</v>
      </c>
      <c r="CQ18" s="421">
        <v>44300</v>
      </c>
      <c r="CR18" s="72">
        <v>871.8</v>
      </c>
      <c r="CS18" s="424" t="s">
        <v>350</v>
      </c>
      <c r="CT18" s="423">
        <v>46</v>
      </c>
      <c r="CU18" s="705">
        <f t="shared" si="48"/>
        <v>40102.799999999996</v>
      </c>
      <c r="CX18" s="111"/>
      <c r="CY18" s="15">
        <v>11</v>
      </c>
      <c r="CZ18" s="96">
        <v>952.54</v>
      </c>
      <c r="DA18" s="359">
        <v>44301</v>
      </c>
      <c r="DB18" s="96">
        <v>952.54</v>
      </c>
      <c r="DC18" s="99" t="s">
        <v>367</v>
      </c>
      <c r="DD18" s="74">
        <v>46</v>
      </c>
      <c r="DE18" s="691">
        <f t="shared" si="15"/>
        <v>43816.84</v>
      </c>
      <c r="DH18" s="111"/>
      <c r="DI18" s="15">
        <v>11</v>
      </c>
      <c r="DJ18" s="96">
        <v>868.6</v>
      </c>
      <c r="DK18" s="421">
        <v>44302</v>
      </c>
      <c r="DL18" s="96">
        <v>868.6</v>
      </c>
      <c r="DM18" s="424" t="s">
        <v>351</v>
      </c>
      <c r="DN18" s="423">
        <v>46</v>
      </c>
      <c r="DO18" s="705">
        <f t="shared" si="16"/>
        <v>39955.599999999999</v>
      </c>
      <c r="DR18" s="111"/>
      <c r="DS18" s="15">
        <v>11</v>
      </c>
      <c r="DT18" s="96">
        <v>913.53</v>
      </c>
      <c r="DU18" s="421">
        <v>44302</v>
      </c>
      <c r="DV18" s="96">
        <v>913.53</v>
      </c>
      <c r="DW18" s="424" t="s">
        <v>375</v>
      </c>
      <c r="DX18" s="423">
        <v>46</v>
      </c>
      <c r="DY18" s="691">
        <f t="shared" si="17"/>
        <v>42022.38</v>
      </c>
      <c r="EB18" s="111"/>
      <c r="EC18" s="15">
        <v>11</v>
      </c>
      <c r="ED18" s="72">
        <v>956.92</v>
      </c>
      <c r="EE18" s="377">
        <v>44303</v>
      </c>
      <c r="EF18" s="291">
        <v>956.92</v>
      </c>
      <c r="EG18" s="73" t="s">
        <v>376</v>
      </c>
      <c r="EH18" s="74">
        <v>47</v>
      </c>
      <c r="EI18" s="691">
        <f t="shared" si="18"/>
        <v>44975.24</v>
      </c>
      <c r="EL18" s="111"/>
      <c r="EM18" s="15">
        <v>11</v>
      </c>
      <c r="EN18" s="307">
        <v>896.6</v>
      </c>
      <c r="EO18" s="365">
        <v>44303</v>
      </c>
      <c r="EP18" s="307">
        <v>896.6</v>
      </c>
      <c r="EQ18" s="292" t="s">
        <v>380</v>
      </c>
      <c r="ER18" s="293">
        <v>47</v>
      </c>
      <c r="ES18" s="691">
        <f t="shared" si="19"/>
        <v>42140.200000000004</v>
      </c>
      <c r="EV18" s="111"/>
      <c r="EW18" s="15">
        <v>11</v>
      </c>
      <c r="EX18" s="72">
        <v>880.4</v>
      </c>
      <c r="EY18" s="377">
        <v>44303</v>
      </c>
      <c r="EZ18" s="72">
        <v>880.4</v>
      </c>
      <c r="FA18" s="292" t="s">
        <v>384</v>
      </c>
      <c r="FB18" s="74">
        <v>47</v>
      </c>
      <c r="FC18" s="356">
        <f t="shared" si="20"/>
        <v>41378.799999999996</v>
      </c>
      <c r="FF18" s="111"/>
      <c r="FG18" s="15">
        <v>11</v>
      </c>
      <c r="FH18" s="307">
        <v>841.4</v>
      </c>
      <c r="FI18" s="365">
        <v>44306</v>
      </c>
      <c r="FJ18" s="307">
        <v>841.4</v>
      </c>
      <c r="FK18" s="292" t="s">
        <v>388</v>
      </c>
      <c r="FL18" s="293">
        <v>48</v>
      </c>
      <c r="FM18" s="691">
        <f t="shared" si="21"/>
        <v>40387.199999999997</v>
      </c>
      <c r="FP18" s="111"/>
      <c r="FQ18" s="15">
        <v>11</v>
      </c>
      <c r="FR18" s="96">
        <v>938.9</v>
      </c>
      <c r="FS18" s="359">
        <v>44305</v>
      </c>
      <c r="FT18" s="96">
        <v>938.9</v>
      </c>
      <c r="FU18" s="73" t="s">
        <v>363</v>
      </c>
      <c r="FV18" s="74">
        <v>48</v>
      </c>
      <c r="FW18" s="691">
        <f t="shared" si="22"/>
        <v>45067.199999999997</v>
      </c>
      <c r="FX18" s="74"/>
      <c r="FZ18" s="111"/>
      <c r="GA18" s="15">
        <v>11</v>
      </c>
      <c r="GB18" s="72">
        <v>932.58</v>
      </c>
      <c r="GC18" s="583">
        <v>44308</v>
      </c>
      <c r="GD18" s="72">
        <v>932.58</v>
      </c>
      <c r="GE18" s="292" t="s">
        <v>394</v>
      </c>
      <c r="GF18" s="293">
        <v>50</v>
      </c>
      <c r="GG18" s="356">
        <f t="shared" si="23"/>
        <v>46629</v>
      </c>
      <c r="GH18" s="74"/>
      <c r="GJ18" s="111"/>
      <c r="GK18" s="15">
        <v>11</v>
      </c>
      <c r="GL18" s="561">
        <v>943.92</v>
      </c>
      <c r="GM18" s="359">
        <v>44310</v>
      </c>
      <c r="GN18" s="561">
        <v>943.92</v>
      </c>
      <c r="GO18" s="99" t="s">
        <v>411</v>
      </c>
      <c r="GP18" s="74">
        <v>50</v>
      </c>
      <c r="GQ18" s="691">
        <f t="shared" si="24"/>
        <v>47196</v>
      </c>
      <c r="GT18" s="111"/>
      <c r="GU18" s="15">
        <v>11</v>
      </c>
      <c r="GV18" s="96">
        <v>936.2</v>
      </c>
      <c r="GW18" s="359">
        <v>44309</v>
      </c>
      <c r="GX18" s="96">
        <v>936.2</v>
      </c>
      <c r="GY18" s="99" t="s">
        <v>400</v>
      </c>
      <c r="GZ18" s="74">
        <v>50</v>
      </c>
      <c r="HA18" s="691">
        <f t="shared" si="25"/>
        <v>46810</v>
      </c>
      <c r="HD18" s="111"/>
      <c r="HE18" s="15">
        <v>11</v>
      </c>
      <c r="HF18" s="96">
        <v>908</v>
      </c>
      <c r="HG18" s="359">
        <v>44309</v>
      </c>
      <c r="HH18" s="96">
        <v>908</v>
      </c>
      <c r="HI18" s="99" t="s">
        <v>402</v>
      </c>
      <c r="HJ18" s="74">
        <v>50</v>
      </c>
      <c r="HK18" s="691">
        <f t="shared" si="26"/>
        <v>45400</v>
      </c>
      <c r="HN18" s="111"/>
      <c r="HO18" s="15">
        <v>11</v>
      </c>
      <c r="HP18" s="307">
        <v>915.8</v>
      </c>
      <c r="HQ18" s="365">
        <v>44313</v>
      </c>
      <c r="HR18" s="307">
        <v>915.8</v>
      </c>
      <c r="HS18" s="426" t="s">
        <v>425</v>
      </c>
      <c r="HT18" s="293">
        <v>50</v>
      </c>
      <c r="HU18" s="356">
        <f t="shared" si="27"/>
        <v>45790</v>
      </c>
      <c r="HX18" s="111"/>
      <c r="HY18" s="15">
        <v>11</v>
      </c>
      <c r="HZ18" s="72">
        <v>872.7</v>
      </c>
      <c r="IA18" s="377">
        <v>44312</v>
      </c>
      <c r="IB18" s="72">
        <v>872.7</v>
      </c>
      <c r="IC18" s="73" t="s">
        <v>428</v>
      </c>
      <c r="ID18" s="74">
        <v>50</v>
      </c>
      <c r="IE18" s="691">
        <f t="shared" si="28"/>
        <v>43635</v>
      </c>
      <c r="IH18" s="98"/>
      <c r="II18" s="15">
        <v>11</v>
      </c>
      <c r="IJ18" s="72">
        <v>848.7</v>
      </c>
      <c r="IK18" s="377">
        <v>44317</v>
      </c>
      <c r="IL18" s="72">
        <v>848.7</v>
      </c>
      <c r="IM18" s="73" t="s">
        <v>461</v>
      </c>
      <c r="IN18" s="74">
        <v>50</v>
      </c>
      <c r="IO18" s="691">
        <f t="shared" si="29"/>
        <v>42435</v>
      </c>
      <c r="IR18" s="111"/>
      <c r="IS18" s="15">
        <v>11</v>
      </c>
      <c r="IT18" s="307">
        <v>891.3</v>
      </c>
      <c r="IU18" s="271">
        <v>44315</v>
      </c>
      <c r="IV18" s="307">
        <v>891.3</v>
      </c>
      <c r="IW18" s="590" t="s">
        <v>444</v>
      </c>
      <c r="IX18" s="293">
        <v>50</v>
      </c>
      <c r="IY18" s="356">
        <f t="shared" si="30"/>
        <v>44565</v>
      </c>
      <c r="IZ18" s="96"/>
      <c r="JA18" s="72"/>
      <c r="JB18" s="111"/>
      <c r="JC18" s="15">
        <v>11</v>
      </c>
      <c r="JD18" s="96">
        <v>938.02</v>
      </c>
      <c r="JE18" s="377">
        <v>44315</v>
      </c>
      <c r="JF18" s="96">
        <v>938.02</v>
      </c>
      <c r="JG18" s="73" t="s">
        <v>440</v>
      </c>
      <c r="JH18" s="74">
        <v>50</v>
      </c>
      <c r="JI18" s="691">
        <f t="shared" si="31"/>
        <v>46901</v>
      </c>
      <c r="JJ18" s="110"/>
      <c r="JL18" s="111"/>
      <c r="JM18" s="15">
        <v>11</v>
      </c>
      <c r="JN18" s="96">
        <v>931.22</v>
      </c>
      <c r="JO18" s="359">
        <v>44317</v>
      </c>
      <c r="JP18" s="96">
        <v>931.22</v>
      </c>
      <c r="JQ18" s="73" t="s">
        <v>463</v>
      </c>
      <c r="JR18" s="74">
        <v>50</v>
      </c>
      <c r="JS18" s="691">
        <f t="shared" si="32"/>
        <v>46561</v>
      </c>
      <c r="JV18" s="111"/>
      <c r="JW18" s="15">
        <v>11</v>
      </c>
      <c r="JX18" s="72">
        <v>898.6</v>
      </c>
      <c r="JY18" s="377">
        <v>44316</v>
      </c>
      <c r="JZ18" s="72">
        <v>898.6</v>
      </c>
      <c r="KA18" s="73" t="s">
        <v>456</v>
      </c>
      <c r="KB18" s="74">
        <v>50</v>
      </c>
      <c r="KC18" s="691">
        <f t="shared" si="33"/>
        <v>44930</v>
      </c>
      <c r="KF18" s="111"/>
      <c r="KG18" s="15">
        <v>11</v>
      </c>
      <c r="KH18" s="72">
        <v>936.7</v>
      </c>
      <c r="KI18" s="377">
        <v>44316</v>
      </c>
      <c r="KJ18" s="72">
        <v>936.7</v>
      </c>
      <c r="KK18" s="73" t="s">
        <v>442</v>
      </c>
      <c r="KL18" s="74">
        <v>50</v>
      </c>
      <c r="KM18" s="691">
        <f t="shared" si="34"/>
        <v>46835</v>
      </c>
      <c r="KP18" s="111"/>
      <c r="KQ18" s="15">
        <v>11</v>
      </c>
      <c r="KR18" s="72"/>
      <c r="KS18" s="377"/>
      <c r="KT18" s="72"/>
      <c r="KU18" s="73"/>
      <c r="KV18" s="74"/>
      <c r="KW18" s="691">
        <f t="shared" si="35"/>
        <v>0</v>
      </c>
      <c r="KZ18" s="111"/>
      <c r="LA18" s="15">
        <v>11</v>
      </c>
      <c r="LB18" s="96"/>
      <c r="LC18" s="359"/>
      <c r="LD18" s="96"/>
      <c r="LE18" s="99"/>
      <c r="LF18" s="74"/>
      <c r="LG18" s="691">
        <f t="shared" si="36"/>
        <v>0</v>
      </c>
      <c r="LJ18" s="111"/>
      <c r="LK18" s="15">
        <v>11</v>
      </c>
      <c r="LL18" s="307"/>
      <c r="LM18" s="359"/>
      <c r="LN18" s="307"/>
      <c r="LO18" s="99"/>
      <c r="LP18" s="74"/>
      <c r="LQ18" s="691">
        <f t="shared" si="37"/>
        <v>0</v>
      </c>
      <c r="LT18" s="111"/>
      <c r="LU18" s="15">
        <v>11</v>
      </c>
      <c r="LV18" s="96"/>
      <c r="LW18" s="359"/>
      <c r="LX18" s="96"/>
      <c r="LY18" s="99"/>
      <c r="LZ18" s="74"/>
      <c r="MA18" s="691">
        <f t="shared" si="38"/>
        <v>0</v>
      </c>
      <c r="MC18" s="111"/>
      <c r="MD18" s="15">
        <v>11</v>
      </c>
      <c r="ME18" s="433"/>
      <c r="MF18" s="359"/>
      <c r="MG18" s="433"/>
      <c r="MH18" s="99"/>
      <c r="MI18" s="74"/>
      <c r="MJ18" s="74">
        <f t="shared" si="39"/>
        <v>0</v>
      </c>
      <c r="MM18" s="111"/>
      <c r="MN18" s="15">
        <v>11</v>
      </c>
      <c r="MO18" s="96"/>
      <c r="MP18" s="359"/>
      <c r="MQ18" s="96"/>
      <c r="MR18" s="99"/>
      <c r="MS18" s="74"/>
      <c r="MT18" s="74">
        <f t="shared" si="40"/>
        <v>0</v>
      </c>
      <c r="MW18" s="111"/>
      <c r="MX18" s="15">
        <v>11</v>
      </c>
      <c r="MY18" s="433"/>
      <c r="MZ18" s="359"/>
      <c r="NA18" s="433"/>
      <c r="NB18" s="352"/>
      <c r="NC18" s="74"/>
      <c r="ND18" s="74">
        <f t="shared" ref="ND18:ND27" si="57">NC18*NA18</f>
        <v>0</v>
      </c>
      <c r="NG18" s="111"/>
      <c r="NH18" s="15">
        <v>11</v>
      </c>
      <c r="NI18" s="96"/>
      <c r="NJ18" s="359"/>
      <c r="NK18" s="96"/>
      <c r="NL18" s="99"/>
      <c r="NM18" s="74"/>
      <c r="NN18" s="74">
        <f t="shared" si="41"/>
        <v>0</v>
      </c>
      <c r="NQ18" s="111"/>
      <c r="NR18" s="15">
        <v>11</v>
      </c>
      <c r="NS18" s="96"/>
      <c r="NT18" s="359"/>
      <c r="NU18" s="96"/>
      <c r="NV18" s="99"/>
      <c r="NW18" s="74"/>
      <c r="NX18" s="74">
        <f t="shared" si="42"/>
        <v>0</v>
      </c>
      <c r="OA18" s="111"/>
      <c r="OB18" s="15">
        <v>11</v>
      </c>
      <c r="OC18" s="96"/>
      <c r="OD18" s="359"/>
      <c r="OE18" s="96"/>
      <c r="OF18" s="99"/>
      <c r="OG18" s="74"/>
      <c r="OH18" s="74">
        <f t="shared" si="43"/>
        <v>0</v>
      </c>
      <c r="OK18" s="111"/>
      <c r="OL18" s="15">
        <v>11</v>
      </c>
      <c r="OM18" s="96"/>
      <c r="ON18" s="359"/>
      <c r="OO18" s="96"/>
      <c r="OP18" s="99"/>
      <c r="OQ18" s="74"/>
      <c r="OR18" s="74">
        <f t="shared" si="44"/>
        <v>0</v>
      </c>
      <c r="OU18" s="111"/>
      <c r="OV18" s="15">
        <v>11</v>
      </c>
      <c r="OW18" s="307"/>
      <c r="OX18" s="365"/>
      <c r="OY18" s="307"/>
      <c r="OZ18" s="352"/>
      <c r="PA18" s="293"/>
      <c r="PB18" s="293">
        <f t="shared" si="45"/>
        <v>0</v>
      </c>
      <c r="PE18" s="98"/>
      <c r="PF18" s="15">
        <v>11</v>
      </c>
      <c r="PG18" s="96"/>
      <c r="PH18" s="359"/>
      <c r="PI18" s="96"/>
      <c r="PJ18" s="99"/>
      <c r="PK18" s="74"/>
      <c r="PL18" s="74">
        <f t="shared" si="46"/>
        <v>0</v>
      </c>
      <c r="PO18" s="111"/>
      <c r="PP18" s="15">
        <v>11</v>
      </c>
      <c r="PQ18" s="96"/>
      <c r="PR18" s="359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9"/>
      <c r="QK18" s="96"/>
      <c r="QL18" s="99"/>
      <c r="QM18" s="74"/>
      <c r="QP18" s="111"/>
      <c r="QQ18" s="15">
        <v>11</v>
      </c>
      <c r="QR18" s="96"/>
      <c r="QS18" s="359"/>
      <c r="QT18" s="96"/>
      <c r="QU18" s="99"/>
      <c r="QV18" s="74"/>
      <c r="QY18" s="111"/>
      <c r="QZ18" s="15">
        <v>11</v>
      </c>
      <c r="RA18" s="96"/>
      <c r="RB18" s="359"/>
      <c r="RC18" s="96"/>
      <c r="RD18" s="99"/>
      <c r="RE18" s="74"/>
      <c r="RH18" s="111"/>
      <c r="RI18" s="15">
        <v>11</v>
      </c>
      <c r="RJ18" s="96"/>
      <c r="RK18" s="359"/>
      <c r="RL18" s="96"/>
      <c r="RM18" s="99"/>
      <c r="RN18" s="420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32"/>
      <c r="TE18" s="195"/>
      <c r="TF18" s="424"/>
      <c r="TG18" s="423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 t="str">
        <f t="shared" ref="B19:I19" si="58">FE5</f>
        <v>SEABOARD FOODS</v>
      </c>
      <c r="C19" s="79" t="str">
        <f t="shared" si="58"/>
        <v>Seaboard</v>
      </c>
      <c r="D19" s="107" t="str">
        <f t="shared" si="58"/>
        <v>PED. 63923466</v>
      </c>
      <c r="E19" s="144">
        <f t="shared" si="58"/>
        <v>44306</v>
      </c>
      <c r="F19" s="90">
        <f t="shared" si="58"/>
        <v>18944.93</v>
      </c>
      <c r="G19" s="76">
        <f t="shared" si="58"/>
        <v>21</v>
      </c>
      <c r="H19" s="49">
        <f t="shared" si="58"/>
        <v>18952.5</v>
      </c>
      <c r="I19" s="110">
        <f t="shared" si="58"/>
        <v>-7.569999999999709</v>
      </c>
      <c r="L19" s="111"/>
      <c r="M19" s="15">
        <v>12</v>
      </c>
      <c r="N19" s="307">
        <v>908.5</v>
      </c>
      <c r="O19" s="365">
        <v>44292</v>
      </c>
      <c r="P19" s="307">
        <v>908.5</v>
      </c>
      <c r="Q19" s="352" t="s">
        <v>316</v>
      </c>
      <c r="R19" s="293">
        <v>44</v>
      </c>
      <c r="S19" s="293">
        <f t="shared" si="7"/>
        <v>39974</v>
      </c>
      <c r="T19" s="268"/>
      <c r="V19" s="111"/>
      <c r="W19" s="15">
        <v>12</v>
      </c>
      <c r="X19" s="307">
        <v>819.6</v>
      </c>
      <c r="Y19" s="365">
        <v>44292</v>
      </c>
      <c r="Z19" s="307">
        <v>819.6</v>
      </c>
      <c r="AA19" s="426" t="s">
        <v>322</v>
      </c>
      <c r="AB19" s="293">
        <v>45</v>
      </c>
      <c r="AC19" s="356">
        <f t="shared" si="8"/>
        <v>36882</v>
      </c>
      <c r="AF19" s="111"/>
      <c r="AG19" s="15">
        <v>12</v>
      </c>
      <c r="AH19" s="96">
        <v>959.34</v>
      </c>
      <c r="AI19" s="359">
        <v>44293</v>
      </c>
      <c r="AJ19" s="96">
        <v>959.34</v>
      </c>
      <c r="AK19" s="99" t="s">
        <v>323</v>
      </c>
      <c r="AL19" s="74">
        <v>45</v>
      </c>
      <c r="AM19" s="700">
        <f t="shared" si="9"/>
        <v>43170.3</v>
      </c>
      <c r="AP19" s="111"/>
      <c r="AQ19" s="15">
        <v>12</v>
      </c>
      <c r="AR19" s="353">
        <v>918.97</v>
      </c>
      <c r="AS19" s="365">
        <v>44294</v>
      </c>
      <c r="AT19" s="353">
        <v>918.97</v>
      </c>
      <c r="AU19" s="352" t="s">
        <v>327</v>
      </c>
      <c r="AV19" s="293">
        <v>45</v>
      </c>
      <c r="AW19" s="356">
        <f t="shared" si="10"/>
        <v>41353.65</v>
      </c>
      <c r="AZ19" s="111"/>
      <c r="BA19" s="15">
        <v>12</v>
      </c>
      <c r="BB19" s="72">
        <v>954.2</v>
      </c>
      <c r="BC19" s="144">
        <v>44294</v>
      </c>
      <c r="BD19" s="72">
        <v>954.2</v>
      </c>
      <c r="BE19" s="99" t="s">
        <v>329</v>
      </c>
      <c r="BF19" s="420">
        <v>45</v>
      </c>
      <c r="BG19" s="720">
        <f t="shared" si="11"/>
        <v>42939</v>
      </c>
      <c r="BJ19" s="111"/>
      <c r="BK19" s="15">
        <v>12</v>
      </c>
      <c r="BL19" s="72">
        <v>900.8</v>
      </c>
      <c r="BM19" s="144">
        <v>44295</v>
      </c>
      <c r="BN19" s="72">
        <v>900.8</v>
      </c>
      <c r="BO19" s="99" t="s">
        <v>334</v>
      </c>
      <c r="BP19" s="420">
        <v>46</v>
      </c>
      <c r="BQ19" s="720">
        <f t="shared" si="12"/>
        <v>41436.799999999996</v>
      </c>
      <c r="BT19" s="111"/>
      <c r="BU19" s="290">
        <v>12</v>
      </c>
      <c r="BV19" s="307">
        <v>892.2</v>
      </c>
      <c r="BW19" s="421">
        <v>44296</v>
      </c>
      <c r="BX19" s="307">
        <v>892.2</v>
      </c>
      <c r="BY19" s="424" t="s">
        <v>343</v>
      </c>
      <c r="BZ19" s="423">
        <v>46</v>
      </c>
      <c r="CA19" s="691">
        <f t="shared" si="13"/>
        <v>41041.200000000004</v>
      </c>
      <c r="CD19" s="111"/>
      <c r="CE19" s="15">
        <v>12</v>
      </c>
      <c r="CF19" s="96">
        <v>928.5</v>
      </c>
      <c r="CG19" s="421">
        <v>44299</v>
      </c>
      <c r="CH19" s="96">
        <v>928.5</v>
      </c>
      <c r="CI19" s="424" t="s">
        <v>354</v>
      </c>
      <c r="CJ19" s="423">
        <v>46</v>
      </c>
      <c r="CK19" s="691">
        <f t="shared" si="14"/>
        <v>42711</v>
      </c>
      <c r="CN19" s="766"/>
      <c r="CO19" s="15">
        <v>12</v>
      </c>
      <c r="CP19" s="96">
        <v>925.3</v>
      </c>
      <c r="CQ19" s="421">
        <v>44300</v>
      </c>
      <c r="CR19" s="96">
        <v>925.3</v>
      </c>
      <c r="CS19" s="424" t="s">
        <v>350</v>
      </c>
      <c r="CT19" s="423">
        <v>46</v>
      </c>
      <c r="CU19" s="705">
        <f t="shared" si="48"/>
        <v>42563.799999999996</v>
      </c>
      <c r="CX19" s="111"/>
      <c r="CY19" s="15">
        <v>12</v>
      </c>
      <c r="CZ19" s="96">
        <v>945.28</v>
      </c>
      <c r="DA19" s="359">
        <v>44301</v>
      </c>
      <c r="DB19" s="96">
        <v>945.28</v>
      </c>
      <c r="DC19" s="99" t="s">
        <v>367</v>
      </c>
      <c r="DD19" s="74">
        <v>46</v>
      </c>
      <c r="DE19" s="691">
        <f t="shared" si="15"/>
        <v>43482.879999999997</v>
      </c>
      <c r="DH19" s="111"/>
      <c r="DI19" s="15">
        <v>12</v>
      </c>
      <c r="DJ19" s="96">
        <v>892.2</v>
      </c>
      <c r="DK19" s="421">
        <v>44302</v>
      </c>
      <c r="DL19" s="96">
        <v>892.2</v>
      </c>
      <c r="DM19" s="424" t="s">
        <v>351</v>
      </c>
      <c r="DN19" s="423">
        <v>46</v>
      </c>
      <c r="DO19" s="705">
        <f t="shared" si="16"/>
        <v>41041.200000000004</v>
      </c>
      <c r="DR19" s="111"/>
      <c r="DS19" s="15">
        <v>12</v>
      </c>
      <c r="DT19" s="96">
        <v>944.37</v>
      </c>
      <c r="DU19" s="421">
        <v>44302</v>
      </c>
      <c r="DV19" s="96">
        <v>944.37</v>
      </c>
      <c r="DW19" s="424" t="s">
        <v>375</v>
      </c>
      <c r="DX19" s="423">
        <v>46</v>
      </c>
      <c r="DY19" s="691">
        <f t="shared" si="17"/>
        <v>43441.02</v>
      </c>
      <c r="EB19" s="111"/>
      <c r="EC19" s="15">
        <v>12</v>
      </c>
      <c r="ED19" s="72">
        <v>943.76</v>
      </c>
      <c r="EE19" s="377">
        <v>44303</v>
      </c>
      <c r="EF19" s="291">
        <v>943.76</v>
      </c>
      <c r="EG19" s="73" t="s">
        <v>376</v>
      </c>
      <c r="EH19" s="74">
        <v>47</v>
      </c>
      <c r="EI19" s="691">
        <f t="shared" si="18"/>
        <v>44356.72</v>
      </c>
      <c r="EL19" s="111"/>
      <c r="EM19" s="15">
        <v>12</v>
      </c>
      <c r="EN19" s="307">
        <v>895.69</v>
      </c>
      <c r="EO19" s="365">
        <v>44303</v>
      </c>
      <c r="EP19" s="307">
        <v>895.69</v>
      </c>
      <c r="EQ19" s="292" t="s">
        <v>380</v>
      </c>
      <c r="ER19" s="293">
        <v>47</v>
      </c>
      <c r="ES19" s="691">
        <f t="shared" si="19"/>
        <v>42097.43</v>
      </c>
      <c r="EV19" s="111"/>
      <c r="EW19" s="15">
        <v>12</v>
      </c>
      <c r="EX19" s="72">
        <v>864.1</v>
      </c>
      <c r="EY19" s="377">
        <v>44303</v>
      </c>
      <c r="EZ19" s="72">
        <v>864.1</v>
      </c>
      <c r="FA19" s="292" t="s">
        <v>384</v>
      </c>
      <c r="FB19" s="74">
        <v>47</v>
      </c>
      <c r="FC19" s="356">
        <f t="shared" si="20"/>
        <v>40612.700000000004</v>
      </c>
      <c r="FF19" s="111"/>
      <c r="FG19" s="15">
        <v>12</v>
      </c>
      <c r="FH19" s="307">
        <v>902.2</v>
      </c>
      <c r="FI19" s="365">
        <v>44306</v>
      </c>
      <c r="FJ19" s="307">
        <v>902.2</v>
      </c>
      <c r="FK19" s="292" t="s">
        <v>388</v>
      </c>
      <c r="FL19" s="293">
        <v>48</v>
      </c>
      <c r="FM19" s="691">
        <f t="shared" si="21"/>
        <v>43305.600000000006</v>
      </c>
      <c r="FP19" s="111"/>
      <c r="FQ19" s="15">
        <v>12</v>
      </c>
      <c r="FR19" s="96">
        <v>871.8</v>
      </c>
      <c r="FS19" s="359">
        <v>44305</v>
      </c>
      <c r="FT19" s="96">
        <v>871.8</v>
      </c>
      <c r="FU19" s="73" t="s">
        <v>363</v>
      </c>
      <c r="FV19" s="74">
        <v>48</v>
      </c>
      <c r="FW19" s="691">
        <f t="shared" si="22"/>
        <v>41846.399999999994</v>
      </c>
      <c r="FX19" s="74"/>
      <c r="FZ19" s="111"/>
      <c r="GA19" s="15">
        <v>12</v>
      </c>
      <c r="GB19" s="72">
        <v>919.88</v>
      </c>
      <c r="GC19" s="583">
        <v>44308</v>
      </c>
      <c r="GD19" s="72">
        <v>919.88</v>
      </c>
      <c r="GE19" s="292" t="s">
        <v>394</v>
      </c>
      <c r="GF19" s="293">
        <v>50</v>
      </c>
      <c r="GG19" s="356">
        <f t="shared" si="23"/>
        <v>45994</v>
      </c>
      <c r="GJ19" s="111"/>
      <c r="GK19" s="15">
        <v>12</v>
      </c>
      <c r="GL19" s="561">
        <v>905.37</v>
      </c>
      <c r="GM19" s="359">
        <v>44310</v>
      </c>
      <c r="GN19" s="561">
        <v>905.37</v>
      </c>
      <c r="GO19" s="99" t="s">
        <v>411</v>
      </c>
      <c r="GP19" s="74">
        <v>50</v>
      </c>
      <c r="GQ19" s="691">
        <f t="shared" si="24"/>
        <v>45268.5</v>
      </c>
      <c r="GT19" s="111"/>
      <c r="GU19" s="15">
        <v>12</v>
      </c>
      <c r="GV19" s="96">
        <v>914.4</v>
      </c>
      <c r="GW19" s="359">
        <v>44309</v>
      </c>
      <c r="GX19" s="96">
        <v>914.4</v>
      </c>
      <c r="GY19" s="99" t="s">
        <v>400</v>
      </c>
      <c r="GZ19" s="74">
        <v>50</v>
      </c>
      <c r="HA19" s="691">
        <f t="shared" si="25"/>
        <v>45720</v>
      </c>
      <c r="HD19" s="111"/>
      <c r="HE19" s="15">
        <v>12</v>
      </c>
      <c r="HF19" s="96">
        <v>930</v>
      </c>
      <c r="HG19" s="359">
        <v>44309</v>
      </c>
      <c r="HH19" s="96">
        <v>930</v>
      </c>
      <c r="HI19" s="99" t="s">
        <v>402</v>
      </c>
      <c r="HJ19" s="74">
        <v>50</v>
      </c>
      <c r="HK19" s="691">
        <f t="shared" si="26"/>
        <v>46500</v>
      </c>
      <c r="HN19" s="111"/>
      <c r="HO19" s="15">
        <v>12</v>
      </c>
      <c r="HP19" s="307">
        <v>942.1</v>
      </c>
      <c r="HQ19" s="365">
        <v>44313</v>
      </c>
      <c r="HR19" s="307">
        <v>942.1</v>
      </c>
      <c r="HS19" s="426" t="s">
        <v>431</v>
      </c>
      <c r="HT19" s="293">
        <v>50</v>
      </c>
      <c r="HU19" s="356">
        <f t="shared" si="27"/>
        <v>47105</v>
      </c>
      <c r="HX19" s="111"/>
      <c r="HY19" s="15">
        <v>12</v>
      </c>
      <c r="HZ19" s="72">
        <v>871.8</v>
      </c>
      <c r="IA19" s="377">
        <v>44312</v>
      </c>
      <c r="IB19" s="72">
        <v>871.8</v>
      </c>
      <c r="IC19" s="73" t="s">
        <v>428</v>
      </c>
      <c r="ID19" s="74">
        <v>50</v>
      </c>
      <c r="IE19" s="691">
        <f t="shared" si="28"/>
        <v>43590</v>
      </c>
      <c r="IH19" s="98"/>
      <c r="II19" s="15">
        <v>12</v>
      </c>
      <c r="IJ19" s="72">
        <v>910.4</v>
      </c>
      <c r="IK19" s="377">
        <v>44317</v>
      </c>
      <c r="IL19" s="72">
        <v>910.4</v>
      </c>
      <c r="IM19" s="73" t="s">
        <v>461</v>
      </c>
      <c r="IN19" s="74">
        <v>50</v>
      </c>
      <c r="IO19" s="691">
        <f t="shared" si="29"/>
        <v>45520</v>
      </c>
      <c r="IR19" s="111"/>
      <c r="IS19" s="15">
        <v>12</v>
      </c>
      <c r="IT19" s="307">
        <v>942.1</v>
      </c>
      <c r="IU19" s="271">
        <v>44315</v>
      </c>
      <c r="IV19" s="307">
        <v>942.1</v>
      </c>
      <c r="IW19" s="590" t="s">
        <v>444</v>
      </c>
      <c r="IX19" s="293">
        <v>50</v>
      </c>
      <c r="IY19" s="356">
        <f t="shared" si="30"/>
        <v>47105</v>
      </c>
      <c r="IZ19" s="96"/>
      <c r="JA19" s="110"/>
      <c r="JB19" s="111"/>
      <c r="JC19" s="15">
        <v>12</v>
      </c>
      <c r="JD19" s="96">
        <v>936.21</v>
      </c>
      <c r="JE19" s="377">
        <v>44315</v>
      </c>
      <c r="JF19" s="96">
        <v>936.21</v>
      </c>
      <c r="JG19" s="73" t="s">
        <v>440</v>
      </c>
      <c r="JH19" s="74">
        <v>50</v>
      </c>
      <c r="JI19" s="691">
        <f t="shared" si="31"/>
        <v>46810.5</v>
      </c>
      <c r="JL19" s="111"/>
      <c r="JM19" s="15">
        <v>12</v>
      </c>
      <c r="JN19" s="96">
        <v>936.66</v>
      </c>
      <c r="JO19" s="359">
        <v>44317</v>
      </c>
      <c r="JP19" s="96">
        <v>936.66</v>
      </c>
      <c r="JQ19" s="73" t="s">
        <v>463</v>
      </c>
      <c r="JR19" s="74">
        <v>50</v>
      </c>
      <c r="JS19" s="691">
        <f t="shared" si="32"/>
        <v>46833</v>
      </c>
      <c r="JV19" s="98"/>
      <c r="JW19" s="15">
        <v>12</v>
      </c>
      <c r="JX19" s="72">
        <v>924</v>
      </c>
      <c r="JY19" s="377">
        <v>44316</v>
      </c>
      <c r="JZ19" s="72">
        <v>924</v>
      </c>
      <c r="KA19" s="73" t="s">
        <v>456</v>
      </c>
      <c r="KB19" s="74">
        <v>50</v>
      </c>
      <c r="KC19" s="691">
        <f t="shared" si="33"/>
        <v>46200</v>
      </c>
      <c r="KF19" s="98"/>
      <c r="KG19" s="15">
        <v>12</v>
      </c>
      <c r="KH19" s="72">
        <v>920.3</v>
      </c>
      <c r="KI19" s="377">
        <v>44316</v>
      </c>
      <c r="KJ19" s="72">
        <v>920.3</v>
      </c>
      <c r="KK19" s="73" t="s">
        <v>442</v>
      </c>
      <c r="KL19" s="74">
        <v>50</v>
      </c>
      <c r="KM19" s="691">
        <f t="shared" si="34"/>
        <v>46015</v>
      </c>
      <c r="KP19" s="98"/>
      <c r="KQ19" s="15">
        <v>12</v>
      </c>
      <c r="KR19" s="72"/>
      <c r="KS19" s="377"/>
      <c r="KT19" s="72"/>
      <c r="KU19" s="73"/>
      <c r="KV19" s="74"/>
      <c r="KW19" s="691">
        <f t="shared" si="35"/>
        <v>0</v>
      </c>
      <c r="KZ19" s="111"/>
      <c r="LA19" s="15">
        <v>12</v>
      </c>
      <c r="LB19" s="72"/>
      <c r="LC19" s="359"/>
      <c r="LD19" s="72"/>
      <c r="LE19" s="99"/>
      <c r="LF19" s="74"/>
      <c r="LG19" s="691">
        <f t="shared" si="36"/>
        <v>0</v>
      </c>
      <c r="LJ19" s="111"/>
      <c r="LK19" s="15">
        <v>12</v>
      </c>
      <c r="LL19" s="307"/>
      <c r="LM19" s="359"/>
      <c r="LN19" s="307"/>
      <c r="LO19" s="99"/>
      <c r="LP19" s="74"/>
      <c r="LQ19" s="691">
        <f t="shared" si="37"/>
        <v>0</v>
      </c>
      <c r="LT19" s="111"/>
      <c r="LU19" s="15">
        <v>12</v>
      </c>
      <c r="LV19" s="96"/>
      <c r="LW19" s="359"/>
      <c r="LX19" s="96"/>
      <c r="LY19" s="99"/>
      <c r="LZ19" s="74"/>
      <c r="MA19" s="691">
        <f t="shared" si="38"/>
        <v>0</v>
      </c>
      <c r="MC19" s="111"/>
      <c r="MD19" s="15">
        <v>12</v>
      </c>
      <c r="ME19" s="433"/>
      <c r="MF19" s="359"/>
      <c r="MG19" s="433"/>
      <c r="MH19" s="99"/>
      <c r="MI19" s="74"/>
      <c r="MJ19" s="74">
        <f t="shared" si="39"/>
        <v>0</v>
      </c>
      <c r="MM19" s="111"/>
      <c r="MN19" s="15">
        <v>12</v>
      </c>
      <c r="MO19" s="96"/>
      <c r="MP19" s="359"/>
      <c r="MQ19" s="96"/>
      <c r="MR19" s="99"/>
      <c r="MS19" s="74"/>
      <c r="MT19" s="74">
        <f t="shared" si="40"/>
        <v>0</v>
      </c>
      <c r="MW19" s="111"/>
      <c r="MX19" s="15">
        <v>12</v>
      </c>
      <c r="MY19" s="433"/>
      <c r="MZ19" s="359"/>
      <c r="NA19" s="433"/>
      <c r="NB19" s="352"/>
      <c r="NC19" s="74"/>
      <c r="ND19" s="74">
        <f t="shared" si="57"/>
        <v>0</v>
      </c>
      <c r="NG19" s="111"/>
      <c r="NH19" s="15">
        <v>12</v>
      </c>
      <c r="NI19" s="96"/>
      <c r="NJ19" s="359"/>
      <c r="NK19" s="96"/>
      <c r="NL19" s="99"/>
      <c r="NM19" s="74"/>
      <c r="NN19" s="74">
        <f t="shared" si="41"/>
        <v>0</v>
      </c>
      <c r="NQ19" s="111"/>
      <c r="NR19" s="15">
        <v>12</v>
      </c>
      <c r="NS19" s="96"/>
      <c r="NT19" s="359"/>
      <c r="NU19" s="96"/>
      <c r="NV19" s="99"/>
      <c r="NW19" s="74"/>
      <c r="NX19" s="74">
        <f t="shared" si="42"/>
        <v>0</v>
      </c>
      <c r="OA19" s="111"/>
      <c r="OB19" s="15">
        <v>12</v>
      </c>
      <c r="OC19" s="96"/>
      <c r="OD19" s="359"/>
      <c r="OE19" s="96"/>
      <c r="OF19" s="99"/>
      <c r="OG19" s="74"/>
      <c r="OH19" s="74">
        <f t="shared" si="43"/>
        <v>0</v>
      </c>
      <c r="OK19" s="111"/>
      <c r="OL19" s="15">
        <v>12</v>
      </c>
      <c r="OM19" s="96"/>
      <c r="ON19" s="359"/>
      <c r="OO19" s="96"/>
      <c r="OP19" s="99"/>
      <c r="OQ19" s="74"/>
      <c r="OR19" s="74">
        <f t="shared" si="44"/>
        <v>0</v>
      </c>
      <c r="OU19" s="111"/>
      <c r="OV19" s="15">
        <v>12</v>
      </c>
      <c r="OW19" s="307"/>
      <c r="OX19" s="365"/>
      <c r="OY19" s="307"/>
      <c r="OZ19" s="352"/>
      <c r="PA19" s="293"/>
      <c r="PB19" s="293">
        <f t="shared" si="45"/>
        <v>0</v>
      </c>
      <c r="PE19" s="98"/>
      <c r="PF19" s="15">
        <v>12</v>
      </c>
      <c r="PG19" s="96"/>
      <c r="PH19" s="359"/>
      <c r="PI19" s="96"/>
      <c r="PJ19" s="99"/>
      <c r="PK19" s="74"/>
      <c r="PL19" s="74">
        <f t="shared" si="46"/>
        <v>0</v>
      </c>
      <c r="PO19" s="111"/>
      <c r="PP19" s="15">
        <v>12</v>
      </c>
      <c r="PQ19" s="96"/>
      <c r="PR19" s="359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9"/>
      <c r="QK19" s="96"/>
      <c r="QL19" s="99"/>
      <c r="QM19" s="74"/>
      <c r="QP19" s="111"/>
      <c r="QQ19" s="15">
        <v>12</v>
      </c>
      <c r="QR19" s="96"/>
      <c r="QS19" s="359"/>
      <c r="QT19" s="96"/>
      <c r="QU19" s="99"/>
      <c r="QV19" s="74"/>
      <c r="QY19" s="111"/>
      <c r="QZ19" s="15">
        <v>12</v>
      </c>
      <c r="RA19" s="96"/>
      <c r="RB19" s="359"/>
      <c r="RC19" s="96"/>
      <c r="RD19" s="99"/>
      <c r="RE19" s="74"/>
      <c r="RH19" s="111"/>
      <c r="RI19" s="15">
        <v>12</v>
      </c>
      <c r="RJ19" s="96"/>
      <c r="RK19" s="359"/>
      <c r="RL19" s="96"/>
      <c r="RM19" s="99"/>
      <c r="RN19" s="420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32"/>
      <c r="TE19" s="195"/>
      <c r="TF19" s="424"/>
      <c r="TG19" s="423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 t="str">
        <f t="shared" ref="B20:I20" si="59">FO5</f>
        <v>SOCIALGURU</v>
      </c>
      <c r="C20" s="79" t="str">
        <f t="shared" si="59"/>
        <v>Seaboard</v>
      </c>
      <c r="D20" s="107" t="str">
        <f t="shared" si="59"/>
        <v>PED. 63852681</v>
      </c>
      <c r="E20" s="144">
        <f t="shared" si="59"/>
        <v>44305</v>
      </c>
      <c r="F20" s="90">
        <f t="shared" si="59"/>
        <v>18973.759999999998</v>
      </c>
      <c r="G20" s="76">
        <f t="shared" si="59"/>
        <v>21</v>
      </c>
      <c r="H20" s="49">
        <f t="shared" si="59"/>
        <v>18956.5</v>
      </c>
      <c r="I20" s="110">
        <f t="shared" si="59"/>
        <v>17.259999999998399</v>
      </c>
      <c r="L20" s="111"/>
      <c r="M20" s="15">
        <v>13</v>
      </c>
      <c r="N20" s="307">
        <v>855</v>
      </c>
      <c r="O20" s="365">
        <v>44292</v>
      </c>
      <c r="P20" s="307">
        <v>855</v>
      </c>
      <c r="Q20" s="352" t="s">
        <v>316</v>
      </c>
      <c r="R20" s="293">
        <v>44</v>
      </c>
      <c r="S20" s="293">
        <f t="shared" si="7"/>
        <v>37620</v>
      </c>
      <c r="T20" s="268"/>
      <c r="V20" s="111"/>
      <c r="W20" s="15">
        <v>13</v>
      </c>
      <c r="X20" s="307">
        <v>867.7</v>
      </c>
      <c r="Y20" s="365">
        <v>44292</v>
      </c>
      <c r="Z20" s="307">
        <v>867.7</v>
      </c>
      <c r="AA20" s="426" t="s">
        <v>322</v>
      </c>
      <c r="AB20" s="293">
        <v>45</v>
      </c>
      <c r="AC20" s="356">
        <f t="shared" si="8"/>
        <v>39046.5</v>
      </c>
      <c r="AF20" s="111"/>
      <c r="AG20" s="15">
        <v>13</v>
      </c>
      <c r="AH20" s="96">
        <v>884.95</v>
      </c>
      <c r="AI20" s="359">
        <v>44293</v>
      </c>
      <c r="AJ20" s="96">
        <v>884.95</v>
      </c>
      <c r="AK20" s="99" t="s">
        <v>323</v>
      </c>
      <c r="AL20" s="74">
        <v>45</v>
      </c>
      <c r="AM20" s="700">
        <f t="shared" si="9"/>
        <v>39822.75</v>
      </c>
      <c r="AP20" s="111"/>
      <c r="AQ20" s="15">
        <v>13</v>
      </c>
      <c r="AR20" s="353">
        <v>929.41</v>
      </c>
      <c r="AS20" s="365">
        <v>44294</v>
      </c>
      <c r="AT20" s="353">
        <v>929.41</v>
      </c>
      <c r="AU20" s="352" t="s">
        <v>327</v>
      </c>
      <c r="AV20" s="293">
        <v>45</v>
      </c>
      <c r="AW20" s="356">
        <f t="shared" si="10"/>
        <v>41823.449999999997</v>
      </c>
      <c r="AZ20" s="111"/>
      <c r="BA20" s="15">
        <v>13</v>
      </c>
      <c r="BB20" s="96">
        <v>956.46</v>
      </c>
      <c r="BC20" s="144">
        <v>44294</v>
      </c>
      <c r="BD20" s="96">
        <v>956.46</v>
      </c>
      <c r="BE20" s="99" t="s">
        <v>329</v>
      </c>
      <c r="BF20" s="420">
        <v>45</v>
      </c>
      <c r="BG20" s="720">
        <f t="shared" si="11"/>
        <v>43040.700000000004</v>
      </c>
      <c r="BJ20" s="111"/>
      <c r="BK20" s="15">
        <v>13</v>
      </c>
      <c r="BL20" s="96">
        <v>863.6</v>
      </c>
      <c r="BM20" s="144">
        <v>44295</v>
      </c>
      <c r="BN20" s="96">
        <v>863.6</v>
      </c>
      <c r="BO20" s="99" t="s">
        <v>334</v>
      </c>
      <c r="BP20" s="420">
        <v>46</v>
      </c>
      <c r="BQ20" s="720">
        <f t="shared" si="12"/>
        <v>39725.599999999999</v>
      </c>
      <c r="BT20" s="111"/>
      <c r="BU20" s="290">
        <v>13</v>
      </c>
      <c r="BV20" s="307">
        <v>916.7</v>
      </c>
      <c r="BW20" s="421">
        <v>44296</v>
      </c>
      <c r="BX20" s="307">
        <v>916.7</v>
      </c>
      <c r="BY20" s="424" t="s">
        <v>343</v>
      </c>
      <c r="BZ20" s="423">
        <v>46</v>
      </c>
      <c r="CA20" s="691">
        <f t="shared" si="13"/>
        <v>42168.200000000004</v>
      </c>
      <c r="CD20" s="111"/>
      <c r="CE20" s="15">
        <v>13</v>
      </c>
      <c r="CF20" s="96">
        <v>908.5</v>
      </c>
      <c r="CG20" s="421">
        <v>44299</v>
      </c>
      <c r="CH20" s="96">
        <v>908.5</v>
      </c>
      <c r="CI20" s="424" t="s">
        <v>354</v>
      </c>
      <c r="CJ20" s="423">
        <v>46</v>
      </c>
      <c r="CK20" s="691">
        <f t="shared" si="14"/>
        <v>41791</v>
      </c>
      <c r="CN20" s="766"/>
      <c r="CO20" s="15">
        <v>13</v>
      </c>
      <c r="CP20" s="307">
        <v>913.1</v>
      </c>
      <c r="CQ20" s="421">
        <v>44300</v>
      </c>
      <c r="CR20" s="307">
        <v>913.1</v>
      </c>
      <c r="CS20" s="424" t="s">
        <v>350</v>
      </c>
      <c r="CT20" s="423">
        <v>46</v>
      </c>
      <c r="CU20" s="705">
        <f t="shared" si="48"/>
        <v>42002.6</v>
      </c>
      <c r="CX20" s="111"/>
      <c r="CY20" s="15">
        <v>13</v>
      </c>
      <c r="CZ20" s="96">
        <v>962.52</v>
      </c>
      <c r="DA20" s="359">
        <v>44301</v>
      </c>
      <c r="DB20" s="96">
        <v>962.52</v>
      </c>
      <c r="DC20" s="99" t="s">
        <v>367</v>
      </c>
      <c r="DD20" s="74">
        <v>46</v>
      </c>
      <c r="DE20" s="691">
        <f t="shared" si="15"/>
        <v>44275.92</v>
      </c>
      <c r="DH20" s="111"/>
      <c r="DI20" s="15">
        <v>13</v>
      </c>
      <c r="DJ20" s="96">
        <v>895.8</v>
      </c>
      <c r="DK20" s="421">
        <v>44302</v>
      </c>
      <c r="DL20" s="96">
        <v>895.8</v>
      </c>
      <c r="DM20" s="424" t="s">
        <v>351</v>
      </c>
      <c r="DN20" s="423">
        <v>46</v>
      </c>
      <c r="DO20" s="705">
        <f t="shared" si="16"/>
        <v>41206.799999999996</v>
      </c>
      <c r="DR20" s="111"/>
      <c r="DS20" s="15">
        <v>13</v>
      </c>
      <c r="DT20" s="96">
        <v>918.07</v>
      </c>
      <c r="DU20" s="421">
        <v>44302</v>
      </c>
      <c r="DV20" s="96">
        <v>918.07</v>
      </c>
      <c r="DW20" s="424" t="s">
        <v>375</v>
      </c>
      <c r="DX20" s="423">
        <v>46</v>
      </c>
      <c r="DY20" s="691">
        <f t="shared" si="17"/>
        <v>42231.22</v>
      </c>
      <c r="EB20" s="111"/>
      <c r="EC20" s="15">
        <v>13</v>
      </c>
      <c r="ED20" s="72">
        <v>874.83</v>
      </c>
      <c r="EE20" s="377">
        <v>44303</v>
      </c>
      <c r="EF20" s="291">
        <v>874.83</v>
      </c>
      <c r="EG20" s="73" t="s">
        <v>376</v>
      </c>
      <c r="EH20" s="74">
        <v>47</v>
      </c>
      <c r="EI20" s="691">
        <f t="shared" si="18"/>
        <v>41117.01</v>
      </c>
      <c r="EL20" s="111"/>
      <c r="EM20" s="15">
        <v>13</v>
      </c>
      <c r="EN20" s="307">
        <v>904.31</v>
      </c>
      <c r="EO20" s="365">
        <v>44303</v>
      </c>
      <c r="EP20" s="307">
        <v>904.31</v>
      </c>
      <c r="EQ20" s="292" t="s">
        <v>380</v>
      </c>
      <c r="ER20" s="293">
        <v>47</v>
      </c>
      <c r="ES20" s="691">
        <f t="shared" si="19"/>
        <v>42502.57</v>
      </c>
      <c r="EV20" s="111"/>
      <c r="EW20" s="15">
        <v>13</v>
      </c>
      <c r="EX20" s="72">
        <v>915.8</v>
      </c>
      <c r="EY20" s="377">
        <v>44303</v>
      </c>
      <c r="EZ20" s="72">
        <v>915.8</v>
      </c>
      <c r="FA20" s="292" t="s">
        <v>384</v>
      </c>
      <c r="FB20" s="74">
        <v>47</v>
      </c>
      <c r="FC20" s="356">
        <f t="shared" si="20"/>
        <v>43042.6</v>
      </c>
      <c r="FF20" s="111"/>
      <c r="FG20" s="15">
        <v>13</v>
      </c>
      <c r="FH20" s="307">
        <v>917.6</v>
      </c>
      <c r="FI20" s="365">
        <v>44306</v>
      </c>
      <c r="FJ20" s="307">
        <v>917.6</v>
      </c>
      <c r="FK20" s="292" t="s">
        <v>389</v>
      </c>
      <c r="FL20" s="293">
        <v>48</v>
      </c>
      <c r="FM20" s="691">
        <f t="shared" si="21"/>
        <v>44044.800000000003</v>
      </c>
      <c r="FP20" s="111"/>
      <c r="FQ20" s="15">
        <v>13</v>
      </c>
      <c r="FR20" s="96">
        <v>917.2</v>
      </c>
      <c r="FS20" s="359">
        <v>44305</v>
      </c>
      <c r="FT20" s="96">
        <v>917.2</v>
      </c>
      <c r="FU20" s="73" t="s">
        <v>363</v>
      </c>
      <c r="FV20" s="74">
        <v>48</v>
      </c>
      <c r="FW20" s="691">
        <f t="shared" si="22"/>
        <v>44025.600000000006</v>
      </c>
      <c r="FX20" s="74"/>
      <c r="FZ20" s="111"/>
      <c r="GA20" s="15">
        <v>13</v>
      </c>
      <c r="GB20" s="72">
        <v>954.81</v>
      </c>
      <c r="GC20" s="583">
        <v>44308</v>
      </c>
      <c r="GD20" s="72">
        <v>954.81</v>
      </c>
      <c r="GE20" s="292" t="s">
        <v>394</v>
      </c>
      <c r="GF20" s="293">
        <v>50</v>
      </c>
      <c r="GG20" s="356">
        <f t="shared" si="23"/>
        <v>47740.5</v>
      </c>
      <c r="GJ20" s="111"/>
      <c r="GK20" s="15">
        <v>13</v>
      </c>
      <c r="GL20" s="561">
        <v>945.28</v>
      </c>
      <c r="GM20" s="359">
        <v>44310</v>
      </c>
      <c r="GN20" s="561">
        <v>945.28</v>
      </c>
      <c r="GO20" s="99" t="s">
        <v>411</v>
      </c>
      <c r="GP20" s="74">
        <v>50</v>
      </c>
      <c r="GQ20" s="691">
        <f t="shared" si="24"/>
        <v>47264</v>
      </c>
      <c r="GT20" s="111"/>
      <c r="GU20" s="15">
        <v>13</v>
      </c>
      <c r="GV20" s="96">
        <v>903.6</v>
      </c>
      <c r="GW20" s="359">
        <v>44309</v>
      </c>
      <c r="GX20" s="96">
        <v>903.6</v>
      </c>
      <c r="GY20" s="99" t="s">
        <v>400</v>
      </c>
      <c r="GZ20" s="74">
        <v>50</v>
      </c>
      <c r="HA20" s="691">
        <f t="shared" si="25"/>
        <v>45180</v>
      </c>
      <c r="HD20" s="111"/>
      <c r="HE20" s="15">
        <v>13</v>
      </c>
      <c r="HF20" s="96">
        <v>914</v>
      </c>
      <c r="HG20" s="359">
        <v>44309</v>
      </c>
      <c r="HH20" s="96">
        <v>914</v>
      </c>
      <c r="HI20" s="99" t="s">
        <v>402</v>
      </c>
      <c r="HJ20" s="74">
        <v>50</v>
      </c>
      <c r="HK20" s="691">
        <f t="shared" si="26"/>
        <v>45700</v>
      </c>
      <c r="HN20" s="111"/>
      <c r="HO20" s="15">
        <v>13</v>
      </c>
      <c r="HP20" s="307">
        <v>938.5</v>
      </c>
      <c r="HQ20" s="365">
        <v>44313</v>
      </c>
      <c r="HR20" s="307">
        <v>938.5</v>
      </c>
      <c r="HS20" s="426" t="s">
        <v>431</v>
      </c>
      <c r="HT20" s="293">
        <v>50</v>
      </c>
      <c r="HU20" s="356">
        <f t="shared" si="27"/>
        <v>46925</v>
      </c>
      <c r="HX20" s="111"/>
      <c r="HY20" s="15">
        <v>13</v>
      </c>
      <c r="HZ20" s="72">
        <v>906.3</v>
      </c>
      <c r="IA20" s="377">
        <v>44312</v>
      </c>
      <c r="IB20" s="72">
        <v>906.3</v>
      </c>
      <c r="IC20" s="73" t="s">
        <v>428</v>
      </c>
      <c r="ID20" s="74">
        <v>50</v>
      </c>
      <c r="IE20" s="691">
        <f t="shared" si="28"/>
        <v>45315</v>
      </c>
      <c r="IH20" s="98"/>
      <c r="II20" s="15">
        <v>13</v>
      </c>
      <c r="IJ20" s="72">
        <v>918.5</v>
      </c>
      <c r="IK20" s="377">
        <v>44317</v>
      </c>
      <c r="IL20" s="72">
        <v>918.5</v>
      </c>
      <c r="IM20" s="73" t="s">
        <v>461</v>
      </c>
      <c r="IN20" s="74">
        <v>50</v>
      </c>
      <c r="IO20" s="691">
        <f t="shared" si="29"/>
        <v>45925</v>
      </c>
      <c r="IR20" s="111"/>
      <c r="IS20" s="15">
        <v>13</v>
      </c>
      <c r="IT20" s="307">
        <v>896.7</v>
      </c>
      <c r="IU20" s="271">
        <v>44315</v>
      </c>
      <c r="IV20" s="307">
        <v>896.7</v>
      </c>
      <c r="IW20" s="590" t="s">
        <v>444</v>
      </c>
      <c r="IX20" s="293">
        <v>50</v>
      </c>
      <c r="IY20" s="356">
        <f t="shared" si="30"/>
        <v>44835</v>
      </c>
      <c r="IZ20" s="96"/>
      <c r="JB20" s="111"/>
      <c r="JC20" s="15">
        <v>13</v>
      </c>
      <c r="JD20" s="96">
        <v>928.04</v>
      </c>
      <c r="JE20" s="377">
        <v>44315</v>
      </c>
      <c r="JF20" s="96">
        <v>928.04</v>
      </c>
      <c r="JG20" s="73" t="s">
        <v>440</v>
      </c>
      <c r="JH20" s="74">
        <v>50</v>
      </c>
      <c r="JI20" s="691">
        <f t="shared" si="31"/>
        <v>46402</v>
      </c>
      <c r="JL20" s="111"/>
      <c r="JM20" s="15">
        <v>13</v>
      </c>
      <c r="JN20" s="96">
        <v>928.5</v>
      </c>
      <c r="JO20" s="359">
        <v>44317</v>
      </c>
      <c r="JP20" s="96">
        <v>928.5</v>
      </c>
      <c r="JQ20" s="73" t="s">
        <v>463</v>
      </c>
      <c r="JR20" s="74">
        <v>50</v>
      </c>
      <c r="JS20" s="691">
        <f t="shared" si="32"/>
        <v>46425</v>
      </c>
      <c r="JV20" s="98"/>
      <c r="JW20" s="15">
        <v>13</v>
      </c>
      <c r="JX20" s="72">
        <v>889.5</v>
      </c>
      <c r="JY20" s="377">
        <v>44316</v>
      </c>
      <c r="JZ20" s="72">
        <v>889.5</v>
      </c>
      <c r="KA20" s="73" t="s">
        <v>456</v>
      </c>
      <c r="KB20" s="74">
        <v>50</v>
      </c>
      <c r="KC20" s="691">
        <f t="shared" si="33"/>
        <v>44475</v>
      </c>
      <c r="KF20" s="98"/>
      <c r="KG20" s="15">
        <v>13</v>
      </c>
      <c r="KH20" s="72">
        <v>925.8</v>
      </c>
      <c r="KI20" s="377">
        <v>44316</v>
      </c>
      <c r="KJ20" s="72">
        <v>925.8</v>
      </c>
      <c r="KK20" s="73" t="s">
        <v>442</v>
      </c>
      <c r="KL20" s="74">
        <v>50</v>
      </c>
      <c r="KM20" s="691">
        <f t="shared" si="34"/>
        <v>46290</v>
      </c>
      <c r="KP20" s="98"/>
      <c r="KQ20" s="15">
        <v>13</v>
      </c>
      <c r="KR20" s="72"/>
      <c r="KS20" s="377"/>
      <c r="KT20" s="72"/>
      <c r="KU20" s="73"/>
      <c r="KV20" s="74"/>
      <c r="KW20" s="691">
        <f t="shared" si="35"/>
        <v>0</v>
      </c>
      <c r="KZ20" s="111"/>
      <c r="LA20" s="15">
        <v>13</v>
      </c>
      <c r="LB20" s="96"/>
      <c r="LC20" s="359"/>
      <c r="LD20" s="96"/>
      <c r="LE20" s="99"/>
      <c r="LF20" s="74"/>
      <c r="LG20" s="691">
        <f t="shared" si="36"/>
        <v>0</v>
      </c>
      <c r="LJ20" s="111"/>
      <c r="LK20" s="15">
        <v>13</v>
      </c>
      <c r="LL20" s="307"/>
      <c r="LM20" s="359"/>
      <c r="LN20" s="307"/>
      <c r="LO20" s="99"/>
      <c r="LP20" s="74"/>
      <c r="LQ20" s="691">
        <f t="shared" si="37"/>
        <v>0</v>
      </c>
      <c r="LT20" s="111"/>
      <c r="LU20" s="15">
        <v>13</v>
      </c>
      <c r="LV20" s="96"/>
      <c r="LW20" s="359"/>
      <c r="LX20" s="96"/>
      <c r="LY20" s="99"/>
      <c r="LZ20" s="74"/>
      <c r="MA20" s="691">
        <f t="shared" si="38"/>
        <v>0</v>
      </c>
      <c r="MC20" s="111"/>
      <c r="MD20" s="15">
        <v>13</v>
      </c>
      <c r="ME20" s="433"/>
      <c r="MF20" s="359"/>
      <c r="MG20" s="433"/>
      <c r="MH20" s="99"/>
      <c r="MI20" s="74"/>
      <c r="MJ20" s="74">
        <f t="shared" si="39"/>
        <v>0</v>
      </c>
      <c r="MM20" s="111"/>
      <c r="MN20" s="15">
        <v>13</v>
      </c>
      <c r="MO20" s="96"/>
      <c r="MP20" s="359"/>
      <c r="MQ20" s="96"/>
      <c r="MR20" s="99"/>
      <c r="MS20" s="74"/>
      <c r="MT20" s="74">
        <f t="shared" si="40"/>
        <v>0</v>
      </c>
      <c r="MW20" s="111"/>
      <c r="MX20" s="15">
        <v>13</v>
      </c>
      <c r="MY20" s="433"/>
      <c r="MZ20" s="359"/>
      <c r="NA20" s="433"/>
      <c r="NB20" s="352"/>
      <c r="NC20" s="74"/>
      <c r="ND20" s="74">
        <f t="shared" si="57"/>
        <v>0</v>
      </c>
      <c r="NG20" s="111"/>
      <c r="NH20" s="15">
        <v>13</v>
      </c>
      <c r="NI20" s="96"/>
      <c r="NJ20" s="359"/>
      <c r="NK20" s="96"/>
      <c r="NL20" s="99"/>
      <c r="NM20" s="74"/>
      <c r="NN20" s="74">
        <f t="shared" si="41"/>
        <v>0</v>
      </c>
      <c r="NQ20" s="111"/>
      <c r="NR20" s="15">
        <v>13</v>
      </c>
      <c r="NS20" s="96"/>
      <c r="NT20" s="359"/>
      <c r="NU20" s="96"/>
      <c r="NV20" s="99"/>
      <c r="NW20" s="74"/>
      <c r="NX20" s="74">
        <f t="shared" si="42"/>
        <v>0</v>
      </c>
      <c r="OA20" s="111"/>
      <c r="OB20" s="15">
        <v>13</v>
      </c>
      <c r="OC20" s="96"/>
      <c r="OD20" s="359"/>
      <c r="OE20" s="96"/>
      <c r="OF20" s="99"/>
      <c r="OG20" s="74"/>
      <c r="OH20" s="74">
        <f t="shared" si="43"/>
        <v>0</v>
      </c>
      <c r="OK20" s="111"/>
      <c r="OL20" s="15">
        <v>13</v>
      </c>
      <c r="OM20" s="96"/>
      <c r="ON20" s="359"/>
      <c r="OO20" s="96"/>
      <c r="OP20" s="99"/>
      <c r="OQ20" s="74"/>
      <c r="OR20" s="74">
        <f t="shared" si="44"/>
        <v>0</v>
      </c>
      <c r="OU20" s="111"/>
      <c r="OV20" s="15">
        <v>13</v>
      </c>
      <c r="OW20" s="307"/>
      <c r="OX20" s="365"/>
      <c r="OY20" s="307"/>
      <c r="OZ20" s="352"/>
      <c r="PA20" s="293"/>
      <c r="PB20" s="293">
        <f t="shared" si="45"/>
        <v>0</v>
      </c>
      <c r="PE20" s="98"/>
      <c r="PF20" s="15">
        <v>13</v>
      </c>
      <c r="PG20" s="96"/>
      <c r="PH20" s="359"/>
      <c r="PI20" s="96"/>
      <c r="PJ20" s="99"/>
      <c r="PK20" s="74"/>
      <c r="PL20" s="74">
        <f t="shared" si="46"/>
        <v>0</v>
      </c>
      <c r="PO20" s="111"/>
      <c r="PP20" s="15">
        <v>13</v>
      </c>
      <c r="PQ20" s="96"/>
      <c r="PR20" s="359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9"/>
      <c r="QK20" s="96"/>
      <c r="QL20" s="99"/>
      <c r="QM20" s="74"/>
      <c r="QP20" s="111"/>
      <c r="QQ20" s="15">
        <v>13</v>
      </c>
      <c r="QR20" s="96"/>
      <c r="QS20" s="359"/>
      <c r="QT20" s="96"/>
      <c r="QU20" s="99"/>
      <c r="QV20" s="74"/>
      <c r="QY20" s="111"/>
      <c r="QZ20" s="15">
        <v>13</v>
      </c>
      <c r="RA20" s="96"/>
      <c r="RB20" s="359"/>
      <c r="RC20" s="96"/>
      <c r="RD20" s="99"/>
      <c r="RE20" s="74"/>
      <c r="RH20" s="111"/>
      <c r="RI20" s="15">
        <v>13</v>
      </c>
      <c r="RJ20" s="96"/>
      <c r="RK20" s="359"/>
      <c r="RL20" s="96"/>
      <c r="RM20" s="99"/>
      <c r="RN20" s="420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32"/>
      <c r="TE20" s="195"/>
      <c r="TF20" s="424"/>
      <c r="TG20" s="423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 t="str">
        <f t="shared" ref="B21:I21" si="60">FY5</f>
        <v>TYSON FRESH MEAT</v>
      </c>
      <c r="C21" s="79" t="str">
        <f t="shared" si="60"/>
        <v xml:space="preserve">I B P </v>
      </c>
      <c r="D21" s="436" t="str">
        <f>GA5</f>
        <v>PED. 63965453</v>
      </c>
      <c r="E21" s="144">
        <f t="shared" si="60"/>
        <v>44307</v>
      </c>
      <c r="F21" s="90">
        <f t="shared" si="60"/>
        <v>18748.3</v>
      </c>
      <c r="G21" s="76">
        <f t="shared" si="60"/>
        <v>20</v>
      </c>
      <c r="H21" s="49">
        <f t="shared" si="60"/>
        <v>18861.189999999999</v>
      </c>
      <c r="I21" s="110">
        <f t="shared" si="60"/>
        <v>-112.88999999999942</v>
      </c>
      <c r="L21" s="111"/>
      <c r="M21" s="15">
        <v>14</v>
      </c>
      <c r="N21" s="307">
        <v>855</v>
      </c>
      <c r="O21" s="365">
        <v>44292</v>
      </c>
      <c r="P21" s="307">
        <v>855</v>
      </c>
      <c r="Q21" s="352" t="s">
        <v>316</v>
      </c>
      <c r="R21" s="293">
        <v>44</v>
      </c>
      <c r="S21" s="293">
        <f t="shared" si="7"/>
        <v>37620</v>
      </c>
      <c r="T21" s="268"/>
      <c r="V21" s="111"/>
      <c r="W21" s="15">
        <v>14</v>
      </c>
      <c r="X21" s="307">
        <v>895.8</v>
      </c>
      <c r="Y21" s="365">
        <v>44292</v>
      </c>
      <c r="Z21" s="307">
        <v>895.8</v>
      </c>
      <c r="AA21" s="426" t="s">
        <v>322</v>
      </c>
      <c r="AB21" s="293">
        <v>45</v>
      </c>
      <c r="AC21" s="356">
        <f t="shared" si="8"/>
        <v>40311</v>
      </c>
      <c r="AF21" s="111"/>
      <c r="AG21" s="15">
        <v>14</v>
      </c>
      <c r="AH21" s="96">
        <v>899.47</v>
      </c>
      <c r="AI21" s="359">
        <v>44293</v>
      </c>
      <c r="AJ21" s="96">
        <v>899.47</v>
      </c>
      <c r="AK21" s="99" t="s">
        <v>323</v>
      </c>
      <c r="AL21" s="74">
        <v>45</v>
      </c>
      <c r="AM21" s="700">
        <f t="shared" si="9"/>
        <v>40476.15</v>
      </c>
      <c r="AP21" s="111"/>
      <c r="AQ21" s="15">
        <v>14</v>
      </c>
      <c r="AR21" s="353">
        <v>960.25</v>
      </c>
      <c r="AS21" s="365">
        <v>44294</v>
      </c>
      <c r="AT21" s="353">
        <v>960.25</v>
      </c>
      <c r="AU21" s="352" t="s">
        <v>327</v>
      </c>
      <c r="AV21" s="293">
        <v>45</v>
      </c>
      <c r="AW21" s="356">
        <f t="shared" si="10"/>
        <v>43211.25</v>
      </c>
      <c r="AZ21" s="111"/>
      <c r="BA21" s="15">
        <v>14</v>
      </c>
      <c r="BB21" s="96">
        <v>915.65</v>
      </c>
      <c r="BC21" s="144">
        <v>44294</v>
      </c>
      <c r="BD21" s="96">
        <v>915.65</v>
      </c>
      <c r="BE21" s="99" t="s">
        <v>329</v>
      </c>
      <c r="BF21" s="420">
        <v>45</v>
      </c>
      <c r="BG21" s="720">
        <f t="shared" si="11"/>
        <v>41204.25</v>
      </c>
      <c r="BJ21" s="111"/>
      <c r="BK21" s="15">
        <v>14</v>
      </c>
      <c r="BL21" s="96">
        <v>911.3</v>
      </c>
      <c r="BM21" s="144">
        <v>44295</v>
      </c>
      <c r="BN21" s="96">
        <v>911.3</v>
      </c>
      <c r="BO21" s="99" t="s">
        <v>334</v>
      </c>
      <c r="BP21" s="420">
        <v>46</v>
      </c>
      <c r="BQ21" s="720">
        <f t="shared" si="12"/>
        <v>41919.799999999996</v>
      </c>
      <c r="BT21" s="111"/>
      <c r="BU21" s="290">
        <v>14</v>
      </c>
      <c r="BV21" s="307">
        <v>908.5</v>
      </c>
      <c r="BW21" s="421">
        <v>44296</v>
      </c>
      <c r="BX21" s="307">
        <v>908.5</v>
      </c>
      <c r="BY21" s="424" t="s">
        <v>343</v>
      </c>
      <c r="BZ21" s="423">
        <v>46</v>
      </c>
      <c r="CA21" s="691">
        <f t="shared" si="13"/>
        <v>41791</v>
      </c>
      <c r="CD21" s="111"/>
      <c r="CE21" s="15">
        <v>14</v>
      </c>
      <c r="CF21" s="96">
        <v>896.7</v>
      </c>
      <c r="CG21" s="421">
        <v>44299</v>
      </c>
      <c r="CH21" s="96">
        <v>896.7</v>
      </c>
      <c r="CI21" s="424" t="s">
        <v>354</v>
      </c>
      <c r="CJ21" s="423">
        <v>46</v>
      </c>
      <c r="CK21" s="691">
        <f t="shared" si="14"/>
        <v>41248.200000000004</v>
      </c>
      <c r="CN21" s="766"/>
      <c r="CO21" s="15">
        <v>14</v>
      </c>
      <c r="CP21" s="307">
        <v>927.1</v>
      </c>
      <c r="CQ21" s="421">
        <v>44300</v>
      </c>
      <c r="CR21" s="307">
        <v>927.1</v>
      </c>
      <c r="CS21" s="424" t="s">
        <v>350</v>
      </c>
      <c r="CT21" s="423">
        <v>46</v>
      </c>
      <c r="CU21" s="705">
        <f t="shared" si="48"/>
        <v>42646.6</v>
      </c>
      <c r="CX21" s="111"/>
      <c r="CY21" s="15">
        <v>14</v>
      </c>
      <c r="CZ21" s="96">
        <v>942.56</v>
      </c>
      <c r="DA21" s="359">
        <v>44301</v>
      </c>
      <c r="DB21" s="96">
        <v>942.56</v>
      </c>
      <c r="DC21" s="99" t="s">
        <v>367</v>
      </c>
      <c r="DD21" s="74">
        <v>46</v>
      </c>
      <c r="DE21" s="691">
        <f t="shared" si="15"/>
        <v>43357.759999999995</v>
      </c>
      <c r="DH21" s="111"/>
      <c r="DI21" s="15">
        <v>14</v>
      </c>
      <c r="DJ21" s="96">
        <v>871.3</v>
      </c>
      <c r="DK21" s="421">
        <v>44302</v>
      </c>
      <c r="DL21" s="96">
        <v>871.3</v>
      </c>
      <c r="DM21" s="424" t="s">
        <v>351</v>
      </c>
      <c r="DN21" s="423">
        <v>46</v>
      </c>
      <c r="DO21" s="705">
        <f t="shared" si="16"/>
        <v>40079.799999999996</v>
      </c>
      <c r="DR21" s="111"/>
      <c r="DS21" s="15">
        <v>14</v>
      </c>
      <c r="DT21" s="96">
        <v>949.82</v>
      </c>
      <c r="DU21" s="421">
        <v>44302</v>
      </c>
      <c r="DV21" s="96">
        <v>949.82</v>
      </c>
      <c r="DW21" s="424" t="s">
        <v>375</v>
      </c>
      <c r="DX21" s="423">
        <v>46</v>
      </c>
      <c r="DY21" s="691">
        <f t="shared" si="17"/>
        <v>43691.72</v>
      </c>
      <c r="EB21" s="111"/>
      <c r="EC21" s="15">
        <v>14</v>
      </c>
      <c r="ED21" s="72">
        <v>979.59</v>
      </c>
      <c r="EE21" s="377">
        <v>44303</v>
      </c>
      <c r="EF21" s="291">
        <v>979.59</v>
      </c>
      <c r="EG21" s="73" t="s">
        <v>376</v>
      </c>
      <c r="EH21" s="74">
        <v>47</v>
      </c>
      <c r="EI21" s="691">
        <f t="shared" si="18"/>
        <v>46040.73</v>
      </c>
      <c r="EL21" s="111"/>
      <c r="EM21" s="15">
        <v>14</v>
      </c>
      <c r="EN21" s="307">
        <v>931.97</v>
      </c>
      <c r="EO21" s="365">
        <v>44303</v>
      </c>
      <c r="EP21" s="307">
        <v>931.97</v>
      </c>
      <c r="EQ21" s="292" t="s">
        <v>380</v>
      </c>
      <c r="ER21" s="293">
        <v>47</v>
      </c>
      <c r="ES21" s="691">
        <f t="shared" si="19"/>
        <v>43802.590000000004</v>
      </c>
      <c r="EV21" s="111"/>
      <c r="EW21" s="15">
        <v>14</v>
      </c>
      <c r="EX21" s="72">
        <v>907.6</v>
      </c>
      <c r="EY21" s="377">
        <v>44303</v>
      </c>
      <c r="EZ21" s="72">
        <v>907.6</v>
      </c>
      <c r="FA21" s="292" t="s">
        <v>384</v>
      </c>
      <c r="FB21" s="74">
        <v>47</v>
      </c>
      <c r="FC21" s="356">
        <f t="shared" si="20"/>
        <v>42657.200000000004</v>
      </c>
      <c r="FF21" s="111"/>
      <c r="FG21" s="15">
        <v>14</v>
      </c>
      <c r="FH21" s="307">
        <v>914</v>
      </c>
      <c r="FI21" s="365">
        <v>44306</v>
      </c>
      <c r="FJ21" s="307">
        <v>914</v>
      </c>
      <c r="FK21" s="292" t="s">
        <v>389</v>
      </c>
      <c r="FL21" s="293">
        <v>48</v>
      </c>
      <c r="FM21" s="691">
        <f t="shared" si="21"/>
        <v>43872</v>
      </c>
      <c r="FP21" s="111"/>
      <c r="FQ21" s="15">
        <v>14</v>
      </c>
      <c r="FR21" s="96">
        <v>939.8</v>
      </c>
      <c r="FS21" s="359">
        <v>44305</v>
      </c>
      <c r="FT21" s="96">
        <v>939.8</v>
      </c>
      <c r="FU21" s="73" t="s">
        <v>363</v>
      </c>
      <c r="FV21" s="74">
        <v>48</v>
      </c>
      <c r="FW21" s="691">
        <f t="shared" si="22"/>
        <v>45110.399999999994</v>
      </c>
      <c r="FX21" s="74"/>
      <c r="FZ21" s="111"/>
      <c r="GA21" s="15">
        <v>14</v>
      </c>
      <c r="GB21" s="72">
        <v>911.72</v>
      </c>
      <c r="GC21" s="583">
        <v>44308</v>
      </c>
      <c r="GD21" s="72">
        <v>911.72</v>
      </c>
      <c r="GE21" s="292" t="s">
        <v>394</v>
      </c>
      <c r="GF21" s="293">
        <v>50</v>
      </c>
      <c r="GG21" s="356">
        <f t="shared" si="23"/>
        <v>45586</v>
      </c>
      <c r="GJ21" s="111"/>
      <c r="GK21" s="15">
        <v>14</v>
      </c>
      <c r="GL21" s="561">
        <v>907.63</v>
      </c>
      <c r="GM21" s="359">
        <v>44310</v>
      </c>
      <c r="GN21" s="561">
        <v>907.63</v>
      </c>
      <c r="GO21" s="99" t="s">
        <v>411</v>
      </c>
      <c r="GP21" s="74">
        <v>50</v>
      </c>
      <c r="GQ21" s="691">
        <f t="shared" si="24"/>
        <v>45381.5</v>
      </c>
      <c r="GT21" s="111"/>
      <c r="GU21" s="15">
        <v>14</v>
      </c>
      <c r="GV21" s="96">
        <v>928.5</v>
      </c>
      <c r="GW21" s="359">
        <v>44309</v>
      </c>
      <c r="GX21" s="96">
        <v>928.5</v>
      </c>
      <c r="GY21" s="99" t="s">
        <v>400</v>
      </c>
      <c r="GZ21" s="74">
        <v>50</v>
      </c>
      <c r="HA21" s="691">
        <f t="shared" si="25"/>
        <v>46425</v>
      </c>
      <c r="HD21" s="111"/>
      <c r="HE21" s="15">
        <v>14</v>
      </c>
      <c r="HF21" s="96">
        <v>932</v>
      </c>
      <c r="HG21" s="359">
        <v>44309</v>
      </c>
      <c r="HH21" s="96">
        <v>932</v>
      </c>
      <c r="HI21" s="99" t="s">
        <v>402</v>
      </c>
      <c r="HJ21" s="74">
        <v>50</v>
      </c>
      <c r="HK21" s="691">
        <f t="shared" si="26"/>
        <v>46600</v>
      </c>
      <c r="HN21" s="111"/>
      <c r="HO21" s="15">
        <v>14</v>
      </c>
      <c r="HP21" s="307">
        <v>914.9</v>
      </c>
      <c r="HQ21" s="365">
        <v>44313</v>
      </c>
      <c r="HR21" s="307">
        <v>914.9</v>
      </c>
      <c r="HS21" s="426" t="s">
        <v>431</v>
      </c>
      <c r="HT21" s="293">
        <v>50</v>
      </c>
      <c r="HU21" s="356">
        <f t="shared" si="27"/>
        <v>45745</v>
      </c>
      <c r="HX21" s="111"/>
      <c r="HY21" s="15">
        <v>14</v>
      </c>
      <c r="HZ21" s="72">
        <v>909</v>
      </c>
      <c r="IA21" s="377">
        <v>44312</v>
      </c>
      <c r="IB21" s="72">
        <v>909</v>
      </c>
      <c r="IC21" s="73" t="s">
        <v>428</v>
      </c>
      <c r="ID21" s="74">
        <v>50</v>
      </c>
      <c r="IE21" s="691">
        <f t="shared" si="28"/>
        <v>45450</v>
      </c>
      <c r="IH21" s="98"/>
      <c r="II21" s="15">
        <v>14</v>
      </c>
      <c r="IJ21" s="72">
        <v>888.6</v>
      </c>
      <c r="IK21" s="377">
        <v>44317</v>
      </c>
      <c r="IL21" s="72">
        <v>888.6</v>
      </c>
      <c r="IM21" s="73" t="s">
        <v>461</v>
      </c>
      <c r="IN21" s="74">
        <v>50</v>
      </c>
      <c r="IO21" s="691">
        <f t="shared" si="29"/>
        <v>44430</v>
      </c>
      <c r="IR21" s="111"/>
      <c r="IS21" s="15">
        <v>14</v>
      </c>
      <c r="IT21" s="307">
        <v>926.7</v>
      </c>
      <c r="IU21" s="271">
        <v>44315</v>
      </c>
      <c r="IV21" s="307">
        <v>926.7</v>
      </c>
      <c r="IW21" s="590" t="s">
        <v>444</v>
      </c>
      <c r="IX21" s="293">
        <v>50</v>
      </c>
      <c r="IY21" s="356">
        <f t="shared" si="30"/>
        <v>46335</v>
      </c>
      <c r="IZ21" s="96"/>
      <c r="JB21" s="111"/>
      <c r="JC21" s="15">
        <v>14</v>
      </c>
      <c r="JD21" s="96">
        <v>931.67</v>
      </c>
      <c r="JE21" s="377">
        <v>44315</v>
      </c>
      <c r="JF21" s="96">
        <v>931.67</v>
      </c>
      <c r="JG21" s="73" t="s">
        <v>440</v>
      </c>
      <c r="JH21" s="74">
        <v>50</v>
      </c>
      <c r="JI21" s="691">
        <f t="shared" si="31"/>
        <v>46583.5</v>
      </c>
      <c r="JL21" s="111"/>
      <c r="JM21" s="15">
        <v>14</v>
      </c>
      <c r="JN21" s="96">
        <v>944.37</v>
      </c>
      <c r="JO21" s="359">
        <v>44317</v>
      </c>
      <c r="JP21" s="96">
        <v>944.37</v>
      </c>
      <c r="JQ21" s="73" t="s">
        <v>463</v>
      </c>
      <c r="JR21" s="74">
        <v>50</v>
      </c>
      <c r="JS21" s="691">
        <f t="shared" si="32"/>
        <v>47218.5</v>
      </c>
      <c r="JV21" s="98"/>
      <c r="JW21" s="15">
        <v>14</v>
      </c>
      <c r="JX21" s="72">
        <v>889.5</v>
      </c>
      <c r="JY21" s="377">
        <v>44316</v>
      </c>
      <c r="JZ21" s="72">
        <v>889.5</v>
      </c>
      <c r="KA21" s="73" t="s">
        <v>456</v>
      </c>
      <c r="KB21" s="74">
        <v>50</v>
      </c>
      <c r="KC21" s="691">
        <f t="shared" si="33"/>
        <v>44475</v>
      </c>
      <c r="KF21" s="98"/>
      <c r="KG21" s="15">
        <v>14</v>
      </c>
      <c r="KH21" s="72">
        <v>885.9</v>
      </c>
      <c r="KI21" s="377">
        <v>44316</v>
      </c>
      <c r="KJ21" s="72">
        <v>885.9</v>
      </c>
      <c r="KK21" s="73" t="s">
        <v>442</v>
      </c>
      <c r="KL21" s="74">
        <v>50</v>
      </c>
      <c r="KM21" s="691">
        <f t="shared" si="34"/>
        <v>44295</v>
      </c>
      <c r="KP21" s="98"/>
      <c r="KQ21" s="15">
        <v>14</v>
      </c>
      <c r="KR21" s="72"/>
      <c r="KS21" s="377"/>
      <c r="KT21" s="72"/>
      <c r="KU21" s="73"/>
      <c r="KV21" s="74"/>
      <c r="KW21" s="691">
        <f t="shared" si="35"/>
        <v>0</v>
      </c>
      <c r="KZ21" s="111"/>
      <c r="LA21" s="15">
        <v>14</v>
      </c>
      <c r="LB21" s="96"/>
      <c r="LC21" s="359"/>
      <c r="LD21" s="96"/>
      <c r="LE21" s="99"/>
      <c r="LF21" s="74"/>
      <c r="LG21" s="691">
        <f t="shared" si="36"/>
        <v>0</v>
      </c>
      <c r="LJ21" s="111"/>
      <c r="LK21" s="15">
        <v>14</v>
      </c>
      <c r="LL21" s="307"/>
      <c r="LM21" s="359"/>
      <c r="LN21" s="307"/>
      <c r="LO21" s="99"/>
      <c r="LP21" s="74"/>
      <c r="LQ21" s="691">
        <f t="shared" si="37"/>
        <v>0</v>
      </c>
      <c r="LT21" s="111"/>
      <c r="LU21" s="15">
        <v>14</v>
      </c>
      <c r="LV21" s="96"/>
      <c r="LW21" s="359"/>
      <c r="LX21" s="96"/>
      <c r="LY21" s="99"/>
      <c r="LZ21" s="74"/>
      <c r="MA21" s="691">
        <f t="shared" si="38"/>
        <v>0</v>
      </c>
      <c r="MC21" s="111"/>
      <c r="MD21" s="15">
        <v>14</v>
      </c>
      <c r="ME21" s="433"/>
      <c r="MF21" s="359"/>
      <c r="MG21" s="433"/>
      <c r="MH21" s="99"/>
      <c r="MI21" s="74"/>
      <c r="MJ21" s="74">
        <f t="shared" si="39"/>
        <v>0</v>
      </c>
      <c r="MM21" s="111"/>
      <c r="MN21" s="15">
        <v>14</v>
      </c>
      <c r="MO21" s="96"/>
      <c r="MP21" s="359"/>
      <c r="MQ21" s="96"/>
      <c r="MR21" s="99"/>
      <c r="MS21" s="74"/>
      <c r="MT21" s="74">
        <f t="shared" si="40"/>
        <v>0</v>
      </c>
      <c r="MW21" s="111"/>
      <c r="MX21" s="15">
        <v>14</v>
      </c>
      <c r="MY21" s="433"/>
      <c r="MZ21" s="359"/>
      <c r="NA21" s="433"/>
      <c r="NB21" s="352"/>
      <c r="NC21" s="74"/>
      <c r="ND21" s="74">
        <f t="shared" si="57"/>
        <v>0</v>
      </c>
      <c r="NG21" s="111"/>
      <c r="NH21" s="15">
        <v>14</v>
      </c>
      <c r="NI21" s="96"/>
      <c r="NJ21" s="359"/>
      <c r="NK21" s="96"/>
      <c r="NL21" s="99"/>
      <c r="NM21" s="74"/>
      <c r="NN21" s="74">
        <f t="shared" si="41"/>
        <v>0</v>
      </c>
      <c r="NQ21" s="111"/>
      <c r="NR21" s="15">
        <v>14</v>
      </c>
      <c r="NS21" s="96"/>
      <c r="NT21" s="359"/>
      <c r="NU21" s="96"/>
      <c r="NV21" s="99"/>
      <c r="NW21" s="74"/>
      <c r="NX21" s="74">
        <f t="shared" si="42"/>
        <v>0</v>
      </c>
      <c r="OA21" s="111"/>
      <c r="OB21" s="15">
        <v>14</v>
      </c>
      <c r="OC21" s="96"/>
      <c r="OD21" s="359"/>
      <c r="OE21" s="96"/>
      <c r="OF21" s="99"/>
      <c r="OG21" s="74"/>
      <c r="OH21" s="74">
        <f t="shared" si="43"/>
        <v>0</v>
      </c>
      <c r="OK21" s="111"/>
      <c r="OL21" s="15">
        <v>14</v>
      </c>
      <c r="OM21" s="96"/>
      <c r="ON21" s="359"/>
      <c r="OO21" s="96"/>
      <c r="OP21" s="99"/>
      <c r="OQ21" s="74"/>
      <c r="OR21" s="74">
        <f t="shared" si="44"/>
        <v>0</v>
      </c>
      <c r="OU21" s="111"/>
      <c r="OV21" s="15">
        <v>14</v>
      </c>
      <c r="OW21" s="307"/>
      <c r="OX21" s="365"/>
      <c r="OY21" s="307"/>
      <c r="OZ21" s="352"/>
      <c r="PA21" s="293"/>
      <c r="PB21" s="293">
        <f t="shared" si="45"/>
        <v>0</v>
      </c>
      <c r="PE21" s="98"/>
      <c r="PF21" s="15">
        <v>14</v>
      </c>
      <c r="PG21" s="96"/>
      <c r="PH21" s="359"/>
      <c r="PI21" s="96"/>
      <c r="PJ21" s="99"/>
      <c r="PK21" s="74"/>
      <c r="PL21" s="74">
        <f t="shared" si="46"/>
        <v>0</v>
      </c>
      <c r="PO21" s="111"/>
      <c r="PP21" s="15">
        <v>14</v>
      </c>
      <c r="PQ21" s="96"/>
      <c r="PR21" s="359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9"/>
      <c r="QK21" s="96"/>
      <c r="QL21" s="99"/>
      <c r="QM21" s="74"/>
      <c r="QP21" s="111"/>
      <c r="QQ21" s="15">
        <v>14</v>
      </c>
      <c r="QR21" s="96"/>
      <c r="QS21" s="359"/>
      <c r="QT21" s="96"/>
      <c r="QU21" s="99"/>
      <c r="QV21" s="74"/>
      <c r="QY21" s="111"/>
      <c r="QZ21" s="15">
        <v>14</v>
      </c>
      <c r="RA21" s="96"/>
      <c r="RB21" s="359"/>
      <c r="RC21" s="96"/>
      <c r="RD21" s="99"/>
      <c r="RE21" s="74"/>
      <c r="RH21" s="111"/>
      <c r="RI21" s="15">
        <v>14</v>
      </c>
      <c r="RJ21" s="96"/>
      <c r="RK21" s="359"/>
      <c r="RL21" s="96"/>
      <c r="RM21" s="99"/>
      <c r="RN21" s="420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32"/>
      <c r="TE21" s="195"/>
      <c r="TF21" s="424"/>
      <c r="TG21" s="423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 t="str">
        <f t="shared" ref="B22:H22" si="61">GI5</f>
        <v>TYSON FRESH MEAT</v>
      </c>
      <c r="C22" s="79" t="str">
        <f t="shared" si="61"/>
        <v xml:space="preserve">I B P </v>
      </c>
      <c r="D22" s="107" t="str">
        <f t="shared" si="61"/>
        <v>PED. 64030842</v>
      </c>
      <c r="E22" s="144">
        <f t="shared" si="61"/>
        <v>44308</v>
      </c>
      <c r="F22" s="90">
        <f t="shared" si="61"/>
        <v>18509.439999999999</v>
      </c>
      <c r="G22" s="76">
        <f t="shared" si="61"/>
        <v>20</v>
      </c>
      <c r="H22" s="49">
        <f t="shared" si="61"/>
        <v>18575.86</v>
      </c>
      <c r="I22" s="110">
        <f>GP5</f>
        <v>-66.420000000001892</v>
      </c>
      <c r="L22" s="111"/>
      <c r="M22" s="15">
        <v>15</v>
      </c>
      <c r="N22" s="307">
        <v>884.6</v>
      </c>
      <c r="O22" s="365">
        <v>44292</v>
      </c>
      <c r="P22" s="307">
        <v>884.6</v>
      </c>
      <c r="Q22" s="352" t="s">
        <v>316</v>
      </c>
      <c r="R22" s="293">
        <v>44</v>
      </c>
      <c r="S22" s="293">
        <f t="shared" si="7"/>
        <v>38922.400000000001</v>
      </c>
      <c r="T22" s="268"/>
      <c r="V22" s="111"/>
      <c r="W22" s="15">
        <v>15</v>
      </c>
      <c r="X22" s="307">
        <v>852.3</v>
      </c>
      <c r="Y22" s="365">
        <v>44292</v>
      </c>
      <c r="Z22" s="307">
        <v>852.3</v>
      </c>
      <c r="AA22" s="426" t="s">
        <v>322</v>
      </c>
      <c r="AB22" s="293">
        <v>45</v>
      </c>
      <c r="AC22" s="356">
        <f t="shared" si="8"/>
        <v>38353.5</v>
      </c>
      <c r="AF22" s="111"/>
      <c r="AG22" s="15">
        <v>15</v>
      </c>
      <c r="AH22" s="96">
        <v>918.52</v>
      </c>
      <c r="AI22" s="359">
        <v>44293</v>
      </c>
      <c r="AJ22" s="96">
        <v>918.52</v>
      </c>
      <c r="AK22" s="99" t="s">
        <v>323</v>
      </c>
      <c r="AL22" s="74">
        <v>45</v>
      </c>
      <c r="AM22" s="700">
        <f t="shared" si="9"/>
        <v>41333.4</v>
      </c>
      <c r="AP22" s="111"/>
      <c r="AQ22" s="15">
        <v>15</v>
      </c>
      <c r="AR22" s="353">
        <v>931.67</v>
      </c>
      <c r="AS22" s="365">
        <v>44294</v>
      </c>
      <c r="AT22" s="353">
        <v>931.67</v>
      </c>
      <c r="AU22" s="352" t="s">
        <v>327</v>
      </c>
      <c r="AV22" s="293">
        <v>45</v>
      </c>
      <c r="AW22" s="356">
        <f t="shared" si="10"/>
        <v>41925.15</v>
      </c>
      <c r="AZ22" s="111"/>
      <c r="BA22" s="15">
        <v>15</v>
      </c>
      <c r="BB22" s="96">
        <v>929.71</v>
      </c>
      <c r="BC22" s="144">
        <v>44294</v>
      </c>
      <c r="BD22" s="96">
        <v>929.71</v>
      </c>
      <c r="BE22" s="99" t="s">
        <v>329</v>
      </c>
      <c r="BF22" s="420">
        <v>45</v>
      </c>
      <c r="BG22" s="720">
        <f t="shared" si="11"/>
        <v>41836.950000000004</v>
      </c>
      <c r="BJ22" s="111"/>
      <c r="BK22" s="15">
        <v>15</v>
      </c>
      <c r="BL22" s="96">
        <v>885.9</v>
      </c>
      <c r="BM22" s="144">
        <v>44295</v>
      </c>
      <c r="BN22" s="96">
        <v>885.9</v>
      </c>
      <c r="BO22" s="99" t="s">
        <v>334</v>
      </c>
      <c r="BP22" s="420">
        <v>46</v>
      </c>
      <c r="BQ22" s="720">
        <f t="shared" si="12"/>
        <v>40751.4</v>
      </c>
      <c r="BT22" s="111"/>
      <c r="BU22" s="290">
        <v>15</v>
      </c>
      <c r="BV22" s="307">
        <v>861.4</v>
      </c>
      <c r="BW22" s="421">
        <v>44296</v>
      </c>
      <c r="BX22" s="307">
        <v>861.4</v>
      </c>
      <c r="BY22" s="424" t="s">
        <v>343</v>
      </c>
      <c r="BZ22" s="423">
        <v>46</v>
      </c>
      <c r="CA22" s="691">
        <f t="shared" si="13"/>
        <v>39624.400000000001</v>
      </c>
      <c r="CD22" s="111"/>
      <c r="CE22" s="15">
        <v>15</v>
      </c>
      <c r="CF22" s="96">
        <v>874.1</v>
      </c>
      <c r="CG22" s="421">
        <v>44299</v>
      </c>
      <c r="CH22" s="96">
        <v>874.1</v>
      </c>
      <c r="CI22" s="424" t="s">
        <v>354</v>
      </c>
      <c r="CJ22" s="423">
        <v>46</v>
      </c>
      <c r="CK22" s="691">
        <f t="shared" si="14"/>
        <v>40208.6</v>
      </c>
      <c r="CN22" s="766"/>
      <c r="CO22" s="15">
        <v>15</v>
      </c>
      <c r="CP22" s="291">
        <v>888.6</v>
      </c>
      <c r="CQ22" s="421">
        <v>44300</v>
      </c>
      <c r="CR22" s="291">
        <v>888.6</v>
      </c>
      <c r="CS22" s="424" t="s">
        <v>350</v>
      </c>
      <c r="CT22" s="423">
        <v>46</v>
      </c>
      <c r="CU22" s="705">
        <f t="shared" si="48"/>
        <v>40875.599999999999</v>
      </c>
      <c r="CX22" s="111"/>
      <c r="CY22" s="15">
        <v>15</v>
      </c>
      <c r="CZ22" s="96">
        <v>955.26</v>
      </c>
      <c r="DA22" s="359">
        <v>44301</v>
      </c>
      <c r="DB22" s="96">
        <v>955.26</v>
      </c>
      <c r="DC22" s="99" t="s">
        <v>367</v>
      </c>
      <c r="DD22" s="74">
        <v>46</v>
      </c>
      <c r="DE22" s="691">
        <f t="shared" si="15"/>
        <v>43941.96</v>
      </c>
      <c r="DH22" s="111"/>
      <c r="DI22" s="15">
        <v>15</v>
      </c>
      <c r="DJ22" s="96">
        <v>880.4</v>
      </c>
      <c r="DK22" s="421">
        <v>44302</v>
      </c>
      <c r="DL22" s="96">
        <v>880.4</v>
      </c>
      <c r="DM22" s="424" t="s">
        <v>351</v>
      </c>
      <c r="DN22" s="423">
        <v>46</v>
      </c>
      <c r="DO22" s="705">
        <f t="shared" si="16"/>
        <v>40498.400000000001</v>
      </c>
      <c r="DR22" s="111"/>
      <c r="DS22" s="15">
        <v>15</v>
      </c>
      <c r="DT22" s="96">
        <v>957.07</v>
      </c>
      <c r="DU22" s="421">
        <v>44302</v>
      </c>
      <c r="DV22" s="96">
        <v>957.07</v>
      </c>
      <c r="DW22" s="424" t="s">
        <v>375</v>
      </c>
      <c r="DX22" s="423">
        <v>46</v>
      </c>
      <c r="DY22" s="691">
        <f t="shared" si="17"/>
        <v>44025.22</v>
      </c>
      <c r="EB22" s="111"/>
      <c r="EC22" s="15">
        <v>15</v>
      </c>
      <c r="ED22" s="72">
        <v>885.26</v>
      </c>
      <c r="EE22" s="377">
        <v>44303</v>
      </c>
      <c r="EF22" s="291">
        <v>885.26</v>
      </c>
      <c r="EG22" s="73" t="s">
        <v>376</v>
      </c>
      <c r="EH22" s="74">
        <v>47</v>
      </c>
      <c r="EI22" s="691">
        <f t="shared" si="18"/>
        <v>41607.22</v>
      </c>
      <c r="EL22" s="111"/>
      <c r="EM22" s="15">
        <v>15</v>
      </c>
      <c r="EN22" s="307">
        <v>940.59</v>
      </c>
      <c r="EO22" s="365">
        <v>44303</v>
      </c>
      <c r="EP22" s="307">
        <v>940.59</v>
      </c>
      <c r="EQ22" s="292" t="s">
        <v>380</v>
      </c>
      <c r="ER22" s="293">
        <v>47</v>
      </c>
      <c r="ES22" s="691">
        <f t="shared" si="19"/>
        <v>44207.73</v>
      </c>
      <c r="EV22" s="111"/>
      <c r="EW22" s="15">
        <v>15</v>
      </c>
      <c r="EX22" s="72">
        <v>870.4</v>
      </c>
      <c r="EY22" s="377">
        <v>44303</v>
      </c>
      <c r="EZ22" s="72">
        <v>870.4</v>
      </c>
      <c r="FA22" s="292" t="s">
        <v>384</v>
      </c>
      <c r="FB22" s="74">
        <v>47</v>
      </c>
      <c r="FC22" s="356">
        <f t="shared" si="20"/>
        <v>40908.799999999996</v>
      </c>
      <c r="FF22" s="111"/>
      <c r="FG22" s="15">
        <v>15</v>
      </c>
      <c r="FH22" s="307">
        <v>939.4</v>
      </c>
      <c r="FI22" s="365">
        <v>44306</v>
      </c>
      <c r="FJ22" s="307">
        <v>939.4</v>
      </c>
      <c r="FK22" s="292" t="s">
        <v>389</v>
      </c>
      <c r="FL22" s="293">
        <v>48</v>
      </c>
      <c r="FM22" s="691">
        <f t="shared" si="21"/>
        <v>45091.199999999997</v>
      </c>
      <c r="FP22" s="111"/>
      <c r="FQ22" s="15">
        <v>15</v>
      </c>
      <c r="FR22" s="96">
        <v>905.4</v>
      </c>
      <c r="FS22" s="359">
        <v>44305</v>
      </c>
      <c r="FT22" s="96">
        <v>905.4</v>
      </c>
      <c r="FU22" s="73" t="s">
        <v>363</v>
      </c>
      <c r="FV22" s="74">
        <v>48</v>
      </c>
      <c r="FW22" s="691">
        <f t="shared" si="22"/>
        <v>43459.199999999997</v>
      </c>
      <c r="FX22" s="74"/>
      <c r="FZ22" s="111"/>
      <c r="GA22" s="15">
        <v>15</v>
      </c>
      <c r="GB22" s="72">
        <v>952.09</v>
      </c>
      <c r="GC22" s="583">
        <v>44308</v>
      </c>
      <c r="GD22" s="72">
        <v>952.09</v>
      </c>
      <c r="GE22" s="292" t="s">
        <v>394</v>
      </c>
      <c r="GF22" s="293">
        <v>50</v>
      </c>
      <c r="GG22" s="356">
        <f t="shared" si="23"/>
        <v>47604.5</v>
      </c>
      <c r="GJ22" s="111"/>
      <c r="GK22" s="15">
        <v>15</v>
      </c>
      <c r="GL22" s="561">
        <v>914.89</v>
      </c>
      <c r="GM22" s="359">
        <v>44310</v>
      </c>
      <c r="GN22" s="561">
        <v>914.89</v>
      </c>
      <c r="GO22" s="99" t="s">
        <v>411</v>
      </c>
      <c r="GP22" s="74">
        <v>50</v>
      </c>
      <c r="GQ22" s="691">
        <f t="shared" si="24"/>
        <v>45744.5</v>
      </c>
      <c r="GT22" s="111"/>
      <c r="GU22" s="15">
        <v>15</v>
      </c>
      <c r="GV22" s="96">
        <v>879.1</v>
      </c>
      <c r="GW22" s="359">
        <v>44309</v>
      </c>
      <c r="GX22" s="96">
        <v>879.1</v>
      </c>
      <c r="GY22" s="99" t="s">
        <v>400</v>
      </c>
      <c r="GZ22" s="74">
        <v>50</v>
      </c>
      <c r="HA22" s="691">
        <f t="shared" si="25"/>
        <v>43955</v>
      </c>
      <c r="HD22" s="111"/>
      <c r="HE22" s="15">
        <v>15</v>
      </c>
      <c r="HF22" s="96">
        <v>919</v>
      </c>
      <c r="HG22" s="359">
        <v>44309</v>
      </c>
      <c r="HH22" s="96">
        <v>919</v>
      </c>
      <c r="HI22" s="99" t="s">
        <v>402</v>
      </c>
      <c r="HJ22" s="74">
        <v>50</v>
      </c>
      <c r="HK22" s="691">
        <f t="shared" si="26"/>
        <v>45950</v>
      </c>
      <c r="HN22" s="111"/>
      <c r="HO22" s="15">
        <v>15</v>
      </c>
      <c r="HP22" s="307">
        <v>903.1</v>
      </c>
      <c r="HQ22" s="365">
        <v>44313</v>
      </c>
      <c r="HR22" s="307">
        <v>903.1</v>
      </c>
      <c r="HS22" s="426" t="s">
        <v>425</v>
      </c>
      <c r="HT22" s="293">
        <v>50</v>
      </c>
      <c r="HU22" s="356">
        <f t="shared" si="27"/>
        <v>45155</v>
      </c>
      <c r="HX22" s="111"/>
      <c r="HY22" s="15">
        <v>15</v>
      </c>
      <c r="HZ22" s="72">
        <v>924.4</v>
      </c>
      <c r="IA22" s="377">
        <v>44312</v>
      </c>
      <c r="IB22" s="72">
        <v>924.4</v>
      </c>
      <c r="IC22" s="73" t="s">
        <v>428</v>
      </c>
      <c r="ID22" s="74">
        <v>50</v>
      </c>
      <c r="IE22" s="691">
        <f t="shared" si="28"/>
        <v>46220</v>
      </c>
      <c r="IH22" s="98"/>
      <c r="II22" s="15">
        <v>15</v>
      </c>
      <c r="IJ22" s="72">
        <v>894</v>
      </c>
      <c r="IK22" s="377">
        <v>44317</v>
      </c>
      <c r="IL22" s="72">
        <v>894</v>
      </c>
      <c r="IM22" s="73" t="s">
        <v>461</v>
      </c>
      <c r="IN22" s="74">
        <v>50</v>
      </c>
      <c r="IO22" s="691">
        <f t="shared" si="29"/>
        <v>44700</v>
      </c>
      <c r="IR22" s="111"/>
      <c r="IS22" s="15">
        <v>15</v>
      </c>
      <c r="IT22" s="307">
        <v>933</v>
      </c>
      <c r="IU22" s="271">
        <v>44315</v>
      </c>
      <c r="IV22" s="307">
        <v>933</v>
      </c>
      <c r="IW22" s="590" t="s">
        <v>444</v>
      </c>
      <c r="IX22" s="293">
        <v>50</v>
      </c>
      <c r="IY22" s="356">
        <f t="shared" si="30"/>
        <v>46650</v>
      </c>
      <c r="IZ22" s="96"/>
      <c r="JB22" s="111"/>
      <c r="JC22" s="15">
        <v>15</v>
      </c>
      <c r="JD22" s="96">
        <v>913.53</v>
      </c>
      <c r="JE22" s="377">
        <v>44315</v>
      </c>
      <c r="JF22" s="96">
        <v>913.53</v>
      </c>
      <c r="JG22" s="73" t="s">
        <v>440</v>
      </c>
      <c r="JH22" s="74">
        <v>50</v>
      </c>
      <c r="JI22" s="691">
        <f t="shared" si="31"/>
        <v>45676.5</v>
      </c>
      <c r="JL22" s="111"/>
      <c r="JM22" s="15">
        <v>15</v>
      </c>
      <c r="JN22" s="96">
        <v>970.68</v>
      </c>
      <c r="JO22" s="359">
        <v>44317</v>
      </c>
      <c r="JP22" s="96">
        <v>970.68</v>
      </c>
      <c r="JQ22" s="73" t="s">
        <v>463</v>
      </c>
      <c r="JR22" s="74">
        <v>50</v>
      </c>
      <c r="JS22" s="691">
        <f t="shared" si="32"/>
        <v>48534</v>
      </c>
      <c r="JV22" s="98"/>
      <c r="JW22" s="15">
        <v>15</v>
      </c>
      <c r="JX22" s="72">
        <v>890.4</v>
      </c>
      <c r="JY22" s="377">
        <v>44316</v>
      </c>
      <c r="JZ22" s="72">
        <v>890.4</v>
      </c>
      <c r="KA22" s="73" t="s">
        <v>456</v>
      </c>
      <c r="KB22" s="74">
        <v>50</v>
      </c>
      <c r="KC22" s="691">
        <f t="shared" si="33"/>
        <v>44520</v>
      </c>
      <c r="KF22" s="98"/>
      <c r="KG22" s="15">
        <v>15</v>
      </c>
      <c r="KH22" s="72">
        <v>914</v>
      </c>
      <c r="KI22" s="377">
        <v>44316</v>
      </c>
      <c r="KJ22" s="72">
        <v>914</v>
      </c>
      <c r="KK22" s="73" t="s">
        <v>442</v>
      </c>
      <c r="KL22" s="74">
        <v>50</v>
      </c>
      <c r="KM22" s="691">
        <f t="shared" si="34"/>
        <v>45700</v>
      </c>
      <c r="KP22" s="98"/>
      <c r="KQ22" s="15">
        <v>15</v>
      </c>
      <c r="KR22" s="72"/>
      <c r="KS22" s="377"/>
      <c r="KT22" s="72"/>
      <c r="KU22" s="73"/>
      <c r="KV22" s="74"/>
      <c r="KW22" s="691">
        <f t="shared" si="35"/>
        <v>0</v>
      </c>
      <c r="KZ22" s="111"/>
      <c r="LA22" s="15">
        <v>15</v>
      </c>
      <c r="LB22" s="96"/>
      <c r="LC22" s="359"/>
      <c r="LD22" s="96"/>
      <c r="LE22" s="99"/>
      <c r="LF22" s="74"/>
      <c r="LG22" s="691">
        <f t="shared" si="36"/>
        <v>0</v>
      </c>
      <c r="LJ22" s="111"/>
      <c r="LK22" s="15">
        <v>15</v>
      </c>
      <c r="LL22" s="307"/>
      <c r="LM22" s="359"/>
      <c r="LN22" s="307"/>
      <c r="LO22" s="99"/>
      <c r="LP22" s="74"/>
      <c r="LQ22" s="691">
        <f t="shared" si="37"/>
        <v>0</v>
      </c>
      <c r="LT22" s="111"/>
      <c r="LU22" s="15">
        <v>15</v>
      </c>
      <c r="LV22" s="96"/>
      <c r="LW22" s="359"/>
      <c r="LX22" s="96"/>
      <c r="LY22" s="99"/>
      <c r="LZ22" s="74"/>
      <c r="MA22" s="691">
        <f t="shared" si="38"/>
        <v>0</v>
      </c>
      <c r="MC22" s="111"/>
      <c r="MD22" s="15">
        <v>15</v>
      </c>
      <c r="ME22" s="433"/>
      <c r="MF22" s="359"/>
      <c r="MG22" s="433"/>
      <c r="MH22" s="99"/>
      <c r="MI22" s="74"/>
      <c r="MJ22" s="74">
        <f t="shared" si="39"/>
        <v>0</v>
      </c>
      <c r="MM22" s="111"/>
      <c r="MN22" s="15">
        <v>15</v>
      </c>
      <c r="MO22" s="96"/>
      <c r="MP22" s="359"/>
      <c r="MQ22" s="96"/>
      <c r="MR22" s="99"/>
      <c r="MS22" s="74"/>
      <c r="MT22" s="74">
        <f t="shared" si="40"/>
        <v>0</v>
      </c>
      <c r="MW22" s="111"/>
      <c r="MX22" s="15">
        <v>15</v>
      </c>
      <c r="MY22" s="433"/>
      <c r="MZ22" s="359"/>
      <c r="NA22" s="433"/>
      <c r="NB22" s="352"/>
      <c r="NC22" s="74"/>
      <c r="ND22" s="74">
        <f t="shared" si="57"/>
        <v>0</v>
      </c>
      <c r="NG22" s="111"/>
      <c r="NH22" s="15">
        <v>15</v>
      </c>
      <c r="NI22" s="96"/>
      <c r="NJ22" s="359"/>
      <c r="NK22" s="96"/>
      <c r="NL22" s="99"/>
      <c r="NM22" s="74"/>
      <c r="NN22" s="74">
        <f t="shared" si="41"/>
        <v>0</v>
      </c>
      <c r="NQ22" s="111"/>
      <c r="NR22" s="15">
        <v>15</v>
      </c>
      <c r="NS22" s="96"/>
      <c r="NT22" s="359"/>
      <c r="NU22" s="96"/>
      <c r="NV22" s="99"/>
      <c r="NW22" s="74"/>
      <c r="NX22" s="74">
        <f t="shared" si="42"/>
        <v>0</v>
      </c>
      <c r="OA22" s="111"/>
      <c r="OB22" s="15">
        <v>15</v>
      </c>
      <c r="OC22" s="96"/>
      <c r="OD22" s="359"/>
      <c r="OE22" s="96"/>
      <c r="OF22" s="99"/>
      <c r="OG22" s="74"/>
      <c r="OH22" s="74">
        <f t="shared" si="43"/>
        <v>0</v>
      </c>
      <c r="OK22" s="111"/>
      <c r="OL22" s="15">
        <v>15</v>
      </c>
      <c r="OM22" s="96"/>
      <c r="ON22" s="359"/>
      <c r="OO22" s="96"/>
      <c r="OP22" s="99"/>
      <c r="OQ22" s="74"/>
      <c r="OR22" s="74">
        <f t="shared" si="44"/>
        <v>0</v>
      </c>
      <c r="OU22" s="111"/>
      <c r="OV22" s="15">
        <v>15</v>
      </c>
      <c r="OW22" s="307"/>
      <c r="OX22" s="365"/>
      <c r="OY22" s="307"/>
      <c r="OZ22" s="352"/>
      <c r="PA22" s="293"/>
      <c r="PB22" s="293">
        <f t="shared" si="45"/>
        <v>0</v>
      </c>
      <c r="PE22" s="98"/>
      <c r="PF22" s="15">
        <v>15</v>
      </c>
      <c r="PG22" s="96"/>
      <c r="PH22" s="359"/>
      <c r="PI22" s="96"/>
      <c r="PJ22" s="99"/>
      <c r="PK22" s="74"/>
      <c r="PL22" s="74">
        <f t="shared" si="46"/>
        <v>0</v>
      </c>
      <c r="PO22" s="111"/>
      <c r="PP22" s="15">
        <v>15</v>
      </c>
      <c r="PQ22" s="96"/>
      <c r="PR22" s="359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9"/>
      <c r="QK22" s="96"/>
      <c r="QL22" s="99"/>
      <c r="QM22" s="74"/>
      <c r="QP22" s="111"/>
      <c r="QQ22" s="15">
        <v>15</v>
      </c>
      <c r="QR22" s="96"/>
      <c r="QS22" s="359"/>
      <c r="QT22" s="96"/>
      <c r="QU22" s="99"/>
      <c r="QV22" s="74"/>
      <c r="QY22" s="111"/>
      <c r="QZ22" s="15">
        <v>15</v>
      </c>
      <c r="RA22" s="96"/>
      <c r="RB22" s="359"/>
      <c r="RC22" s="96"/>
      <c r="RD22" s="99"/>
      <c r="RE22" s="74"/>
      <c r="RH22" s="111"/>
      <c r="RI22" s="15">
        <v>15</v>
      </c>
      <c r="RJ22" s="96"/>
      <c r="RK22" s="359"/>
      <c r="RL22" s="96"/>
      <c r="RM22" s="99"/>
      <c r="RN22" s="420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32"/>
      <c r="TE22" s="195"/>
      <c r="TF22" s="424"/>
      <c r="TG22" s="423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 t="str">
        <f t="shared" ref="B23:H23" si="62">GS5</f>
        <v xml:space="preserve">F&amp;J TRADING MEATS </v>
      </c>
      <c r="C23" s="79" t="str">
        <f>GU5</f>
        <v>PED. 64034753</v>
      </c>
      <c r="D23" s="107" t="str">
        <f>GU5</f>
        <v>PED. 64034753</v>
      </c>
      <c r="E23" s="144">
        <f t="shared" si="62"/>
        <v>44309</v>
      </c>
      <c r="F23" s="90">
        <f t="shared" si="62"/>
        <v>18769.810000000001</v>
      </c>
      <c r="G23" s="76">
        <f t="shared" si="62"/>
        <v>21</v>
      </c>
      <c r="H23" s="49">
        <f t="shared" si="62"/>
        <v>18778.3</v>
      </c>
      <c r="I23" s="110">
        <f>F23-H23</f>
        <v>-8.4899999999979627</v>
      </c>
      <c r="L23" s="111"/>
      <c r="M23" s="15">
        <v>16</v>
      </c>
      <c r="N23" s="307">
        <v>892.2</v>
      </c>
      <c r="O23" s="365">
        <v>44292</v>
      </c>
      <c r="P23" s="307">
        <v>892.2</v>
      </c>
      <c r="Q23" s="352" t="s">
        <v>316</v>
      </c>
      <c r="R23" s="293">
        <v>44</v>
      </c>
      <c r="S23" s="293">
        <f t="shared" si="7"/>
        <v>39256.800000000003</v>
      </c>
      <c r="T23" s="268"/>
      <c r="V23" s="111"/>
      <c r="W23" s="15">
        <v>16</v>
      </c>
      <c r="X23" s="307">
        <v>842.3</v>
      </c>
      <c r="Y23" s="365">
        <v>44292</v>
      </c>
      <c r="Z23" s="307">
        <v>842.3</v>
      </c>
      <c r="AA23" s="426" t="s">
        <v>322</v>
      </c>
      <c r="AB23" s="293">
        <v>45</v>
      </c>
      <c r="AC23" s="356">
        <f t="shared" si="8"/>
        <v>37903.5</v>
      </c>
      <c r="AF23" s="111"/>
      <c r="AG23" s="15">
        <v>16</v>
      </c>
      <c r="AH23" s="96">
        <v>915.34</v>
      </c>
      <c r="AI23" s="359">
        <v>44293</v>
      </c>
      <c r="AJ23" s="96">
        <v>915.34</v>
      </c>
      <c r="AK23" s="99" t="s">
        <v>323</v>
      </c>
      <c r="AL23" s="74">
        <v>45</v>
      </c>
      <c r="AM23" s="700">
        <f t="shared" si="9"/>
        <v>41190.300000000003</v>
      </c>
      <c r="AP23" s="111"/>
      <c r="AQ23" s="15">
        <v>16</v>
      </c>
      <c r="AR23" s="353">
        <v>922.15</v>
      </c>
      <c r="AS23" s="365">
        <v>44294</v>
      </c>
      <c r="AT23" s="353">
        <v>922.15</v>
      </c>
      <c r="AU23" s="352" t="s">
        <v>327</v>
      </c>
      <c r="AV23" s="293">
        <v>45</v>
      </c>
      <c r="AW23" s="356">
        <f t="shared" si="10"/>
        <v>41496.75</v>
      </c>
      <c r="AZ23" s="111"/>
      <c r="BA23" s="15">
        <v>16</v>
      </c>
      <c r="BB23" s="96">
        <v>958.28</v>
      </c>
      <c r="BC23" s="144">
        <v>44294</v>
      </c>
      <c r="BD23" s="96">
        <v>958.28</v>
      </c>
      <c r="BE23" s="99" t="s">
        <v>329</v>
      </c>
      <c r="BF23" s="420">
        <v>45</v>
      </c>
      <c r="BG23" s="720">
        <f t="shared" si="11"/>
        <v>43122.6</v>
      </c>
      <c r="BJ23" s="111"/>
      <c r="BK23" s="15">
        <v>16</v>
      </c>
      <c r="BL23" s="96">
        <v>897.2</v>
      </c>
      <c r="BM23" s="144">
        <v>44295</v>
      </c>
      <c r="BN23" s="96">
        <v>897.2</v>
      </c>
      <c r="BO23" s="99" t="s">
        <v>334</v>
      </c>
      <c r="BP23" s="420">
        <v>46</v>
      </c>
      <c r="BQ23" s="720">
        <f t="shared" si="12"/>
        <v>41271.200000000004</v>
      </c>
      <c r="BT23" s="111"/>
      <c r="BU23" s="290">
        <v>16</v>
      </c>
      <c r="BV23" s="307">
        <v>882.2</v>
      </c>
      <c r="BW23" s="421">
        <v>44296</v>
      </c>
      <c r="BX23" s="307">
        <v>882.2</v>
      </c>
      <c r="BY23" s="424" t="s">
        <v>343</v>
      </c>
      <c r="BZ23" s="423">
        <v>46</v>
      </c>
      <c r="CA23" s="691">
        <f t="shared" si="13"/>
        <v>40581.200000000004</v>
      </c>
      <c r="CD23" s="111"/>
      <c r="CE23" s="15">
        <v>16</v>
      </c>
      <c r="CF23" s="96">
        <v>909.4</v>
      </c>
      <c r="CG23" s="421">
        <v>44299</v>
      </c>
      <c r="CH23" s="96">
        <v>909.4</v>
      </c>
      <c r="CI23" s="424" t="s">
        <v>354</v>
      </c>
      <c r="CJ23" s="423">
        <v>46</v>
      </c>
      <c r="CK23" s="691">
        <f t="shared" si="14"/>
        <v>41832.400000000001</v>
      </c>
      <c r="CN23" s="766"/>
      <c r="CO23" s="15">
        <v>16</v>
      </c>
      <c r="CP23" s="307">
        <v>931.2</v>
      </c>
      <c r="CQ23" s="421">
        <v>44300</v>
      </c>
      <c r="CR23" s="307">
        <v>931.2</v>
      </c>
      <c r="CS23" s="424" t="s">
        <v>350</v>
      </c>
      <c r="CT23" s="423">
        <v>46</v>
      </c>
      <c r="CU23" s="705">
        <f t="shared" si="48"/>
        <v>42835.200000000004</v>
      </c>
      <c r="CX23" s="111"/>
      <c r="CY23" s="15">
        <v>16</v>
      </c>
      <c r="CZ23" s="96">
        <v>937.12</v>
      </c>
      <c r="DA23" s="359">
        <v>44301</v>
      </c>
      <c r="DB23" s="96">
        <v>937.12</v>
      </c>
      <c r="DC23" s="99" t="s">
        <v>367</v>
      </c>
      <c r="DD23" s="74">
        <v>46</v>
      </c>
      <c r="DE23" s="691">
        <f t="shared" si="15"/>
        <v>43107.519999999997</v>
      </c>
      <c r="DH23" s="111"/>
      <c r="DI23" s="15">
        <v>16</v>
      </c>
      <c r="DJ23" s="96">
        <v>903.1</v>
      </c>
      <c r="DK23" s="421">
        <v>44302</v>
      </c>
      <c r="DL23" s="96">
        <v>903.1</v>
      </c>
      <c r="DM23" s="424" t="s">
        <v>351</v>
      </c>
      <c r="DN23" s="423">
        <v>46</v>
      </c>
      <c r="DO23" s="705">
        <f t="shared" si="16"/>
        <v>41542.6</v>
      </c>
      <c r="DR23" s="111"/>
      <c r="DS23" s="15">
        <v>16</v>
      </c>
      <c r="DT23" s="96">
        <v>966.15</v>
      </c>
      <c r="DU23" s="421">
        <v>44302</v>
      </c>
      <c r="DV23" s="96">
        <v>966.15</v>
      </c>
      <c r="DW23" s="424" t="s">
        <v>375</v>
      </c>
      <c r="DX23" s="423">
        <v>46</v>
      </c>
      <c r="DY23" s="691">
        <f t="shared" si="17"/>
        <v>44442.9</v>
      </c>
      <c r="EB23" s="111"/>
      <c r="EC23" s="15">
        <v>16</v>
      </c>
      <c r="ED23" s="72">
        <v>911.11</v>
      </c>
      <c r="EE23" s="377">
        <v>44303</v>
      </c>
      <c r="EF23" s="291">
        <v>911.11</v>
      </c>
      <c r="EG23" s="73" t="s">
        <v>376</v>
      </c>
      <c r="EH23" s="74">
        <v>47</v>
      </c>
      <c r="EI23" s="691">
        <f t="shared" si="18"/>
        <v>42822.17</v>
      </c>
      <c r="EL23" s="111"/>
      <c r="EM23" s="15">
        <v>16</v>
      </c>
      <c r="EN23" s="307">
        <v>921.09</v>
      </c>
      <c r="EO23" s="365">
        <v>44303</v>
      </c>
      <c r="EP23" s="307">
        <v>921.09</v>
      </c>
      <c r="EQ23" s="292" t="s">
        <v>380</v>
      </c>
      <c r="ER23" s="293">
        <v>47</v>
      </c>
      <c r="ES23" s="691">
        <f t="shared" si="19"/>
        <v>43291.23</v>
      </c>
      <c r="EV23" s="111"/>
      <c r="EW23" s="15">
        <v>16</v>
      </c>
      <c r="EX23" s="72">
        <v>870.4</v>
      </c>
      <c r="EY23" s="377">
        <v>44303</v>
      </c>
      <c r="EZ23" s="72">
        <v>870.4</v>
      </c>
      <c r="FA23" s="292" t="s">
        <v>384</v>
      </c>
      <c r="FB23" s="74">
        <v>47</v>
      </c>
      <c r="FC23" s="356">
        <f t="shared" si="20"/>
        <v>40908.799999999996</v>
      </c>
      <c r="FF23" s="111"/>
      <c r="FG23" s="15">
        <v>16</v>
      </c>
      <c r="FH23" s="307">
        <v>917.6</v>
      </c>
      <c r="FI23" s="365">
        <v>44306</v>
      </c>
      <c r="FJ23" s="307">
        <v>917.6</v>
      </c>
      <c r="FK23" s="292" t="s">
        <v>389</v>
      </c>
      <c r="FL23" s="293">
        <v>48</v>
      </c>
      <c r="FM23" s="691">
        <f t="shared" si="21"/>
        <v>44044.800000000003</v>
      </c>
      <c r="FP23" s="111"/>
      <c r="FQ23" s="15">
        <v>16</v>
      </c>
      <c r="FR23" s="96">
        <v>916.3</v>
      </c>
      <c r="FS23" s="359">
        <v>44305</v>
      </c>
      <c r="FT23" s="96">
        <v>916.3</v>
      </c>
      <c r="FU23" s="73" t="s">
        <v>363</v>
      </c>
      <c r="FV23" s="74">
        <v>48</v>
      </c>
      <c r="FW23" s="691">
        <f t="shared" si="22"/>
        <v>43982.399999999994</v>
      </c>
      <c r="FX23" s="74"/>
      <c r="FZ23" s="111"/>
      <c r="GA23" s="15">
        <v>16</v>
      </c>
      <c r="GB23" s="72">
        <v>936.21</v>
      </c>
      <c r="GC23" s="583">
        <v>44308</v>
      </c>
      <c r="GD23" s="72">
        <v>936.21</v>
      </c>
      <c r="GE23" s="292" t="s">
        <v>394</v>
      </c>
      <c r="GF23" s="293">
        <v>50</v>
      </c>
      <c r="GG23" s="356">
        <f t="shared" si="23"/>
        <v>46810.5</v>
      </c>
      <c r="GJ23" s="111"/>
      <c r="GK23" s="15">
        <v>16</v>
      </c>
      <c r="GL23" s="561">
        <v>950.27</v>
      </c>
      <c r="GM23" s="359">
        <v>44310</v>
      </c>
      <c r="GN23" s="561">
        <v>950.27</v>
      </c>
      <c r="GO23" s="99" t="s">
        <v>411</v>
      </c>
      <c r="GP23" s="74">
        <v>50</v>
      </c>
      <c r="GQ23" s="691">
        <f t="shared" si="24"/>
        <v>47513.5</v>
      </c>
      <c r="GT23" s="111"/>
      <c r="GU23" s="15">
        <v>16</v>
      </c>
      <c r="GV23" s="96">
        <v>910.8</v>
      </c>
      <c r="GW23" s="359">
        <v>44309</v>
      </c>
      <c r="GX23" s="96">
        <v>910.8</v>
      </c>
      <c r="GY23" s="99" t="s">
        <v>400</v>
      </c>
      <c r="GZ23" s="74">
        <v>50</v>
      </c>
      <c r="HA23" s="691">
        <f t="shared" si="25"/>
        <v>45540</v>
      </c>
      <c r="HD23" s="111"/>
      <c r="HE23" s="15">
        <v>16</v>
      </c>
      <c r="HF23" s="96">
        <v>949</v>
      </c>
      <c r="HG23" s="359">
        <v>44309</v>
      </c>
      <c r="HH23" s="96">
        <v>949</v>
      </c>
      <c r="HI23" s="99" t="s">
        <v>402</v>
      </c>
      <c r="HJ23" s="74">
        <v>50</v>
      </c>
      <c r="HK23" s="691">
        <f t="shared" si="26"/>
        <v>47450</v>
      </c>
      <c r="HN23" s="111"/>
      <c r="HO23" s="15">
        <v>16</v>
      </c>
      <c r="HP23" s="307">
        <v>824.2</v>
      </c>
      <c r="HQ23" s="365">
        <v>44313</v>
      </c>
      <c r="HR23" s="307">
        <v>824.2</v>
      </c>
      <c r="HS23" s="426" t="s">
        <v>425</v>
      </c>
      <c r="HT23" s="293">
        <v>50</v>
      </c>
      <c r="HU23" s="356">
        <f t="shared" si="27"/>
        <v>41210</v>
      </c>
      <c r="HX23" s="111"/>
      <c r="HY23" s="15">
        <v>16</v>
      </c>
      <c r="HZ23" s="72">
        <v>972.3</v>
      </c>
      <c r="IA23" s="377">
        <v>44312</v>
      </c>
      <c r="IB23" s="72">
        <v>972.3</v>
      </c>
      <c r="IC23" s="73" t="s">
        <v>428</v>
      </c>
      <c r="ID23" s="74">
        <v>50</v>
      </c>
      <c r="IE23" s="691">
        <f t="shared" si="28"/>
        <v>48615</v>
      </c>
      <c r="IH23" s="98"/>
      <c r="II23" s="15">
        <v>16</v>
      </c>
      <c r="IJ23" s="72">
        <v>911.3</v>
      </c>
      <c r="IK23" s="377">
        <v>44317</v>
      </c>
      <c r="IL23" s="72">
        <v>911.3</v>
      </c>
      <c r="IM23" s="73" t="s">
        <v>461</v>
      </c>
      <c r="IN23" s="74">
        <v>50</v>
      </c>
      <c r="IO23" s="691">
        <f t="shared" si="29"/>
        <v>45565</v>
      </c>
      <c r="IR23" s="111"/>
      <c r="IS23" s="15">
        <v>16</v>
      </c>
      <c r="IT23" s="307">
        <v>889.5</v>
      </c>
      <c r="IU23" s="271">
        <v>44315</v>
      </c>
      <c r="IV23" s="307">
        <v>889.5</v>
      </c>
      <c r="IW23" s="590" t="s">
        <v>444</v>
      </c>
      <c r="IX23" s="293">
        <v>50</v>
      </c>
      <c r="IY23" s="356">
        <f t="shared" si="30"/>
        <v>44475</v>
      </c>
      <c r="IZ23" s="110"/>
      <c r="JA23" s="72"/>
      <c r="JB23" s="111"/>
      <c r="JC23" s="15">
        <v>16</v>
      </c>
      <c r="JD23" s="96">
        <v>940.75</v>
      </c>
      <c r="JE23" s="377">
        <v>44315</v>
      </c>
      <c r="JF23" s="96">
        <v>940.75</v>
      </c>
      <c r="JG23" s="73" t="s">
        <v>440</v>
      </c>
      <c r="JH23" s="74">
        <v>50</v>
      </c>
      <c r="JI23" s="691">
        <f t="shared" si="31"/>
        <v>47037.5</v>
      </c>
      <c r="JL23" s="111"/>
      <c r="JM23" s="15">
        <v>16</v>
      </c>
      <c r="JN23" s="96">
        <v>938.02</v>
      </c>
      <c r="JO23" s="359">
        <v>44317</v>
      </c>
      <c r="JP23" s="96">
        <v>938.02</v>
      </c>
      <c r="JQ23" s="73" t="s">
        <v>463</v>
      </c>
      <c r="JR23" s="74">
        <v>50</v>
      </c>
      <c r="JS23" s="691">
        <f t="shared" si="32"/>
        <v>46901</v>
      </c>
      <c r="JV23" s="98"/>
      <c r="JW23" s="15">
        <v>16</v>
      </c>
      <c r="JX23" s="72">
        <v>902.2</v>
      </c>
      <c r="JY23" s="377">
        <v>44316</v>
      </c>
      <c r="JZ23" s="72">
        <v>902.2</v>
      </c>
      <c r="KA23" s="73" t="s">
        <v>456</v>
      </c>
      <c r="KB23" s="74">
        <v>50</v>
      </c>
      <c r="KC23" s="691">
        <f t="shared" si="33"/>
        <v>45110</v>
      </c>
      <c r="KF23" s="98"/>
      <c r="KG23" s="15">
        <v>16</v>
      </c>
      <c r="KH23" s="72">
        <v>910.4</v>
      </c>
      <c r="KI23" s="377">
        <v>44316</v>
      </c>
      <c r="KJ23" s="72">
        <v>910.4</v>
      </c>
      <c r="KK23" s="73" t="s">
        <v>442</v>
      </c>
      <c r="KL23" s="74">
        <v>50</v>
      </c>
      <c r="KM23" s="691">
        <f t="shared" si="34"/>
        <v>45520</v>
      </c>
      <c r="KP23" s="98"/>
      <c r="KQ23" s="15">
        <v>16</v>
      </c>
      <c r="KR23" s="72"/>
      <c r="KS23" s="377"/>
      <c r="KT23" s="72"/>
      <c r="KU23" s="73"/>
      <c r="KV23" s="74"/>
      <c r="KW23" s="691">
        <f t="shared" si="35"/>
        <v>0</v>
      </c>
      <c r="KZ23" s="111"/>
      <c r="LA23" s="15">
        <v>16</v>
      </c>
      <c r="LB23" s="96"/>
      <c r="LC23" s="359"/>
      <c r="LD23" s="96"/>
      <c r="LE23" s="99"/>
      <c r="LF23" s="74"/>
      <c r="LG23" s="691">
        <f t="shared" si="36"/>
        <v>0</v>
      </c>
      <c r="LJ23" s="111"/>
      <c r="LK23" s="15">
        <v>16</v>
      </c>
      <c r="LL23" s="307"/>
      <c r="LM23" s="359"/>
      <c r="LN23" s="307"/>
      <c r="LO23" s="99"/>
      <c r="LP23" s="74"/>
      <c r="LQ23" s="691">
        <f t="shared" si="37"/>
        <v>0</v>
      </c>
      <c r="LT23" s="111"/>
      <c r="LU23" s="15">
        <v>16</v>
      </c>
      <c r="LV23" s="96"/>
      <c r="LW23" s="359"/>
      <c r="LX23" s="96"/>
      <c r="LY23" s="99"/>
      <c r="LZ23" s="74"/>
      <c r="MA23" s="691">
        <f t="shared" si="38"/>
        <v>0</v>
      </c>
      <c r="MC23" s="111"/>
      <c r="MD23" s="15">
        <v>16</v>
      </c>
      <c r="ME23" s="433"/>
      <c r="MF23" s="359"/>
      <c r="MG23" s="433"/>
      <c r="MH23" s="99"/>
      <c r="MI23" s="74"/>
      <c r="MJ23" s="74">
        <f t="shared" si="39"/>
        <v>0</v>
      </c>
      <c r="MM23" s="111"/>
      <c r="MN23" s="15">
        <v>16</v>
      </c>
      <c r="MO23" s="96"/>
      <c r="MP23" s="359"/>
      <c r="MQ23" s="96"/>
      <c r="MR23" s="99"/>
      <c r="MS23" s="74"/>
      <c r="MT23" s="74">
        <f t="shared" si="40"/>
        <v>0</v>
      </c>
      <c r="MW23" s="111"/>
      <c r="MX23" s="15">
        <v>16</v>
      </c>
      <c r="MY23" s="433"/>
      <c r="MZ23" s="359"/>
      <c r="NA23" s="433"/>
      <c r="NB23" s="352"/>
      <c r="NC23" s="74"/>
      <c r="ND23" s="74">
        <f t="shared" si="57"/>
        <v>0</v>
      </c>
      <c r="NG23" s="111"/>
      <c r="NH23" s="15">
        <v>16</v>
      </c>
      <c r="NI23" s="96"/>
      <c r="NJ23" s="359"/>
      <c r="NK23" s="96"/>
      <c r="NL23" s="99"/>
      <c r="NM23" s="74"/>
      <c r="NN23" s="74">
        <f t="shared" si="41"/>
        <v>0</v>
      </c>
      <c r="NQ23" s="111"/>
      <c r="NR23" s="15">
        <v>16</v>
      </c>
      <c r="NS23" s="96"/>
      <c r="NT23" s="359"/>
      <c r="NU23" s="96"/>
      <c r="NV23" s="99"/>
      <c r="NW23" s="74"/>
      <c r="NX23" s="74">
        <f t="shared" si="42"/>
        <v>0</v>
      </c>
      <c r="OA23" s="111"/>
      <c r="OB23" s="15">
        <v>16</v>
      </c>
      <c r="OC23" s="96"/>
      <c r="OD23" s="359"/>
      <c r="OE23" s="96"/>
      <c r="OF23" s="99"/>
      <c r="OG23" s="74"/>
      <c r="OH23" s="74">
        <f t="shared" si="43"/>
        <v>0</v>
      </c>
      <c r="OK23" s="111"/>
      <c r="OL23" s="15">
        <v>16</v>
      </c>
      <c r="OM23" s="96"/>
      <c r="ON23" s="359"/>
      <c r="OO23" s="96"/>
      <c r="OP23" s="99"/>
      <c r="OQ23" s="74"/>
      <c r="OR23" s="74">
        <f t="shared" si="44"/>
        <v>0</v>
      </c>
      <c r="OU23" s="111"/>
      <c r="OV23" s="15">
        <v>16</v>
      </c>
      <c r="OW23" s="307"/>
      <c r="OX23" s="365"/>
      <c r="OY23" s="307"/>
      <c r="OZ23" s="352"/>
      <c r="PA23" s="293"/>
      <c r="PB23" s="293">
        <f t="shared" si="45"/>
        <v>0</v>
      </c>
      <c r="PE23" s="98"/>
      <c r="PF23" s="15">
        <v>16</v>
      </c>
      <c r="PG23" s="96"/>
      <c r="PH23" s="359"/>
      <c r="PI23" s="96"/>
      <c r="PJ23" s="99"/>
      <c r="PK23" s="74"/>
      <c r="PL23" s="74">
        <f t="shared" si="46"/>
        <v>0</v>
      </c>
      <c r="PO23" s="111"/>
      <c r="PP23" s="15">
        <v>16</v>
      </c>
      <c r="PQ23" s="96"/>
      <c r="PR23" s="359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9"/>
      <c r="QK23" s="96"/>
      <c r="QL23" s="99"/>
      <c r="QM23" s="74"/>
      <c r="QP23" s="111"/>
      <c r="QQ23" s="15">
        <v>16</v>
      </c>
      <c r="QR23" s="96"/>
      <c r="QS23" s="359"/>
      <c r="QT23" s="96"/>
      <c r="QU23" s="99"/>
      <c r="QV23" s="74"/>
      <c r="QY23" s="111"/>
      <c r="QZ23" s="15">
        <v>16</v>
      </c>
      <c r="RA23" s="96"/>
      <c r="RB23" s="359"/>
      <c r="RC23" s="96"/>
      <c r="RD23" s="99"/>
      <c r="RE23" s="74"/>
      <c r="RH23" s="111"/>
      <c r="RI23" s="15">
        <v>16</v>
      </c>
      <c r="RJ23" s="96"/>
      <c r="RK23" s="359"/>
      <c r="RL23" s="96"/>
      <c r="RM23" s="99"/>
      <c r="RN23" s="420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32"/>
      <c r="TE23" s="195"/>
      <c r="TF23" s="424"/>
      <c r="TG23" s="423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 t="str">
        <f t="shared" ref="B24:I24" si="63">HC5</f>
        <v xml:space="preserve">ABASTECEDORA DE CARNES FRESCAS ROEL </v>
      </c>
      <c r="C24" s="79" t="str">
        <f t="shared" si="63"/>
        <v>INDIANA</v>
      </c>
      <c r="D24" s="107" t="str">
        <f t="shared" si="63"/>
        <v>PED. 64051625</v>
      </c>
      <c r="E24" s="144">
        <f t="shared" si="63"/>
        <v>44309</v>
      </c>
      <c r="F24" s="90">
        <f t="shared" si="63"/>
        <v>18384.759999999998</v>
      </c>
      <c r="G24" s="76">
        <f t="shared" si="63"/>
        <v>20</v>
      </c>
      <c r="H24" s="49">
        <f t="shared" si="63"/>
        <v>18377</v>
      </c>
      <c r="I24" s="110">
        <f t="shared" si="63"/>
        <v>7.7599999999983993</v>
      </c>
      <c r="L24" s="111"/>
      <c r="M24" s="15">
        <v>17</v>
      </c>
      <c r="N24" s="307">
        <v>913.1</v>
      </c>
      <c r="O24" s="365">
        <v>44292</v>
      </c>
      <c r="P24" s="307">
        <v>913.1</v>
      </c>
      <c r="Q24" s="352" t="s">
        <v>316</v>
      </c>
      <c r="R24" s="293">
        <v>44</v>
      </c>
      <c r="S24" s="293">
        <f t="shared" si="7"/>
        <v>40176.400000000001</v>
      </c>
      <c r="T24" s="268"/>
      <c r="V24" s="111"/>
      <c r="W24" s="15">
        <v>17</v>
      </c>
      <c r="X24" s="307">
        <v>888.6</v>
      </c>
      <c r="Y24" s="365">
        <v>44292</v>
      </c>
      <c r="Z24" s="307">
        <v>888.6</v>
      </c>
      <c r="AA24" s="426" t="s">
        <v>322</v>
      </c>
      <c r="AB24" s="293">
        <v>45</v>
      </c>
      <c r="AC24" s="356">
        <f t="shared" si="8"/>
        <v>39987</v>
      </c>
      <c r="AF24" s="111"/>
      <c r="AG24" s="15">
        <v>17</v>
      </c>
      <c r="AH24" s="96">
        <v>930.31</v>
      </c>
      <c r="AI24" s="359">
        <v>44293</v>
      </c>
      <c r="AJ24" s="96">
        <v>930.31</v>
      </c>
      <c r="AK24" s="99" t="s">
        <v>323</v>
      </c>
      <c r="AL24" s="74">
        <v>45</v>
      </c>
      <c r="AM24" s="700">
        <f t="shared" si="9"/>
        <v>41863.949999999997</v>
      </c>
      <c r="AP24" s="111"/>
      <c r="AQ24" s="15">
        <v>17</v>
      </c>
      <c r="AR24" s="353">
        <v>920.79</v>
      </c>
      <c r="AS24" s="365">
        <v>44294</v>
      </c>
      <c r="AT24" s="353">
        <v>920.79</v>
      </c>
      <c r="AU24" s="352" t="s">
        <v>327</v>
      </c>
      <c r="AV24" s="293">
        <v>45</v>
      </c>
      <c r="AW24" s="356">
        <f t="shared" si="10"/>
        <v>41435.549999999996</v>
      </c>
      <c r="AZ24" s="111"/>
      <c r="BA24" s="15">
        <v>17</v>
      </c>
      <c r="BB24" s="96">
        <v>907.03</v>
      </c>
      <c r="BC24" s="144">
        <v>44294</v>
      </c>
      <c r="BD24" s="96">
        <v>907.03</v>
      </c>
      <c r="BE24" s="99" t="s">
        <v>329</v>
      </c>
      <c r="BF24" s="420">
        <v>45</v>
      </c>
      <c r="BG24" s="720">
        <f t="shared" si="11"/>
        <v>40816.35</v>
      </c>
      <c r="BJ24" s="111"/>
      <c r="BK24" s="15">
        <v>17</v>
      </c>
      <c r="BL24" s="96">
        <v>909</v>
      </c>
      <c r="BM24" s="144">
        <v>44295</v>
      </c>
      <c r="BN24" s="96">
        <v>909</v>
      </c>
      <c r="BO24" s="99" t="s">
        <v>334</v>
      </c>
      <c r="BP24" s="420">
        <v>46</v>
      </c>
      <c r="BQ24" s="720">
        <f t="shared" si="12"/>
        <v>41814</v>
      </c>
      <c r="BT24" s="111"/>
      <c r="BU24" s="290">
        <v>17</v>
      </c>
      <c r="BV24" s="307">
        <v>902.2</v>
      </c>
      <c r="BW24" s="421">
        <v>44296</v>
      </c>
      <c r="BX24" s="307">
        <v>902.2</v>
      </c>
      <c r="BY24" s="424" t="s">
        <v>343</v>
      </c>
      <c r="BZ24" s="423">
        <v>46</v>
      </c>
      <c r="CA24" s="691">
        <f t="shared" si="13"/>
        <v>41501.200000000004</v>
      </c>
      <c r="CD24" s="111"/>
      <c r="CE24" s="15">
        <v>17</v>
      </c>
      <c r="CF24" s="96">
        <v>920.3</v>
      </c>
      <c r="CG24" s="421">
        <v>44299</v>
      </c>
      <c r="CH24" s="96">
        <v>920.3</v>
      </c>
      <c r="CI24" s="424" t="s">
        <v>354</v>
      </c>
      <c r="CJ24" s="423">
        <v>46</v>
      </c>
      <c r="CK24" s="691">
        <f t="shared" si="14"/>
        <v>42333.799999999996</v>
      </c>
      <c r="CN24" s="766"/>
      <c r="CO24" s="15">
        <v>17</v>
      </c>
      <c r="CP24" s="307">
        <v>895.8</v>
      </c>
      <c r="CQ24" s="421">
        <v>44300</v>
      </c>
      <c r="CR24" s="307">
        <v>895.8</v>
      </c>
      <c r="CS24" s="424" t="s">
        <v>350</v>
      </c>
      <c r="CT24" s="423">
        <v>46</v>
      </c>
      <c r="CU24" s="705">
        <f t="shared" si="48"/>
        <v>41206.799999999996</v>
      </c>
      <c r="CX24" s="111"/>
      <c r="CY24" s="15">
        <v>17</v>
      </c>
      <c r="CZ24" s="96">
        <v>923.51</v>
      </c>
      <c r="DA24" s="359">
        <v>44301</v>
      </c>
      <c r="DB24" s="96">
        <v>923.51</v>
      </c>
      <c r="DC24" s="99" t="s">
        <v>367</v>
      </c>
      <c r="DD24" s="74">
        <v>46</v>
      </c>
      <c r="DE24" s="691">
        <f t="shared" si="15"/>
        <v>42481.46</v>
      </c>
      <c r="DH24" s="111"/>
      <c r="DI24" s="15">
        <v>17</v>
      </c>
      <c r="DJ24" s="96">
        <v>845.9</v>
      </c>
      <c r="DK24" s="421">
        <v>44302</v>
      </c>
      <c r="DL24" s="96">
        <v>845.9</v>
      </c>
      <c r="DM24" s="424" t="s">
        <v>351</v>
      </c>
      <c r="DN24" s="423">
        <v>46</v>
      </c>
      <c r="DO24" s="705">
        <f t="shared" si="16"/>
        <v>38911.4</v>
      </c>
      <c r="DR24" s="111"/>
      <c r="DS24" s="15">
        <v>17</v>
      </c>
      <c r="DT24" s="96">
        <v>932.58</v>
      </c>
      <c r="DU24" s="421">
        <v>44302</v>
      </c>
      <c r="DV24" s="96">
        <v>932.58</v>
      </c>
      <c r="DW24" s="424" t="s">
        <v>375</v>
      </c>
      <c r="DX24" s="423">
        <v>46</v>
      </c>
      <c r="DY24" s="691">
        <f t="shared" si="17"/>
        <v>42898.68</v>
      </c>
      <c r="EB24" s="111"/>
      <c r="EC24" s="15">
        <v>17</v>
      </c>
      <c r="ED24" s="72">
        <v>801.81</v>
      </c>
      <c r="EE24" s="377">
        <v>44303</v>
      </c>
      <c r="EF24" s="291">
        <v>801.81</v>
      </c>
      <c r="EG24" s="73" t="s">
        <v>376</v>
      </c>
      <c r="EH24" s="74">
        <v>47</v>
      </c>
      <c r="EI24" s="691">
        <f t="shared" si="18"/>
        <v>37685.07</v>
      </c>
      <c r="EL24" s="111"/>
      <c r="EM24" s="15">
        <v>17</v>
      </c>
      <c r="EN24" s="307">
        <v>920.18</v>
      </c>
      <c r="EO24" s="365">
        <v>44303</v>
      </c>
      <c r="EP24" s="307">
        <v>920.18</v>
      </c>
      <c r="EQ24" s="292" t="s">
        <v>380</v>
      </c>
      <c r="ER24" s="293">
        <v>47</v>
      </c>
      <c r="ES24" s="691">
        <f t="shared" si="19"/>
        <v>43248.46</v>
      </c>
      <c r="EV24" s="111"/>
      <c r="EW24" s="15">
        <v>17</v>
      </c>
      <c r="EX24" s="72">
        <v>898.6</v>
      </c>
      <c r="EY24" s="377">
        <v>44303</v>
      </c>
      <c r="EZ24" s="72">
        <v>898.6</v>
      </c>
      <c r="FA24" s="292" t="s">
        <v>384</v>
      </c>
      <c r="FB24" s="74">
        <v>47</v>
      </c>
      <c r="FC24" s="356">
        <f t="shared" si="20"/>
        <v>42234.200000000004</v>
      </c>
      <c r="FF24" s="111"/>
      <c r="FG24" s="15">
        <v>17</v>
      </c>
      <c r="FH24" s="307">
        <v>917.6</v>
      </c>
      <c r="FI24" s="365">
        <v>44306</v>
      </c>
      <c r="FJ24" s="307">
        <v>917.6</v>
      </c>
      <c r="FK24" s="292" t="s">
        <v>389</v>
      </c>
      <c r="FL24" s="293">
        <v>48</v>
      </c>
      <c r="FM24" s="691">
        <f t="shared" si="21"/>
        <v>44044.800000000003</v>
      </c>
      <c r="FP24" s="111"/>
      <c r="FQ24" s="15">
        <v>17</v>
      </c>
      <c r="FR24" s="96">
        <v>867.3</v>
      </c>
      <c r="FS24" s="359">
        <v>44305</v>
      </c>
      <c r="FT24" s="96">
        <v>867.3</v>
      </c>
      <c r="FU24" s="73" t="s">
        <v>363</v>
      </c>
      <c r="FV24" s="74">
        <v>48</v>
      </c>
      <c r="FW24" s="691">
        <f t="shared" si="22"/>
        <v>41630.399999999994</v>
      </c>
      <c r="FX24" s="74"/>
      <c r="FZ24" s="111"/>
      <c r="GA24" s="15">
        <v>17</v>
      </c>
      <c r="GB24" s="72">
        <v>943.92</v>
      </c>
      <c r="GC24" s="583">
        <v>44308</v>
      </c>
      <c r="GD24" s="72">
        <v>943.92</v>
      </c>
      <c r="GE24" s="292" t="s">
        <v>394</v>
      </c>
      <c r="GF24" s="293">
        <v>50</v>
      </c>
      <c r="GG24" s="356">
        <f t="shared" si="23"/>
        <v>47196</v>
      </c>
      <c r="GJ24" s="111"/>
      <c r="GK24" s="15">
        <v>17</v>
      </c>
      <c r="GL24" s="561">
        <v>894.03</v>
      </c>
      <c r="GM24" s="359">
        <v>44310</v>
      </c>
      <c r="GN24" s="561">
        <v>894.03</v>
      </c>
      <c r="GO24" s="99" t="s">
        <v>411</v>
      </c>
      <c r="GP24" s="74">
        <v>50</v>
      </c>
      <c r="GQ24" s="691">
        <f t="shared" si="24"/>
        <v>44701.5</v>
      </c>
      <c r="GT24" s="111"/>
      <c r="GU24" s="15">
        <v>17</v>
      </c>
      <c r="GV24" s="96">
        <v>906.7</v>
      </c>
      <c r="GW24" s="359">
        <v>44309</v>
      </c>
      <c r="GX24" s="96">
        <v>906.7</v>
      </c>
      <c r="GY24" s="99" t="s">
        <v>400</v>
      </c>
      <c r="GZ24" s="74">
        <v>50</v>
      </c>
      <c r="HA24" s="691">
        <f t="shared" si="25"/>
        <v>45335</v>
      </c>
      <c r="HD24" s="111"/>
      <c r="HE24" s="15">
        <v>17</v>
      </c>
      <c r="HF24" s="96">
        <v>939</v>
      </c>
      <c r="HG24" s="359">
        <v>44309</v>
      </c>
      <c r="HH24" s="96">
        <v>939</v>
      </c>
      <c r="HI24" s="99" t="s">
        <v>402</v>
      </c>
      <c r="HJ24" s="74">
        <v>50</v>
      </c>
      <c r="HK24" s="691">
        <f t="shared" si="26"/>
        <v>46950</v>
      </c>
      <c r="HN24" s="111"/>
      <c r="HO24" s="15">
        <v>17</v>
      </c>
      <c r="HP24" s="307">
        <v>898.6</v>
      </c>
      <c r="HQ24" s="365">
        <v>44312</v>
      </c>
      <c r="HR24" s="307">
        <v>898.6</v>
      </c>
      <c r="HS24" s="426" t="s">
        <v>415</v>
      </c>
      <c r="HT24" s="293">
        <v>50</v>
      </c>
      <c r="HU24" s="356">
        <f t="shared" si="27"/>
        <v>44930</v>
      </c>
      <c r="HX24" s="111"/>
      <c r="HY24" s="15">
        <v>17</v>
      </c>
      <c r="HZ24" s="72">
        <v>888.1</v>
      </c>
      <c r="IA24" s="377">
        <v>44312</v>
      </c>
      <c r="IB24" s="72">
        <v>888.1</v>
      </c>
      <c r="IC24" s="73" t="s">
        <v>428</v>
      </c>
      <c r="ID24" s="74">
        <v>50</v>
      </c>
      <c r="IE24" s="691">
        <f t="shared" si="28"/>
        <v>44405</v>
      </c>
      <c r="IH24" s="111"/>
      <c r="II24" s="15">
        <v>17</v>
      </c>
      <c r="IJ24" s="72">
        <v>913.1</v>
      </c>
      <c r="IK24" s="377">
        <v>44317</v>
      </c>
      <c r="IL24" s="72">
        <v>913.1</v>
      </c>
      <c r="IM24" s="73" t="s">
        <v>461</v>
      </c>
      <c r="IN24" s="74">
        <v>50</v>
      </c>
      <c r="IO24" s="691">
        <f t="shared" si="29"/>
        <v>45655</v>
      </c>
      <c r="IR24" s="111"/>
      <c r="IS24" s="15">
        <v>17</v>
      </c>
      <c r="IT24" s="307">
        <v>851.4</v>
      </c>
      <c r="IU24" s="271">
        <v>44315</v>
      </c>
      <c r="IV24" s="307">
        <v>851.4</v>
      </c>
      <c r="IW24" s="590" t="s">
        <v>444</v>
      </c>
      <c r="IX24" s="293">
        <v>50</v>
      </c>
      <c r="IY24" s="356">
        <f t="shared" si="30"/>
        <v>42570</v>
      </c>
      <c r="JA24" s="72"/>
      <c r="JB24" s="111"/>
      <c r="JC24" s="15">
        <v>17</v>
      </c>
      <c r="JD24" s="96">
        <v>954.35</v>
      </c>
      <c r="JE24" s="377">
        <v>44315</v>
      </c>
      <c r="JF24" s="96">
        <v>954.35</v>
      </c>
      <c r="JG24" s="73" t="s">
        <v>440</v>
      </c>
      <c r="JH24" s="74">
        <v>50</v>
      </c>
      <c r="JI24" s="356">
        <f t="shared" si="31"/>
        <v>47717.5</v>
      </c>
      <c r="JL24" s="111"/>
      <c r="JM24" s="15">
        <v>17</v>
      </c>
      <c r="JN24" s="96">
        <v>932.13</v>
      </c>
      <c r="JO24" s="359">
        <v>44317</v>
      </c>
      <c r="JP24" s="96">
        <v>932.13</v>
      </c>
      <c r="JQ24" s="73" t="s">
        <v>463</v>
      </c>
      <c r="JR24" s="74">
        <v>50</v>
      </c>
      <c r="JS24" s="691">
        <f t="shared" si="32"/>
        <v>46606.5</v>
      </c>
      <c r="JV24" s="98"/>
      <c r="JW24" s="15">
        <v>17</v>
      </c>
      <c r="JX24" s="72">
        <v>904</v>
      </c>
      <c r="JY24" s="377">
        <v>44316</v>
      </c>
      <c r="JZ24" s="72">
        <v>904</v>
      </c>
      <c r="KA24" s="73" t="s">
        <v>456</v>
      </c>
      <c r="KB24" s="74">
        <v>50</v>
      </c>
      <c r="KC24" s="691">
        <f t="shared" si="33"/>
        <v>45200</v>
      </c>
      <c r="KF24" s="98"/>
      <c r="KG24" s="15">
        <v>17</v>
      </c>
      <c r="KH24" s="72">
        <v>887.7</v>
      </c>
      <c r="KI24" s="377">
        <v>44316</v>
      </c>
      <c r="KJ24" s="72">
        <v>887.7</v>
      </c>
      <c r="KK24" s="73" t="s">
        <v>442</v>
      </c>
      <c r="KL24" s="74">
        <v>50</v>
      </c>
      <c r="KM24" s="691">
        <f t="shared" si="34"/>
        <v>44385</v>
      </c>
      <c r="KP24" s="98"/>
      <c r="KQ24" s="15">
        <v>17</v>
      </c>
      <c r="KR24" s="72"/>
      <c r="KS24" s="377"/>
      <c r="KT24" s="72"/>
      <c r="KU24" s="73"/>
      <c r="KV24" s="74"/>
      <c r="KW24" s="691">
        <f t="shared" si="35"/>
        <v>0</v>
      </c>
      <c r="KZ24" s="111"/>
      <c r="LA24" s="15">
        <v>17</v>
      </c>
      <c r="LB24" s="96"/>
      <c r="LC24" s="359"/>
      <c r="LD24" s="96"/>
      <c r="LE24" s="99"/>
      <c r="LF24" s="74"/>
      <c r="LG24" s="691">
        <f t="shared" si="36"/>
        <v>0</v>
      </c>
      <c r="LJ24" s="111"/>
      <c r="LK24" s="15">
        <v>17</v>
      </c>
      <c r="LL24" s="307"/>
      <c r="LM24" s="359"/>
      <c r="LN24" s="307"/>
      <c r="LO24" s="99"/>
      <c r="LP24" s="74"/>
      <c r="LQ24" s="691">
        <f t="shared" si="37"/>
        <v>0</v>
      </c>
      <c r="LT24" s="111"/>
      <c r="LU24" s="15">
        <v>17</v>
      </c>
      <c r="LV24" s="96"/>
      <c r="LW24" s="359"/>
      <c r="LX24" s="96"/>
      <c r="LY24" s="99"/>
      <c r="LZ24" s="74"/>
      <c r="MA24" s="691">
        <f t="shared" si="38"/>
        <v>0</v>
      </c>
      <c r="MC24" s="111"/>
      <c r="MD24" s="15">
        <v>17</v>
      </c>
      <c r="ME24" s="433"/>
      <c r="MF24" s="359"/>
      <c r="MG24" s="433"/>
      <c r="MH24" s="99"/>
      <c r="MI24" s="74"/>
      <c r="MJ24" s="74">
        <f t="shared" si="39"/>
        <v>0</v>
      </c>
      <c r="MM24" s="111"/>
      <c r="MN24" s="15">
        <v>17</v>
      </c>
      <c r="MO24" s="96"/>
      <c r="MP24" s="359"/>
      <c r="MQ24" s="96"/>
      <c r="MR24" s="99"/>
      <c r="MS24" s="74"/>
      <c r="MT24" s="74">
        <f t="shared" si="40"/>
        <v>0</v>
      </c>
      <c r="MW24" s="111"/>
      <c r="MX24" s="15">
        <v>17</v>
      </c>
      <c r="MY24" s="433"/>
      <c r="MZ24" s="359"/>
      <c r="NA24" s="433"/>
      <c r="NB24" s="352"/>
      <c r="NC24" s="74"/>
      <c r="ND24" s="74">
        <f t="shared" si="57"/>
        <v>0</v>
      </c>
      <c r="NG24" s="111"/>
      <c r="NH24" s="15">
        <v>17</v>
      </c>
      <c r="NI24" s="96"/>
      <c r="NJ24" s="359"/>
      <c r="NK24" s="96"/>
      <c r="NL24" s="99"/>
      <c r="NM24" s="74"/>
      <c r="NN24" s="74">
        <f t="shared" si="41"/>
        <v>0</v>
      </c>
      <c r="NQ24" s="111"/>
      <c r="NR24" s="15">
        <v>17</v>
      </c>
      <c r="NS24" s="96"/>
      <c r="NT24" s="359"/>
      <c r="NU24" s="96"/>
      <c r="NV24" s="99"/>
      <c r="NW24" s="74"/>
      <c r="NX24" s="74">
        <f t="shared" si="42"/>
        <v>0</v>
      </c>
      <c r="OA24" s="111"/>
      <c r="OB24" s="15">
        <v>17</v>
      </c>
      <c r="OC24" s="96"/>
      <c r="OD24" s="359"/>
      <c r="OE24" s="96"/>
      <c r="OF24" s="99"/>
      <c r="OG24" s="74"/>
      <c r="OH24" s="74">
        <f t="shared" si="43"/>
        <v>0</v>
      </c>
      <c r="OK24" s="111"/>
      <c r="OL24" s="15">
        <v>17</v>
      </c>
      <c r="OM24" s="96"/>
      <c r="ON24" s="359"/>
      <c r="OO24" s="96"/>
      <c r="OP24" s="99"/>
      <c r="OQ24" s="74"/>
      <c r="OR24" s="74">
        <f t="shared" si="44"/>
        <v>0</v>
      </c>
      <c r="OU24" s="111"/>
      <c r="OV24" s="15">
        <v>17</v>
      </c>
      <c r="OW24" s="307"/>
      <c r="OX24" s="365"/>
      <c r="OY24" s="307"/>
      <c r="OZ24" s="352"/>
      <c r="PA24" s="293"/>
      <c r="PB24" s="293">
        <f t="shared" si="45"/>
        <v>0</v>
      </c>
      <c r="PE24" s="98"/>
      <c r="PF24" s="15">
        <v>17</v>
      </c>
      <c r="PG24" s="96"/>
      <c r="PH24" s="359"/>
      <c r="PI24" s="96"/>
      <c r="PJ24" s="99"/>
      <c r="PK24" s="74"/>
      <c r="PL24" s="74">
        <f t="shared" si="46"/>
        <v>0</v>
      </c>
      <c r="PO24" s="111"/>
      <c r="PP24" s="15">
        <v>17</v>
      </c>
      <c r="PQ24" s="96"/>
      <c r="PR24" s="359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9"/>
      <c r="QK24" s="96"/>
      <c r="QL24" s="99"/>
      <c r="QM24" s="74"/>
      <c r="QP24" s="111"/>
      <c r="QQ24" s="15">
        <v>17</v>
      </c>
      <c r="QR24" s="96"/>
      <c r="QS24" s="359"/>
      <c r="QT24" s="96"/>
      <c r="QU24" s="99"/>
      <c r="QV24" s="74"/>
      <c r="QY24" s="111"/>
      <c r="QZ24" s="15">
        <v>17</v>
      </c>
      <c r="RA24" s="96"/>
      <c r="RB24" s="359"/>
      <c r="RC24" s="96"/>
      <c r="RD24" s="99"/>
      <c r="RE24" s="74"/>
      <c r="RH24" s="111"/>
      <c r="RI24" s="15">
        <v>17</v>
      </c>
      <c r="RJ24" s="96"/>
      <c r="RK24" s="359"/>
      <c r="RL24" s="96"/>
      <c r="RM24" s="99"/>
      <c r="RN24" s="420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32"/>
      <c r="TE24" s="195"/>
      <c r="TF24" s="424"/>
      <c r="TG24" s="423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 t="str">
        <f t="shared" ref="B25:I25" si="64">HM5</f>
        <v>SEABOARD FOODS</v>
      </c>
      <c r="C25" s="74" t="str">
        <f t="shared" si="64"/>
        <v>Seaboard</v>
      </c>
      <c r="D25" s="107" t="str">
        <f t="shared" si="64"/>
        <v>PED. 64141522</v>
      </c>
      <c r="E25" s="144">
        <f t="shared" si="64"/>
        <v>44310</v>
      </c>
      <c r="F25" s="90">
        <f t="shared" si="64"/>
        <v>19109.810000000001</v>
      </c>
      <c r="G25" s="76">
        <f t="shared" si="64"/>
        <v>21</v>
      </c>
      <c r="H25" s="49">
        <f t="shared" si="64"/>
        <v>19166.3</v>
      </c>
      <c r="I25" s="110">
        <f t="shared" si="64"/>
        <v>-56.489999999997963</v>
      </c>
      <c r="L25" s="98"/>
      <c r="M25" s="15">
        <v>18</v>
      </c>
      <c r="N25" s="307">
        <v>885.9</v>
      </c>
      <c r="O25" s="365">
        <v>44292</v>
      </c>
      <c r="P25" s="307">
        <v>885.9</v>
      </c>
      <c r="Q25" s="352" t="s">
        <v>316</v>
      </c>
      <c r="R25" s="293">
        <v>44</v>
      </c>
      <c r="S25" s="293">
        <f t="shared" si="7"/>
        <v>38979.599999999999</v>
      </c>
      <c r="T25" s="268"/>
      <c r="V25" s="251"/>
      <c r="W25" s="15">
        <v>18</v>
      </c>
      <c r="X25" s="307">
        <v>910.4</v>
      </c>
      <c r="Y25" s="365">
        <v>44292</v>
      </c>
      <c r="Z25" s="307">
        <v>910.4</v>
      </c>
      <c r="AA25" s="426" t="s">
        <v>322</v>
      </c>
      <c r="AB25" s="293">
        <v>45</v>
      </c>
      <c r="AC25" s="356">
        <f t="shared" si="8"/>
        <v>40968</v>
      </c>
      <c r="AF25" s="98"/>
      <c r="AG25" s="15">
        <v>18</v>
      </c>
      <c r="AH25" s="96">
        <v>927.14</v>
      </c>
      <c r="AI25" s="359">
        <v>44293</v>
      </c>
      <c r="AJ25" s="96">
        <v>927.14</v>
      </c>
      <c r="AK25" s="99" t="s">
        <v>323</v>
      </c>
      <c r="AL25" s="74">
        <v>45</v>
      </c>
      <c r="AM25" s="700">
        <f t="shared" si="9"/>
        <v>41721.300000000003</v>
      </c>
      <c r="AP25" s="98"/>
      <c r="AQ25" s="15">
        <v>18</v>
      </c>
      <c r="AR25" s="353">
        <v>952.09</v>
      </c>
      <c r="AS25" s="365">
        <v>44294</v>
      </c>
      <c r="AT25" s="353">
        <v>952.09</v>
      </c>
      <c r="AU25" s="352" t="s">
        <v>327</v>
      </c>
      <c r="AV25" s="293">
        <v>45</v>
      </c>
      <c r="AW25" s="356">
        <f t="shared" si="10"/>
        <v>42844.05</v>
      </c>
      <c r="AZ25" s="98"/>
      <c r="BA25" s="15">
        <v>18</v>
      </c>
      <c r="BB25" s="96">
        <v>892.06</v>
      </c>
      <c r="BC25" s="144">
        <v>44294</v>
      </c>
      <c r="BD25" s="96">
        <v>892.06</v>
      </c>
      <c r="BE25" s="99" t="s">
        <v>329</v>
      </c>
      <c r="BF25" s="420">
        <v>45</v>
      </c>
      <c r="BG25" s="720">
        <f t="shared" si="11"/>
        <v>40142.699999999997</v>
      </c>
      <c r="BJ25" s="98"/>
      <c r="BK25" s="15">
        <v>18</v>
      </c>
      <c r="BL25" s="96">
        <v>931.7</v>
      </c>
      <c r="BM25" s="144">
        <v>44295</v>
      </c>
      <c r="BN25" s="96">
        <v>931.7</v>
      </c>
      <c r="BO25" s="99" t="s">
        <v>334</v>
      </c>
      <c r="BP25" s="420">
        <v>46</v>
      </c>
      <c r="BQ25" s="720">
        <f t="shared" si="12"/>
        <v>42858.200000000004</v>
      </c>
      <c r="BT25" s="111"/>
      <c r="BU25" s="290">
        <v>18</v>
      </c>
      <c r="BV25" s="307">
        <v>858.6</v>
      </c>
      <c r="BW25" s="421">
        <v>44296</v>
      </c>
      <c r="BX25" s="307">
        <v>858.6</v>
      </c>
      <c r="BY25" s="424" t="s">
        <v>343</v>
      </c>
      <c r="BZ25" s="423">
        <v>46</v>
      </c>
      <c r="CA25" s="691">
        <f t="shared" si="13"/>
        <v>39495.599999999999</v>
      </c>
      <c r="CD25" s="98"/>
      <c r="CE25" s="15">
        <v>18</v>
      </c>
      <c r="CF25" s="96">
        <v>887.7</v>
      </c>
      <c r="CG25" s="421">
        <v>44299</v>
      </c>
      <c r="CH25" s="96">
        <v>887.7</v>
      </c>
      <c r="CI25" s="424" t="s">
        <v>354</v>
      </c>
      <c r="CJ25" s="423">
        <v>46</v>
      </c>
      <c r="CK25" s="691">
        <f t="shared" si="14"/>
        <v>40834.200000000004</v>
      </c>
      <c r="CN25" s="766"/>
      <c r="CO25" s="15">
        <v>18</v>
      </c>
      <c r="CP25" s="307">
        <v>897.2</v>
      </c>
      <c r="CQ25" s="421">
        <v>44300</v>
      </c>
      <c r="CR25" s="307">
        <v>897.2</v>
      </c>
      <c r="CS25" s="424" t="s">
        <v>350</v>
      </c>
      <c r="CT25" s="423">
        <v>46</v>
      </c>
      <c r="CU25" s="705">
        <f t="shared" si="48"/>
        <v>41271.200000000004</v>
      </c>
      <c r="CX25" s="98"/>
      <c r="CY25" s="15">
        <v>18</v>
      </c>
      <c r="CZ25" s="96">
        <v>967.05</v>
      </c>
      <c r="DA25" s="359">
        <v>44301</v>
      </c>
      <c r="DB25" s="96">
        <v>967.05</v>
      </c>
      <c r="DC25" s="99" t="s">
        <v>367</v>
      </c>
      <c r="DD25" s="74">
        <v>46</v>
      </c>
      <c r="DE25" s="691">
        <f t="shared" si="15"/>
        <v>44484.299999999996</v>
      </c>
      <c r="DH25" s="98"/>
      <c r="DI25" s="15">
        <v>18</v>
      </c>
      <c r="DJ25" s="96">
        <v>907.6</v>
      </c>
      <c r="DK25" s="421">
        <v>44302</v>
      </c>
      <c r="DL25" s="96">
        <v>907.6</v>
      </c>
      <c r="DM25" s="424" t="s">
        <v>351</v>
      </c>
      <c r="DN25" s="423">
        <v>46</v>
      </c>
      <c r="DO25" s="705">
        <f t="shared" si="16"/>
        <v>41749.599999999999</v>
      </c>
      <c r="DR25" s="98"/>
      <c r="DS25" s="15">
        <v>18</v>
      </c>
      <c r="DT25" s="96">
        <v>971.59</v>
      </c>
      <c r="DU25" s="421">
        <v>44302</v>
      </c>
      <c r="DV25" s="96">
        <v>971.59</v>
      </c>
      <c r="DW25" s="424" t="s">
        <v>375</v>
      </c>
      <c r="DX25" s="423">
        <v>46</v>
      </c>
      <c r="DY25" s="691">
        <f t="shared" si="17"/>
        <v>44693.14</v>
      </c>
      <c r="EB25" s="98"/>
      <c r="EC25" s="15">
        <v>18</v>
      </c>
      <c r="ED25" s="72">
        <v>843.99</v>
      </c>
      <c r="EE25" s="377">
        <v>44303</v>
      </c>
      <c r="EF25" s="291">
        <v>843.99</v>
      </c>
      <c r="EG25" s="73" t="s">
        <v>376</v>
      </c>
      <c r="EH25" s="74">
        <v>47</v>
      </c>
      <c r="EI25" s="691">
        <f t="shared" si="18"/>
        <v>39667.53</v>
      </c>
      <c r="EL25" s="98"/>
      <c r="EM25" s="15">
        <v>18</v>
      </c>
      <c r="EN25" s="307">
        <v>888.44</v>
      </c>
      <c r="EO25" s="365">
        <v>44303</v>
      </c>
      <c r="EP25" s="307">
        <v>888.44</v>
      </c>
      <c r="EQ25" s="292" t="s">
        <v>380</v>
      </c>
      <c r="ER25" s="293">
        <v>47</v>
      </c>
      <c r="ES25" s="691">
        <f t="shared" si="19"/>
        <v>41756.68</v>
      </c>
      <c r="EV25" s="98"/>
      <c r="EW25" s="15">
        <v>18</v>
      </c>
      <c r="EX25" s="72">
        <v>877.7</v>
      </c>
      <c r="EY25" s="377">
        <v>44303</v>
      </c>
      <c r="EZ25" s="72">
        <v>877.7</v>
      </c>
      <c r="FA25" s="292" t="s">
        <v>384</v>
      </c>
      <c r="FB25" s="74">
        <v>47</v>
      </c>
      <c r="FC25" s="356">
        <f t="shared" si="20"/>
        <v>41251.9</v>
      </c>
      <c r="FF25" s="98"/>
      <c r="FG25" s="15">
        <v>18</v>
      </c>
      <c r="FH25" s="307">
        <v>904</v>
      </c>
      <c r="FI25" s="365">
        <v>44306</v>
      </c>
      <c r="FJ25" s="307">
        <v>904</v>
      </c>
      <c r="FK25" s="292" t="s">
        <v>389</v>
      </c>
      <c r="FL25" s="293">
        <v>48</v>
      </c>
      <c r="FM25" s="691">
        <f t="shared" si="21"/>
        <v>43392</v>
      </c>
      <c r="FP25" s="98"/>
      <c r="FQ25" s="15">
        <v>18</v>
      </c>
      <c r="FR25" s="96">
        <v>882.2</v>
      </c>
      <c r="FS25" s="359">
        <v>44305</v>
      </c>
      <c r="FT25" s="96">
        <v>882.2</v>
      </c>
      <c r="FU25" s="73" t="s">
        <v>363</v>
      </c>
      <c r="FV25" s="74">
        <v>48</v>
      </c>
      <c r="FW25" s="691">
        <f t="shared" si="22"/>
        <v>42345.600000000006</v>
      </c>
      <c r="FX25" s="74"/>
      <c r="FZ25" s="98"/>
      <c r="GA25" s="15">
        <v>18</v>
      </c>
      <c r="GB25" s="72">
        <v>938.93</v>
      </c>
      <c r="GC25" s="583">
        <v>44308</v>
      </c>
      <c r="GD25" s="72">
        <v>938.93</v>
      </c>
      <c r="GE25" s="292" t="s">
        <v>394</v>
      </c>
      <c r="GF25" s="293">
        <v>50</v>
      </c>
      <c r="GG25" s="356">
        <f t="shared" si="23"/>
        <v>46946.5</v>
      </c>
      <c r="GJ25" s="98"/>
      <c r="GK25" s="15">
        <v>18</v>
      </c>
      <c r="GL25" s="561">
        <v>923.05</v>
      </c>
      <c r="GM25" s="359">
        <v>44310</v>
      </c>
      <c r="GN25" s="561">
        <v>923.05</v>
      </c>
      <c r="GO25" s="99" t="s">
        <v>411</v>
      </c>
      <c r="GP25" s="74">
        <v>50</v>
      </c>
      <c r="GQ25" s="691">
        <f t="shared" si="24"/>
        <v>46152.5</v>
      </c>
      <c r="GT25" s="98"/>
      <c r="GU25" s="15">
        <v>18</v>
      </c>
      <c r="GV25" s="96">
        <v>883.6</v>
      </c>
      <c r="GW25" s="359">
        <v>44309</v>
      </c>
      <c r="GX25" s="96">
        <v>883.6</v>
      </c>
      <c r="GY25" s="99" t="s">
        <v>400</v>
      </c>
      <c r="GZ25" s="74">
        <v>50</v>
      </c>
      <c r="HA25" s="691">
        <f t="shared" si="25"/>
        <v>44180</v>
      </c>
      <c r="HD25" s="98"/>
      <c r="HE25" s="15">
        <v>18</v>
      </c>
      <c r="HF25" s="96">
        <v>909</v>
      </c>
      <c r="HG25" s="359">
        <v>44309</v>
      </c>
      <c r="HH25" s="96">
        <v>909</v>
      </c>
      <c r="HI25" s="99" t="s">
        <v>402</v>
      </c>
      <c r="HJ25" s="74">
        <v>50</v>
      </c>
      <c r="HK25" s="691">
        <f t="shared" si="26"/>
        <v>45450</v>
      </c>
      <c r="HN25" s="251"/>
      <c r="HO25" s="15">
        <v>18</v>
      </c>
      <c r="HP25" s="307">
        <v>926.7</v>
      </c>
      <c r="HQ25" s="365">
        <v>44312</v>
      </c>
      <c r="HR25" s="307">
        <v>926.7</v>
      </c>
      <c r="HS25" s="426" t="s">
        <v>415</v>
      </c>
      <c r="HT25" s="293">
        <v>50</v>
      </c>
      <c r="HU25" s="356">
        <f t="shared" si="27"/>
        <v>46335</v>
      </c>
      <c r="HX25" s="98"/>
      <c r="HY25" s="15">
        <v>18</v>
      </c>
      <c r="HZ25" s="72">
        <v>889</v>
      </c>
      <c r="IA25" s="377">
        <v>44312</v>
      </c>
      <c r="IB25" s="72">
        <v>889</v>
      </c>
      <c r="IC25" s="73" t="s">
        <v>428</v>
      </c>
      <c r="ID25" s="74">
        <v>50</v>
      </c>
      <c r="IE25" s="691">
        <f t="shared" si="28"/>
        <v>44450</v>
      </c>
      <c r="IH25" s="111"/>
      <c r="II25" s="15">
        <v>18</v>
      </c>
      <c r="IJ25" s="72">
        <v>896.7</v>
      </c>
      <c r="IK25" s="377">
        <v>44317</v>
      </c>
      <c r="IL25" s="72">
        <v>896.7</v>
      </c>
      <c r="IM25" s="73" t="s">
        <v>461</v>
      </c>
      <c r="IN25" s="74">
        <v>50</v>
      </c>
      <c r="IO25" s="691">
        <f t="shared" si="29"/>
        <v>44835</v>
      </c>
      <c r="IR25" s="98"/>
      <c r="IS25" s="15">
        <v>18</v>
      </c>
      <c r="IT25" s="307">
        <v>927.6</v>
      </c>
      <c r="IU25" s="271">
        <v>44315</v>
      </c>
      <c r="IV25" s="307">
        <v>927.6</v>
      </c>
      <c r="IW25" s="590" t="s">
        <v>444</v>
      </c>
      <c r="IX25" s="293">
        <v>50</v>
      </c>
      <c r="IY25" s="356">
        <f t="shared" si="30"/>
        <v>46380</v>
      </c>
      <c r="JA25" s="72"/>
      <c r="JB25" s="98"/>
      <c r="JC25" s="15">
        <v>18</v>
      </c>
      <c r="JD25" s="96">
        <v>921.69</v>
      </c>
      <c r="JE25" s="377">
        <v>44315</v>
      </c>
      <c r="JF25" s="96">
        <v>921.69</v>
      </c>
      <c r="JG25" s="73" t="s">
        <v>440</v>
      </c>
      <c r="JH25" s="74">
        <v>50</v>
      </c>
      <c r="JI25" s="691">
        <f t="shared" si="31"/>
        <v>46084.5</v>
      </c>
      <c r="JL25" s="98"/>
      <c r="JM25" s="15">
        <v>18</v>
      </c>
      <c r="JN25" s="96">
        <v>969.78</v>
      </c>
      <c r="JO25" s="359">
        <v>44317</v>
      </c>
      <c r="JP25" s="96">
        <v>969.78</v>
      </c>
      <c r="JQ25" s="73" t="s">
        <v>463</v>
      </c>
      <c r="JR25" s="74">
        <v>50</v>
      </c>
      <c r="JS25" s="691">
        <f t="shared" si="32"/>
        <v>48489</v>
      </c>
      <c r="JV25" s="98"/>
      <c r="JW25" s="15">
        <v>18</v>
      </c>
      <c r="JX25" s="72">
        <v>839.6</v>
      </c>
      <c r="JY25" s="377">
        <v>44316</v>
      </c>
      <c r="JZ25" s="72">
        <v>839.6</v>
      </c>
      <c r="KA25" s="73" t="s">
        <v>456</v>
      </c>
      <c r="KB25" s="74">
        <v>50</v>
      </c>
      <c r="KC25" s="691">
        <f t="shared" si="33"/>
        <v>41980</v>
      </c>
      <c r="KF25" s="98"/>
      <c r="KG25" s="15">
        <v>18</v>
      </c>
      <c r="KH25" s="72">
        <v>885</v>
      </c>
      <c r="KI25" s="377">
        <v>44316</v>
      </c>
      <c r="KJ25" s="72">
        <v>885</v>
      </c>
      <c r="KK25" s="73" t="s">
        <v>442</v>
      </c>
      <c r="KL25" s="74">
        <v>50</v>
      </c>
      <c r="KM25" s="691">
        <f t="shared" si="34"/>
        <v>44250</v>
      </c>
      <c r="KP25" s="98"/>
      <c r="KQ25" s="15">
        <v>18</v>
      </c>
      <c r="KR25" s="72"/>
      <c r="KS25" s="377"/>
      <c r="KT25" s="72"/>
      <c r="KU25" s="73"/>
      <c r="KV25" s="74"/>
      <c r="KW25" s="691">
        <f t="shared" si="35"/>
        <v>0</v>
      </c>
      <c r="KZ25" s="98"/>
      <c r="LA25" s="15">
        <v>18</v>
      </c>
      <c r="LB25" s="96"/>
      <c r="LC25" s="359"/>
      <c r="LD25" s="96"/>
      <c r="LE25" s="99"/>
      <c r="LF25" s="74"/>
      <c r="LG25" s="691">
        <f t="shared" si="36"/>
        <v>0</v>
      </c>
      <c r="LJ25" s="98"/>
      <c r="LK25" s="15">
        <v>18</v>
      </c>
      <c r="LL25" s="307"/>
      <c r="LM25" s="359"/>
      <c r="LN25" s="307"/>
      <c r="LO25" s="99"/>
      <c r="LP25" s="74"/>
      <c r="LQ25" s="691">
        <f t="shared" si="37"/>
        <v>0</v>
      </c>
      <c r="LT25" s="98"/>
      <c r="LU25" s="15">
        <v>18</v>
      </c>
      <c r="LV25" s="96"/>
      <c r="LW25" s="359"/>
      <c r="LX25" s="96"/>
      <c r="LY25" s="99"/>
      <c r="LZ25" s="74"/>
      <c r="MA25" s="691">
        <f t="shared" si="38"/>
        <v>0</v>
      </c>
      <c r="MC25" s="98"/>
      <c r="MD25" s="15">
        <v>18</v>
      </c>
      <c r="ME25" s="433"/>
      <c r="MF25" s="359"/>
      <c r="MG25" s="433"/>
      <c r="MH25" s="99"/>
      <c r="MI25" s="74"/>
      <c r="MJ25" s="74">
        <f t="shared" si="39"/>
        <v>0</v>
      </c>
      <c r="MM25" s="98"/>
      <c r="MN25" s="15">
        <v>18</v>
      </c>
      <c r="MO25" s="96"/>
      <c r="MP25" s="359"/>
      <c r="MQ25" s="96"/>
      <c r="MR25" s="99"/>
      <c r="MS25" s="74"/>
      <c r="MT25" s="74">
        <f t="shared" si="40"/>
        <v>0</v>
      </c>
      <c r="MW25" s="98"/>
      <c r="MX25" s="15">
        <v>18</v>
      </c>
      <c r="MY25" s="433"/>
      <c r="MZ25" s="359"/>
      <c r="NA25" s="433"/>
      <c r="NB25" s="352"/>
      <c r="NC25" s="74"/>
      <c r="ND25" s="74">
        <f t="shared" si="57"/>
        <v>0</v>
      </c>
      <c r="NG25" s="98"/>
      <c r="NH25" s="15">
        <v>18</v>
      </c>
      <c r="NI25" s="96"/>
      <c r="NJ25" s="359"/>
      <c r="NK25" s="96"/>
      <c r="NL25" s="99"/>
      <c r="NM25" s="74"/>
      <c r="NN25" s="74">
        <f t="shared" si="41"/>
        <v>0</v>
      </c>
      <c r="NQ25" s="98"/>
      <c r="NR25" s="15">
        <v>18</v>
      </c>
      <c r="NS25" s="96"/>
      <c r="NT25" s="359"/>
      <c r="NU25" s="96"/>
      <c r="NV25" s="99"/>
      <c r="NW25" s="74"/>
      <c r="NX25" s="74">
        <f t="shared" si="42"/>
        <v>0</v>
      </c>
      <c r="OA25" s="98"/>
      <c r="OB25" s="15">
        <v>18</v>
      </c>
      <c r="OC25" s="96"/>
      <c r="OD25" s="359"/>
      <c r="OE25" s="96"/>
      <c r="OF25" s="99"/>
      <c r="OG25" s="74"/>
      <c r="OH25" s="74">
        <f t="shared" si="43"/>
        <v>0</v>
      </c>
      <c r="OK25" s="98"/>
      <c r="OL25" s="15">
        <v>18</v>
      </c>
      <c r="OM25" s="96"/>
      <c r="ON25" s="359"/>
      <c r="OO25" s="96"/>
      <c r="OP25" s="99"/>
      <c r="OQ25" s="74"/>
      <c r="OR25" s="74">
        <f t="shared" si="44"/>
        <v>0</v>
      </c>
      <c r="OU25" s="98"/>
      <c r="OV25" s="15">
        <v>18</v>
      </c>
      <c r="OW25" s="307"/>
      <c r="OX25" s="365"/>
      <c r="OY25" s="307"/>
      <c r="OZ25" s="352"/>
      <c r="PA25" s="293"/>
      <c r="PB25" s="293">
        <f t="shared" si="45"/>
        <v>0</v>
      </c>
      <c r="PE25" s="98"/>
      <c r="PF25" s="15">
        <v>18</v>
      </c>
      <c r="PG25" s="96"/>
      <c r="PH25" s="359"/>
      <c r="PI25" s="96"/>
      <c r="PJ25" s="99"/>
      <c r="PK25" s="74"/>
      <c r="PL25" s="74">
        <f t="shared" si="46"/>
        <v>0</v>
      </c>
      <c r="PO25" s="111"/>
      <c r="PP25" s="15">
        <v>18</v>
      </c>
      <c r="PQ25" s="96"/>
      <c r="PR25" s="359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9"/>
      <c r="QK25" s="96"/>
      <c r="QL25" s="99"/>
      <c r="QM25" s="74"/>
      <c r="QP25" s="111"/>
      <c r="QQ25" s="15">
        <v>18</v>
      </c>
      <c r="QR25" s="96"/>
      <c r="QS25" s="359"/>
      <c r="QT25" s="96"/>
      <c r="QU25" s="99"/>
      <c r="QV25" s="74"/>
      <c r="QY25" s="111"/>
      <c r="QZ25" s="15">
        <v>18</v>
      </c>
      <c r="RA25" s="96"/>
      <c r="RB25" s="359"/>
      <c r="RC25" s="96"/>
      <c r="RD25" s="99"/>
      <c r="RE25" s="74"/>
      <c r="RH25" s="111"/>
      <c r="RI25" s="15">
        <v>18</v>
      </c>
      <c r="RJ25" s="96"/>
      <c r="RK25" s="359"/>
      <c r="RL25" s="96"/>
      <c r="RM25" s="99"/>
      <c r="RN25" s="420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32"/>
      <c r="TE25" s="195"/>
      <c r="TF25" s="424"/>
      <c r="TG25" s="423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 t="str">
        <f t="shared" ref="B26:I26" si="65">HW5</f>
        <v xml:space="preserve">PRODUCTOS FRIZAM SA DE CV </v>
      </c>
      <c r="C26" s="79" t="str">
        <f t="shared" si="65"/>
        <v>Seaboard</v>
      </c>
      <c r="D26" s="107" t="str">
        <f t="shared" si="65"/>
        <v>PED. 64131135</v>
      </c>
      <c r="E26" s="144">
        <f t="shared" si="65"/>
        <v>44312</v>
      </c>
      <c r="F26" s="90">
        <f t="shared" si="65"/>
        <v>18931.18</v>
      </c>
      <c r="G26" s="76">
        <f t="shared" si="65"/>
        <v>21</v>
      </c>
      <c r="H26" s="49">
        <f t="shared" si="65"/>
        <v>18921.400000000001</v>
      </c>
      <c r="I26" s="110">
        <f t="shared" si="65"/>
        <v>9.7799999999988358</v>
      </c>
      <c r="L26" s="111"/>
      <c r="M26" s="15">
        <v>19</v>
      </c>
      <c r="N26" s="307">
        <v>858.6</v>
      </c>
      <c r="O26" s="365">
        <v>44292</v>
      </c>
      <c r="P26" s="307">
        <v>858.6</v>
      </c>
      <c r="Q26" s="352" t="s">
        <v>316</v>
      </c>
      <c r="R26" s="293">
        <v>44</v>
      </c>
      <c r="S26" s="293">
        <f t="shared" si="7"/>
        <v>37778.400000000001</v>
      </c>
      <c r="T26" s="268"/>
      <c r="V26" s="251"/>
      <c r="W26" s="15">
        <v>19</v>
      </c>
      <c r="X26" s="307">
        <v>866.8</v>
      </c>
      <c r="Y26" s="365">
        <v>44292</v>
      </c>
      <c r="Z26" s="307">
        <v>866.8</v>
      </c>
      <c r="AA26" s="426" t="s">
        <v>322</v>
      </c>
      <c r="AB26" s="293">
        <v>45</v>
      </c>
      <c r="AC26" s="356">
        <f t="shared" si="8"/>
        <v>39006</v>
      </c>
      <c r="AF26" s="111"/>
      <c r="AG26" s="15">
        <v>19</v>
      </c>
      <c r="AH26" s="96">
        <v>901.74</v>
      </c>
      <c r="AI26" s="359">
        <v>44293</v>
      </c>
      <c r="AJ26" s="96">
        <v>901.74</v>
      </c>
      <c r="AK26" s="99" t="s">
        <v>323</v>
      </c>
      <c r="AL26" s="74">
        <v>45</v>
      </c>
      <c r="AM26" s="700">
        <f t="shared" si="9"/>
        <v>40578.300000000003</v>
      </c>
      <c r="AP26" s="111"/>
      <c r="AQ26" s="15">
        <v>19</v>
      </c>
      <c r="AR26" s="353">
        <v>960.25</v>
      </c>
      <c r="AS26" s="365">
        <v>44294</v>
      </c>
      <c r="AT26" s="353">
        <v>960.25</v>
      </c>
      <c r="AU26" s="352" t="s">
        <v>327</v>
      </c>
      <c r="AV26" s="293">
        <v>45</v>
      </c>
      <c r="AW26" s="356">
        <f t="shared" si="10"/>
        <v>43211.25</v>
      </c>
      <c r="AZ26" s="111"/>
      <c r="BA26" s="15">
        <v>19</v>
      </c>
      <c r="BB26" s="96">
        <v>932.88</v>
      </c>
      <c r="BC26" s="144">
        <v>44294</v>
      </c>
      <c r="BD26" s="96">
        <v>932.88</v>
      </c>
      <c r="BE26" s="99" t="s">
        <v>329</v>
      </c>
      <c r="BF26" s="420">
        <v>45</v>
      </c>
      <c r="BG26" s="720">
        <f t="shared" si="11"/>
        <v>41979.6</v>
      </c>
      <c r="BJ26" s="111"/>
      <c r="BK26" s="15">
        <v>19</v>
      </c>
      <c r="BL26" s="96">
        <v>886.3</v>
      </c>
      <c r="BM26" s="144">
        <v>44295</v>
      </c>
      <c r="BN26" s="96">
        <v>886.3</v>
      </c>
      <c r="BO26" s="99" t="s">
        <v>334</v>
      </c>
      <c r="BP26" s="420">
        <v>46</v>
      </c>
      <c r="BQ26" s="720">
        <f t="shared" si="12"/>
        <v>40769.799999999996</v>
      </c>
      <c r="BT26" s="111"/>
      <c r="BU26" s="290">
        <v>19</v>
      </c>
      <c r="BV26" s="307">
        <v>794.2</v>
      </c>
      <c r="BW26" s="421">
        <v>44296</v>
      </c>
      <c r="BX26" s="307">
        <v>794.2</v>
      </c>
      <c r="BY26" s="424" t="s">
        <v>343</v>
      </c>
      <c r="BZ26" s="423">
        <v>46</v>
      </c>
      <c r="CA26" s="691">
        <f t="shared" si="13"/>
        <v>36533.200000000004</v>
      </c>
      <c r="CD26" s="111"/>
      <c r="CE26" s="15">
        <v>19</v>
      </c>
      <c r="CF26" s="96">
        <v>882.2</v>
      </c>
      <c r="CG26" s="421">
        <v>44299</v>
      </c>
      <c r="CH26" s="96">
        <v>882.2</v>
      </c>
      <c r="CI26" s="424" t="s">
        <v>354</v>
      </c>
      <c r="CJ26" s="423">
        <v>46</v>
      </c>
      <c r="CK26" s="691">
        <f t="shared" si="14"/>
        <v>40581.200000000004</v>
      </c>
      <c r="CN26" s="766"/>
      <c r="CO26" s="15">
        <v>19</v>
      </c>
      <c r="CP26" s="307">
        <v>897.7</v>
      </c>
      <c r="CQ26" s="421">
        <v>44300</v>
      </c>
      <c r="CR26" s="307">
        <v>897.7</v>
      </c>
      <c r="CS26" s="424" t="s">
        <v>350</v>
      </c>
      <c r="CT26" s="423">
        <v>46</v>
      </c>
      <c r="CU26" s="705">
        <f t="shared" si="48"/>
        <v>41294.200000000004</v>
      </c>
      <c r="CX26" s="111"/>
      <c r="CY26" s="15">
        <v>19</v>
      </c>
      <c r="CZ26" s="96">
        <v>918.97</v>
      </c>
      <c r="DA26" s="359">
        <v>44301</v>
      </c>
      <c r="DB26" s="96">
        <v>918.97</v>
      </c>
      <c r="DC26" s="99" t="s">
        <v>367</v>
      </c>
      <c r="DD26" s="74">
        <v>46</v>
      </c>
      <c r="DE26" s="691">
        <f t="shared" si="15"/>
        <v>42272.62</v>
      </c>
      <c r="DH26" s="111"/>
      <c r="DI26" s="15">
        <v>19</v>
      </c>
      <c r="DJ26" s="96">
        <v>887.7</v>
      </c>
      <c r="DK26" s="421">
        <v>44302</v>
      </c>
      <c r="DL26" s="96">
        <v>887.7</v>
      </c>
      <c r="DM26" s="424" t="s">
        <v>351</v>
      </c>
      <c r="DN26" s="423">
        <v>46</v>
      </c>
      <c r="DO26" s="705">
        <f t="shared" si="16"/>
        <v>40834.200000000004</v>
      </c>
      <c r="DR26" s="111"/>
      <c r="DS26" s="15">
        <v>19</v>
      </c>
      <c r="DT26" s="96">
        <v>927.14</v>
      </c>
      <c r="DU26" s="421">
        <v>44302</v>
      </c>
      <c r="DV26" s="96">
        <v>927.14</v>
      </c>
      <c r="DW26" s="424" t="s">
        <v>375</v>
      </c>
      <c r="DX26" s="423">
        <v>46</v>
      </c>
      <c r="DY26" s="691">
        <f t="shared" si="17"/>
        <v>42648.44</v>
      </c>
      <c r="EB26" s="111"/>
      <c r="EC26" s="15">
        <v>19</v>
      </c>
      <c r="ED26" s="72">
        <v>856.69</v>
      </c>
      <c r="EE26" s="377">
        <v>44303</v>
      </c>
      <c r="EF26" s="291">
        <v>856.69</v>
      </c>
      <c r="EG26" s="73" t="s">
        <v>376</v>
      </c>
      <c r="EH26" s="74">
        <v>47</v>
      </c>
      <c r="EI26" s="691">
        <f t="shared" si="18"/>
        <v>40264.43</v>
      </c>
      <c r="EL26" s="98"/>
      <c r="EM26" s="15">
        <v>19</v>
      </c>
      <c r="EN26" s="307">
        <v>905.22</v>
      </c>
      <c r="EO26" s="365">
        <v>44303</v>
      </c>
      <c r="EP26" s="307">
        <v>905.22</v>
      </c>
      <c r="EQ26" s="292" t="s">
        <v>380</v>
      </c>
      <c r="ER26" s="293">
        <v>47</v>
      </c>
      <c r="ES26" s="691">
        <f t="shared" si="19"/>
        <v>42545.340000000004</v>
      </c>
      <c r="EV26" s="111"/>
      <c r="EW26" s="15">
        <v>19</v>
      </c>
      <c r="EX26" s="72">
        <v>903.1</v>
      </c>
      <c r="EY26" s="377">
        <v>44303</v>
      </c>
      <c r="EZ26" s="72">
        <v>903.1</v>
      </c>
      <c r="FA26" s="292" t="s">
        <v>384</v>
      </c>
      <c r="FB26" s="74">
        <v>47</v>
      </c>
      <c r="FC26" s="356">
        <f t="shared" si="20"/>
        <v>42445.700000000004</v>
      </c>
      <c r="FF26" s="98"/>
      <c r="FG26" s="15">
        <v>19</v>
      </c>
      <c r="FH26" s="307">
        <v>901.3</v>
      </c>
      <c r="FI26" s="365">
        <v>44306</v>
      </c>
      <c r="FJ26" s="307">
        <v>901.3</v>
      </c>
      <c r="FK26" s="292" t="s">
        <v>389</v>
      </c>
      <c r="FL26" s="293">
        <v>48</v>
      </c>
      <c r="FM26" s="691">
        <f t="shared" si="21"/>
        <v>43262.399999999994</v>
      </c>
      <c r="FP26" s="111"/>
      <c r="FQ26" s="15">
        <v>19</v>
      </c>
      <c r="FR26" s="96">
        <v>892.2</v>
      </c>
      <c r="FS26" s="359">
        <v>44305</v>
      </c>
      <c r="FT26" s="96">
        <v>892.2</v>
      </c>
      <c r="FU26" s="73" t="s">
        <v>363</v>
      </c>
      <c r="FV26" s="74">
        <v>48</v>
      </c>
      <c r="FW26" s="691">
        <f t="shared" si="22"/>
        <v>42825.600000000006</v>
      </c>
      <c r="FX26" s="74"/>
      <c r="FZ26" s="111"/>
      <c r="GA26" s="15">
        <v>19</v>
      </c>
      <c r="GB26" s="72">
        <v>927.14</v>
      </c>
      <c r="GC26" s="583">
        <v>44308</v>
      </c>
      <c r="GD26" s="72">
        <v>927.14</v>
      </c>
      <c r="GE26" s="292" t="s">
        <v>394</v>
      </c>
      <c r="GF26" s="293">
        <v>50</v>
      </c>
      <c r="GG26" s="356">
        <f t="shared" si="23"/>
        <v>46357</v>
      </c>
      <c r="GJ26" s="111"/>
      <c r="GK26" s="15">
        <v>19</v>
      </c>
      <c r="GL26" s="561">
        <v>931.22</v>
      </c>
      <c r="GM26" s="359">
        <v>44310</v>
      </c>
      <c r="GN26" s="561">
        <v>931.22</v>
      </c>
      <c r="GO26" s="99" t="s">
        <v>411</v>
      </c>
      <c r="GP26" s="74">
        <v>50</v>
      </c>
      <c r="GQ26" s="691">
        <f t="shared" si="24"/>
        <v>46561</v>
      </c>
      <c r="GT26" s="111"/>
      <c r="GU26" s="15">
        <v>19</v>
      </c>
      <c r="GV26" s="96">
        <v>894.9</v>
      </c>
      <c r="GW26" s="359">
        <v>44309</v>
      </c>
      <c r="GX26" s="96">
        <v>894.9</v>
      </c>
      <c r="GY26" s="99" t="s">
        <v>400</v>
      </c>
      <c r="GZ26" s="74">
        <v>50</v>
      </c>
      <c r="HA26" s="691">
        <f t="shared" si="25"/>
        <v>44745</v>
      </c>
      <c r="HD26" s="111"/>
      <c r="HE26" s="15">
        <v>19</v>
      </c>
      <c r="HF26" s="96">
        <v>934</v>
      </c>
      <c r="HG26" s="359">
        <v>44309</v>
      </c>
      <c r="HH26" s="96">
        <v>934</v>
      </c>
      <c r="HI26" s="99" t="s">
        <v>402</v>
      </c>
      <c r="HJ26" s="74">
        <v>50</v>
      </c>
      <c r="HK26" s="691">
        <f t="shared" si="26"/>
        <v>46700</v>
      </c>
      <c r="HN26" s="251"/>
      <c r="HO26" s="15">
        <v>19</v>
      </c>
      <c r="HP26" s="307">
        <v>902.2</v>
      </c>
      <c r="HQ26" s="365">
        <v>44313</v>
      </c>
      <c r="HR26" s="307">
        <v>902.2</v>
      </c>
      <c r="HS26" s="426" t="s">
        <v>431</v>
      </c>
      <c r="HT26" s="293">
        <v>50</v>
      </c>
      <c r="HU26" s="356">
        <f t="shared" si="27"/>
        <v>45110</v>
      </c>
      <c r="HX26" s="111"/>
      <c r="HY26" s="15">
        <v>19</v>
      </c>
      <c r="HZ26" s="72">
        <v>916.3</v>
      </c>
      <c r="IA26" s="377">
        <v>44312</v>
      </c>
      <c r="IB26" s="72">
        <v>916.3</v>
      </c>
      <c r="IC26" s="73" t="s">
        <v>428</v>
      </c>
      <c r="ID26" s="74">
        <v>50</v>
      </c>
      <c r="IE26" s="691">
        <f t="shared" si="28"/>
        <v>45815</v>
      </c>
      <c r="IH26" s="111"/>
      <c r="II26" s="15">
        <v>19</v>
      </c>
      <c r="IJ26" s="72">
        <v>915.8</v>
      </c>
      <c r="IK26" s="377">
        <v>44317</v>
      </c>
      <c r="IL26" s="72">
        <v>915.8</v>
      </c>
      <c r="IM26" s="73" t="s">
        <v>461</v>
      </c>
      <c r="IN26" s="74">
        <v>50</v>
      </c>
      <c r="IO26" s="691">
        <f t="shared" si="29"/>
        <v>45790</v>
      </c>
      <c r="IR26" s="111"/>
      <c r="IS26" s="15">
        <v>19</v>
      </c>
      <c r="IT26" s="307">
        <v>914.9</v>
      </c>
      <c r="IU26" s="271">
        <v>44315</v>
      </c>
      <c r="IV26" s="307">
        <v>914.9</v>
      </c>
      <c r="IW26" s="590" t="s">
        <v>444</v>
      </c>
      <c r="IX26" s="293">
        <v>50</v>
      </c>
      <c r="IY26" s="356">
        <f t="shared" si="30"/>
        <v>45745</v>
      </c>
      <c r="JA26" s="72"/>
      <c r="JB26" s="111"/>
      <c r="JC26" s="15">
        <v>19</v>
      </c>
      <c r="JD26" s="96">
        <v>898.11</v>
      </c>
      <c r="JE26" s="377">
        <v>44315</v>
      </c>
      <c r="JF26" s="96">
        <v>898.11</v>
      </c>
      <c r="JG26" s="73" t="s">
        <v>440</v>
      </c>
      <c r="JH26" s="74">
        <v>50</v>
      </c>
      <c r="JI26" s="691">
        <f t="shared" si="31"/>
        <v>44905.5</v>
      </c>
      <c r="JL26" s="111"/>
      <c r="JM26" s="15">
        <v>19</v>
      </c>
      <c r="JN26" s="96">
        <v>911.26</v>
      </c>
      <c r="JO26" s="359">
        <v>44317</v>
      </c>
      <c r="JP26" s="96">
        <v>911.26</v>
      </c>
      <c r="JQ26" s="73" t="s">
        <v>463</v>
      </c>
      <c r="JR26" s="74">
        <v>50</v>
      </c>
      <c r="JS26" s="691">
        <f t="shared" si="32"/>
        <v>45563</v>
      </c>
      <c r="JV26" s="98"/>
      <c r="JW26" s="15">
        <v>19</v>
      </c>
      <c r="JX26" s="72">
        <v>933.9</v>
      </c>
      <c r="JY26" s="377">
        <v>44316</v>
      </c>
      <c r="JZ26" s="72">
        <v>933.9</v>
      </c>
      <c r="KA26" s="73" t="s">
        <v>456</v>
      </c>
      <c r="KB26" s="74">
        <v>50</v>
      </c>
      <c r="KC26" s="691">
        <f t="shared" si="33"/>
        <v>46695</v>
      </c>
      <c r="KF26" s="98"/>
      <c r="KG26" s="15">
        <v>19</v>
      </c>
      <c r="KH26" s="72">
        <v>900.4</v>
      </c>
      <c r="KI26" s="377">
        <v>44316</v>
      </c>
      <c r="KJ26" s="72">
        <v>900.4</v>
      </c>
      <c r="KK26" s="73" t="s">
        <v>442</v>
      </c>
      <c r="KL26" s="74">
        <v>50</v>
      </c>
      <c r="KM26" s="691">
        <f t="shared" si="34"/>
        <v>45020</v>
      </c>
      <c r="KP26" s="98"/>
      <c r="KQ26" s="15">
        <v>19</v>
      </c>
      <c r="KR26" s="72"/>
      <c r="KS26" s="377"/>
      <c r="KT26" s="72"/>
      <c r="KU26" s="73"/>
      <c r="KV26" s="74"/>
      <c r="KW26" s="691">
        <f t="shared" si="35"/>
        <v>0</v>
      </c>
      <c r="KZ26" s="111"/>
      <c r="LA26" s="15">
        <v>19</v>
      </c>
      <c r="LB26" s="96"/>
      <c r="LC26" s="359"/>
      <c r="LD26" s="96"/>
      <c r="LE26" s="99"/>
      <c r="LF26" s="74"/>
      <c r="LG26" s="691">
        <f t="shared" si="36"/>
        <v>0</v>
      </c>
      <c r="LJ26" s="111"/>
      <c r="LK26" s="15">
        <v>19</v>
      </c>
      <c r="LL26" s="307"/>
      <c r="LM26" s="359"/>
      <c r="LN26" s="307"/>
      <c r="LO26" s="99"/>
      <c r="LP26" s="74"/>
      <c r="LQ26" s="691">
        <f t="shared" si="37"/>
        <v>0</v>
      </c>
      <c r="LT26" s="111"/>
      <c r="LU26" s="15">
        <v>19</v>
      </c>
      <c r="LV26" s="96"/>
      <c r="LW26" s="359"/>
      <c r="LX26" s="96"/>
      <c r="LY26" s="99"/>
      <c r="LZ26" s="74"/>
      <c r="MA26" s="691">
        <f t="shared" si="38"/>
        <v>0</v>
      </c>
      <c r="MC26" s="111"/>
      <c r="MD26" s="15">
        <v>19</v>
      </c>
      <c r="ME26" s="433"/>
      <c r="MF26" s="359"/>
      <c r="MG26" s="433"/>
      <c r="MH26" s="99"/>
      <c r="MI26" s="74"/>
      <c r="MJ26" s="74">
        <f t="shared" si="39"/>
        <v>0</v>
      </c>
      <c r="MM26" s="111"/>
      <c r="MN26" s="15">
        <v>19</v>
      </c>
      <c r="MO26" s="96"/>
      <c r="MP26" s="359"/>
      <c r="MQ26" s="96"/>
      <c r="MR26" s="99"/>
      <c r="MS26" s="74"/>
      <c r="MT26" s="74">
        <f t="shared" si="40"/>
        <v>0</v>
      </c>
      <c r="MW26" s="111"/>
      <c r="MX26" s="15">
        <v>19</v>
      </c>
      <c r="MY26" s="433"/>
      <c r="MZ26" s="359"/>
      <c r="NA26" s="433"/>
      <c r="NB26" s="352"/>
      <c r="NC26" s="74"/>
      <c r="ND26" s="74">
        <f t="shared" si="57"/>
        <v>0</v>
      </c>
      <c r="NG26" s="111"/>
      <c r="NH26" s="15">
        <v>19</v>
      </c>
      <c r="NI26" s="96"/>
      <c r="NJ26" s="359"/>
      <c r="NK26" s="96"/>
      <c r="NL26" s="99"/>
      <c r="NM26" s="74"/>
      <c r="NN26" s="74">
        <f t="shared" si="41"/>
        <v>0</v>
      </c>
      <c r="NQ26" s="111"/>
      <c r="NR26" s="15">
        <v>19</v>
      </c>
      <c r="NS26" s="96"/>
      <c r="NT26" s="359"/>
      <c r="NU26" s="96"/>
      <c r="NV26" s="99"/>
      <c r="NW26" s="74"/>
      <c r="NX26" s="74">
        <f t="shared" si="42"/>
        <v>0</v>
      </c>
      <c r="OA26" s="111"/>
      <c r="OB26" s="15">
        <v>19</v>
      </c>
      <c r="OC26" s="96"/>
      <c r="OD26" s="359"/>
      <c r="OE26" s="96"/>
      <c r="OF26" s="99"/>
      <c r="OG26" s="74"/>
      <c r="OH26" s="74">
        <f t="shared" si="43"/>
        <v>0</v>
      </c>
      <c r="OK26" s="111"/>
      <c r="OL26" s="15">
        <v>19</v>
      </c>
      <c r="OM26" s="96"/>
      <c r="ON26" s="359"/>
      <c r="OO26" s="96"/>
      <c r="OP26" s="99"/>
      <c r="OQ26" s="74"/>
      <c r="OR26" s="74">
        <f t="shared" si="44"/>
        <v>0</v>
      </c>
      <c r="OU26" s="111"/>
      <c r="OV26" s="15">
        <v>19</v>
      </c>
      <c r="OW26" s="307"/>
      <c r="OX26" s="365"/>
      <c r="OY26" s="307"/>
      <c r="OZ26" s="352"/>
      <c r="PA26" s="293"/>
      <c r="PB26" s="293">
        <f t="shared" si="45"/>
        <v>0</v>
      </c>
      <c r="PE26" s="98"/>
      <c r="PF26" s="15">
        <v>19</v>
      </c>
      <c r="PG26" s="96"/>
      <c r="PH26" s="359"/>
      <c r="PI26" s="96"/>
      <c r="PJ26" s="99"/>
      <c r="PK26" s="74"/>
      <c r="PL26" s="74">
        <f t="shared" si="46"/>
        <v>0</v>
      </c>
      <c r="PO26" s="111"/>
      <c r="PP26" s="15">
        <v>19</v>
      </c>
      <c r="PQ26" s="96"/>
      <c r="PR26" s="359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9"/>
      <c r="QK26" s="96"/>
      <c r="QL26" s="99"/>
      <c r="QM26" s="74"/>
      <c r="QP26" s="111"/>
      <c r="QQ26" s="15">
        <v>19</v>
      </c>
      <c r="QR26" s="96"/>
      <c r="QS26" s="359"/>
      <c r="QT26" s="96"/>
      <c r="QU26" s="99"/>
      <c r="QV26" s="74"/>
      <c r="QY26" s="111"/>
      <c r="QZ26" s="15">
        <v>19</v>
      </c>
      <c r="RA26" s="96"/>
      <c r="RB26" s="359"/>
      <c r="RC26" s="96"/>
      <c r="RD26" s="99"/>
      <c r="RE26" s="74"/>
      <c r="RH26" s="111"/>
      <c r="RI26" s="15">
        <v>19</v>
      </c>
      <c r="RJ26" s="96"/>
      <c r="RK26" s="359"/>
      <c r="RL26" s="96"/>
      <c r="RM26" s="99"/>
      <c r="RN26" s="420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32"/>
      <c r="TE26" s="195"/>
      <c r="TF26" s="424"/>
      <c r="TG26" s="423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 t="str">
        <f t="shared" ref="B27:I27" si="66">IG5</f>
        <v>SEABOARD FOODS</v>
      </c>
      <c r="C27" s="276" t="str">
        <f t="shared" si="66"/>
        <v>Seaboard</v>
      </c>
      <c r="D27" s="107" t="str">
        <f t="shared" si="66"/>
        <v>PED. 64212999</v>
      </c>
      <c r="E27" s="144">
        <f t="shared" si="66"/>
        <v>44313</v>
      </c>
      <c r="F27" s="90">
        <f t="shared" si="66"/>
        <v>19012.23</v>
      </c>
      <c r="G27" s="76">
        <f t="shared" si="66"/>
        <v>21</v>
      </c>
      <c r="H27" s="49">
        <f t="shared" si="66"/>
        <v>19054.900000000001</v>
      </c>
      <c r="I27" s="110">
        <f t="shared" si="66"/>
        <v>-42.670000000001892</v>
      </c>
      <c r="L27" s="111"/>
      <c r="M27" s="15">
        <v>20</v>
      </c>
      <c r="N27" s="307">
        <v>902.2</v>
      </c>
      <c r="O27" s="365">
        <v>44292</v>
      </c>
      <c r="P27" s="307">
        <v>902.2</v>
      </c>
      <c r="Q27" s="352" t="s">
        <v>316</v>
      </c>
      <c r="R27" s="293">
        <v>44</v>
      </c>
      <c r="S27" s="293">
        <f t="shared" si="7"/>
        <v>39696.800000000003</v>
      </c>
      <c r="T27" s="268"/>
      <c r="V27" s="251"/>
      <c r="W27" s="15">
        <v>20</v>
      </c>
      <c r="X27" s="307">
        <v>909.4</v>
      </c>
      <c r="Y27" s="365">
        <v>44292</v>
      </c>
      <c r="Z27" s="307">
        <v>909.4</v>
      </c>
      <c r="AA27" s="426" t="s">
        <v>322</v>
      </c>
      <c r="AB27" s="293">
        <v>45</v>
      </c>
      <c r="AC27" s="356">
        <f t="shared" si="8"/>
        <v>40923</v>
      </c>
      <c r="AF27" s="111"/>
      <c r="AG27" s="15">
        <v>20</v>
      </c>
      <c r="AH27" s="96">
        <v>959.34</v>
      </c>
      <c r="AI27" s="359">
        <v>44293</v>
      </c>
      <c r="AJ27" s="96">
        <v>959.34</v>
      </c>
      <c r="AK27" s="99" t="s">
        <v>323</v>
      </c>
      <c r="AL27" s="74">
        <v>45</v>
      </c>
      <c r="AM27" s="700">
        <f t="shared" si="9"/>
        <v>43170.3</v>
      </c>
      <c r="AP27" s="111"/>
      <c r="AQ27" s="15">
        <v>20</v>
      </c>
      <c r="AR27" s="353">
        <v>955.71</v>
      </c>
      <c r="AS27" s="365">
        <v>44294</v>
      </c>
      <c r="AT27" s="353">
        <v>955.71</v>
      </c>
      <c r="AU27" s="352" t="s">
        <v>327</v>
      </c>
      <c r="AV27" s="293">
        <v>45</v>
      </c>
      <c r="AW27" s="356">
        <f t="shared" si="10"/>
        <v>43006.950000000004</v>
      </c>
      <c r="AZ27" s="111"/>
      <c r="BA27" s="15">
        <v>20</v>
      </c>
      <c r="BB27" s="96">
        <v>941.04</v>
      </c>
      <c r="BC27" s="144">
        <v>44294</v>
      </c>
      <c r="BD27" s="96">
        <v>941.04</v>
      </c>
      <c r="BE27" s="99" t="s">
        <v>329</v>
      </c>
      <c r="BF27" s="420">
        <v>45</v>
      </c>
      <c r="BG27" s="720">
        <f t="shared" si="11"/>
        <v>42346.799999999996</v>
      </c>
      <c r="BJ27" s="111"/>
      <c r="BK27" s="15">
        <v>20</v>
      </c>
      <c r="BL27" s="96">
        <v>922.6</v>
      </c>
      <c r="BM27" s="144">
        <v>44295</v>
      </c>
      <c r="BN27" s="96">
        <v>922.6</v>
      </c>
      <c r="BO27" s="99" t="s">
        <v>334</v>
      </c>
      <c r="BP27" s="420">
        <v>46</v>
      </c>
      <c r="BQ27" s="720">
        <f t="shared" si="12"/>
        <v>42439.6</v>
      </c>
      <c r="BT27" s="111"/>
      <c r="BU27" s="290">
        <v>20</v>
      </c>
      <c r="BV27" s="307">
        <v>877.7</v>
      </c>
      <c r="BW27" s="421">
        <v>44296</v>
      </c>
      <c r="BX27" s="307">
        <v>877.7</v>
      </c>
      <c r="BY27" s="424" t="s">
        <v>343</v>
      </c>
      <c r="BZ27" s="423">
        <v>46</v>
      </c>
      <c r="CA27" s="691">
        <f t="shared" si="13"/>
        <v>40374.200000000004</v>
      </c>
      <c r="CD27" s="111"/>
      <c r="CE27" s="15">
        <v>20</v>
      </c>
      <c r="CF27" s="96">
        <v>912.2</v>
      </c>
      <c r="CG27" s="421">
        <v>44299</v>
      </c>
      <c r="CH27" s="96">
        <v>912.2</v>
      </c>
      <c r="CI27" s="424" t="s">
        <v>354</v>
      </c>
      <c r="CJ27" s="423">
        <v>46</v>
      </c>
      <c r="CK27" s="691">
        <f t="shared" si="14"/>
        <v>41961.200000000004</v>
      </c>
      <c r="CN27" s="766"/>
      <c r="CO27" s="15">
        <v>20</v>
      </c>
      <c r="CP27" s="307">
        <v>914</v>
      </c>
      <c r="CQ27" s="421">
        <v>44300</v>
      </c>
      <c r="CR27" s="307">
        <v>914</v>
      </c>
      <c r="CS27" s="424" t="s">
        <v>360</v>
      </c>
      <c r="CT27" s="423">
        <v>46</v>
      </c>
      <c r="CU27" s="705">
        <f t="shared" si="48"/>
        <v>42044</v>
      </c>
      <c r="CX27" s="111"/>
      <c r="CY27" s="15">
        <v>20</v>
      </c>
      <c r="CZ27" s="96">
        <v>956.17</v>
      </c>
      <c r="DA27" s="359">
        <v>44301</v>
      </c>
      <c r="DB27" s="96">
        <v>956.17</v>
      </c>
      <c r="DC27" s="99" t="s">
        <v>367</v>
      </c>
      <c r="DD27" s="74">
        <v>46</v>
      </c>
      <c r="DE27" s="691">
        <f t="shared" si="15"/>
        <v>43983.82</v>
      </c>
      <c r="DH27" s="111"/>
      <c r="DI27" s="15">
        <v>20</v>
      </c>
      <c r="DJ27" s="96">
        <v>888.6</v>
      </c>
      <c r="DK27" s="421">
        <v>44302</v>
      </c>
      <c r="DL27" s="96">
        <v>888.6</v>
      </c>
      <c r="DM27" s="424" t="s">
        <v>351</v>
      </c>
      <c r="DN27" s="423">
        <v>46</v>
      </c>
      <c r="DO27" s="705">
        <f t="shared" si="16"/>
        <v>40875.599999999999</v>
      </c>
      <c r="DR27" s="111"/>
      <c r="DS27" s="15">
        <v>20</v>
      </c>
      <c r="DT27" s="96">
        <v>898.11</v>
      </c>
      <c r="DU27" s="421">
        <v>44302</v>
      </c>
      <c r="DV27" s="96">
        <v>898.11</v>
      </c>
      <c r="DW27" s="424" t="s">
        <v>375</v>
      </c>
      <c r="DX27" s="423">
        <v>46</v>
      </c>
      <c r="DY27" s="691">
        <f t="shared" si="17"/>
        <v>41313.06</v>
      </c>
      <c r="EB27" s="111"/>
      <c r="EC27" s="15">
        <v>20</v>
      </c>
      <c r="ED27" s="72">
        <v>789.57</v>
      </c>
      <c r="EE27" s="377">
        <v>44303</v>
      </c>
      <c r="EF27" s="291">
        <v>789.57</v>
      </c>
      <c r="EG27" s="73" t="s">
        <v>376</v>
      </c>
      <c r="EH27" s="74">
        <v>47</v>
      </c>
      <c r="EI27" s="691">
        <f t="shared" si="18"/>
        <v>37109.79</v>
      </c>
      <c r="EL27" s="98"/>
      <c r="EM27" s="15">
        <v>20</v>
      </c>
      <c r="EN27" s="307">
        <v>951.47</v>
      </c>
      <c r="EO27" s="365">
        <v>44303</v>
      </c>
      <c r="EP27" s="307">
        <v>951.47</v>
      </c>
      <c r="EQ27" s="292" t="s">
        <v>380</v>
      </c>
      <c r="ER27" s="293">
        <v>47</v>
      </c>
      <c r="ES27" s="691">
        <f t="shared" si="19"/>
        <v>44719.090000000004</v>
      </c>
      <c r="EV27" s="111"/>
      <c r="EW27" s="15">
        <v>20</v>
      </c>
      <c r="EX27" s="72">
        <v>849.6</v>
      </c>
      <c r="EY27" s="377">
        <v>44303</v>
      </c>
      <c r="EZ27" s="72">
        <v>849.6</v>
      </c>
      <c r="FA27" s="292" t="s">
        <v>384</v>
      </c>
      <c r="FB27" s="74">
        <v>47</v>
      </c>
      <c r="FC27" s="356">
        <f t="shared" si="20"/>
        <v>39931.200000000004</v>
      </c>
      <c r="FF27" s="98"/>
      <c r="FG27" s="15">
        <v>20</v>
      </c>
      <c r="FH27" s="307">
        <v>897.7</v>
      </c>
      <c r="FI27" s="365">
        <v>44306</v>
      </c>
      <c r="FJ27" s="307">
        <v>897.7</v>
      </c>
      <c r="FK27" s="292" t="s">
        <v>389</v>
      </c>
      <c r="FL27" s="293">
        <v>48</v>
      </c>
      <c r="FM27" s="691">
        <f t="shared" si="21"/>
        <v>43089.600000000006</v>
      </c>
      <c r="FP27" s="111"/>
      <c r="FQ27" s="15">
        <v>20</v>
      </c>
      <c r="FR27" s="96">
        <v>869.1</v>
      </c>
      <c r="FS27" s="359">
        <v>44305</v>
      </c>
      <c r="FT27" s="96">
        <v>869.1</v>
      </c>
      <c r="FU27" s="73" t="s">
        <v>363</v>
      </c>
      <c r="FV27" s="74">
        <v>48</v>
      </c>
      <c r="FW27" s="691">
        <f t="shared" si="22"/>
        <v>41716.800000000003</v>
      </c>
      <c r="FX27" s="74"/>
      <c r="FZ27" s="111"/>
      <c r="GA27" s="15">
        <v>20</v>
      </c>
      <c r="GB27" s="72">
        <v>950.72</v>
      </c>
      <c r="GC27" s="583">
        <v>44308</v>
      </c>
      <c r="GD27" s="72">
        <v>950.72</v>
      </c>
      <c r="GE27" s="292" t="s">
        <v>394</v>
      </c>
      <c r="GF27" s="293">
        <v>50</v>
      </c>
      <c r="GG27" s="356">
        <f t="shared" si="23"/>
        <v>47536</v>
      </c>
      <c r="GJ27" s="111"/>
      <c r="GK27" s="15">
        <v>20</v>
      </c>
      <c r="GL27" s="561">
        <v>932.58</v>
      </c>
      <c r="GM27" s="359">
        <v>44310</v>
      </c>
      <c r="GN27" s="561">
        <v>932.58</v>
      </c>
      <c r="GO27" s="99" t="s">
        <v>411</v>
      </c>
      <c r="GP27" s="74">
        <v>50</v>
      </c>
      <c r="GQ27" s="691">
        <f t="shared" si="24"/>
        <v>46629</v>
      </c>
      <c r="GT27" s="111"/>
      <c r="GU27" s="15">
        <v>20</v>
      </c>
      <c r="GV27" s="96">
        <v>896.3</v>
      </c>
      <c r="GW27" s="359">
        <v>44309</v>
      </c>
      <c r="GX27" s="96">
        <v>896.3</v>
      </c>
      <c r="GY27" s="99" t="s">
        <v>400</v>
      </c>
      <c r="GZ27" s="74">
        <v>50</v>
      </c>
      <c r="HA27" s="691">
        <f t="shared" si="25"/>
        <v>44815</v>
      </c>
      <c r="HD27" s="111"/>
      <c r="HE27" s="15">
        <v>20</v>
      </c>
      <c r="HF27" s="96">
        <v>905</v>
      </c>
      <c r="HG27" s="359">
        <v>44309</v>
      </c>
      <c r="HH27" s="96">
        <v>905</v>
      </c>
      <c r="HI27" s="99" t="s">
        <v>402</v>
      </c>
      <c r="HJ27" s="74">
        <v>50</v>
      </c>
      <c r="HK27" s="691">
        <f t="shared" si="26"/>
        <v>45250</v>
      </c>
      <c r="HN27" s="251"/>
      <c r="HO27" s="15">
        <v>20</v>
      </c>
      <c r="HP27" s="307">
        <v>915.8</v>
      </c>
      <c r="HQ27" s="365">
        <v>44313</v>
      </c>
      <c r="HR27" s="307">
        <v>915.8</v>
      </c>
      <c r="HS27" s="426" t="s">
        <v>431</v>
      </c>
      <c r="HT27" s="293">
        <v>50</v>
      </c>
      <c r="HU27" s="356">
        <f t="shared" si="27"/>
        <v>45790</v>
      </c>
      <c r="HX27" s="111"/>
      <c r="HY27" s="15">
        <v>20</v>
      </c>
      <c r="HZ27" s="72">
        <v>908.1</v>
      </c>
      <c r="IA27" s="377">
        <v>44312</v>
      </c>
      <c r="IB27" s="72">
        <v>908.1</v>
      </c>
      <c r="IC27" s="73" t="s">
        <v>428</v>
      </c>
      <c r="ID27" s="74">
        <v>50</v>
      </c>
      <c r="IE27" s="691">
        <f t="shared" si="28"/>
        <v>45405</v>
      </c>
      <c r="IH27" s="111"/>
      <c r="II27" s="15">
        <v>20</v>
      </c>
      <c r="IJ27" s="72">
        <v>912.2</v>
      </c>
      <c r="IK27" s="377">
        <v>44317</v>
      </c>
      <c r="IL27" s="72">
        <v>912.2</v>
      </c>
      <c r="IM27" s="73" t="s">
        <v>461</v>
      </c>
      <c r="IN27" s="74">
        <v>50</v>
      </c>
      <c r="IO27" s="691">
        <f t="shared" si="29"/>
        <v>45610</v>
      </c>
      <c r="IR27" s="111"/>
      <c r="IS27" s="15">
        <v>20</v>
      </c>
      <c r="IT27" s="307">
        <v>915.8</v>
      </c>
      <c r="IU27" s="271">
        <v>44315</v>
      </c>
      <c r="IV27" s="307">
        <v>915.8</v>
      </c>
      <c r="IW27" s="590" t="s">
        <v>444</v>
      </c>
      <c r="IX27" s="293">
        <v>50</v>
      </c>
      <c r="IY27" s="356">
        <f t="shared" si="30"/>
        <v>45790</v>
      </c>
      <c r="JA27" s="72"/>
      <c r="JB27" s="111"/>
      <c r="JC27" s="15">
        <v>20</v>
      </c>
      <c r="JD27" s="96">
        <v>952.54</v>
      </c>
      <c r="JE27" s="377">
        <v>44315</v>
      </c>
      <c r="JF27" s="96">
        <v>952.54</v>
      </c>
      <c r="JG27" s="73" t="s">
        <v>440</v>
      </c>
      <c r="JH27" s="74">
        <v>50</v>
      </c>
      <c r="JI27" s="691">
        <f t="shared" si="31"/>
        <v>47627</v>
      </c>
      <c r="JL27" s="111"/>
      <c r="JM27" s="15">
        <v>20</v>
      </c>
      <c r="JN27" s="96">
        <v>928.5</v>
      </c>
      <c r="JO27" s="359">
        <v>44317</v>
      </c>
      <c r="JP27" s="96">
        <v>928.5</v>
      </c>
      <c r="JQ27" s="73" t="s">
        <v>463</v>
      </c>
      <c r="JR27" s="74">
        <v>50</v>
      </c>
      <c r="JS27" s="691">
        <f t="shared" si="32"/>
        <v>46425</v>
      </c>
      <c r="JV27" s="98"/>
      <c r="JW27" s="15">
        <v>20</v>
      </c>
      <c r="JX27" s="72">
        <v>942.1</v>
      </c>
      <c r="JY27" s="377">
        <v>44316</v>
      </c>
      <c r="JZ27" s="72">
        <v>942.1</v>
      </c>
      <c r="KA27" s="73" t="s">
        <v>456</v>
      </c>
      <c r="KB27" s="74">
        <v>50</v>
      </c>
      <c r="KC27" s="691">
        <f t="shared" si="33"/>
        <v>47105</v>
      </c>
      <c r="KF27" s="98"/>
      <c r="KG27" s="15">
        <v>20</v>
      </c>
      <c r="KH27" s="72">
        <v>904.9</v>
      </c>
      <c r="KI27" s="377">
        <v>44316</v>
      </c>
      <c r="KJ27" s="72">
        <v>904.9</v>
      </c>
      <c r="KK27" s="73" t="s">
        <v>442</v>
      </c>
      <c r="KL27" s="74">
        <v>50</v>
      </c>
      <c r="KM27" s="691">
        <f t="shared" si="34"/>
        <v>45245</v>
      </c>
      <c r="KP27" s="98"/>
      <c r="KQ27" s="15">
        <v>20</v>
      </c>
      <c r="KR27" s="72"/>
      <c r="KS27" s="377"/>
      <c r="KT27" s="72"/>
      <c r="KU27" s="73"/>
      <c r="KV27" s="74"/>
      <c r="KW27" s="691">
        <f t="shared" si="35"/>
        <v>0</v>
      </c>
      <c r="KZ27" s="111"/>
      <c r="LA27" s="15">
        <v>20</v>
      </c>
      <c r="LB27" s="96"/>
      <c r="LC27" s="359"/>
      <c r="LD27" s="96"/>
      <c r="LE27" s="99"/>
      <c r="LF27" s="74"/>
      <c r="LG27" s="691">
        <f t="shared" si="36"/>
        <v>0</v>
      </c>
      <c r="LJ27" s="111"/>
      <c r="LK27" s="15">
        <v>20</v>
      </c>
      <c r="LL27" s="307"/>
      <c r="LM27" s="359"/>
      <c r="LN27" s="307"/>
      <c r="LO27" s="99"/>
      <c r="LP27" s="74"/>
      <c r="LQ27" s="691">
        <f t="shared" si="37"/>
        <v>0</v>
      </c>
      <c r="LT27" s="111"/>
      <c r="LU27" s="15">
        <v>20</v>
      </c>
      <c r="LV27" s="96"/>
      <c r="LW27" s="359"/>
      <c r="LX27" s="96"/>
      <c r="LY27" s="99"/>
      <c r="LZ27" s="74"/>
      <c r="MA27" s="691">
        <f t="shared" si="38"/>
        <v>0</v>
      </c>
      <c r="MC27" s="111"/>
      <c r="MD27" s="15">
        <v>20</v>
      </c>
      <c r="ME27" s="433"/>
      <c r="MF27" s="359"/>
      <c r="MG27" s="433"/>
      <c r="MH27" s="99"/>
      <c r="MI27" s="74"/>
      <c r="MJ27" s="74">
        <f t="shared" si="39"/>
        <v>0</v>
      </c>
      <c r="MM27" s="111"/>
      <c r="MN27" s="15">
        <v>20</v>
      </c>
      <c r="MO27" s="96"/>
      <c r="MP27" s="359"/>
      <c r="MQ27" s="96"/>
      <c r="MR27" s="99"/>
      <c r="MS27" s="74"/>
      <c r="MT27" s="74">
        <f t="shared" si="40"/>
        <v>0</v>
      </c>
      <c r="MW27" s="111"/>
      <c r="MX27" s="15">
        <v>20</v>
      </c>
      <c r="MY27" s="433"/>
      <c r="MZ27" s="359"/>
      <c r="NA27" s="433"/>
      <c r="NB27" s="352"/>
      <c r="NC27" s="74"/>
      <c r="ND27" s="74">
        <f t="shared" si="57"/>
        <v>0</v>
      </c>
      <c r="NG27" s="111"/>
      <c r="NH27" s="15">
        <v>20</v>
      </c>
      <c r="NI27" s="96"/>
      <c r="NJ27" s="359"/>
      <c r="NK27" s="96"/>
      <c r="NL27" s="99"/>
      <c r="NM27" s="74"/>
      <c r="NN27" s="74">
        <f t="shared" si="41"/>
        <v>0</v>
      </c>
      <c r="NQ27" s="111"/>
      <c r="NR27" s="15">
        <v>20</v>
      </c>
      <c r="NS27" s="96"/>
      <c r="NT27" s="359"/>
      <c r="NU27" s="96"/>
      <c r="NV27" s="99"/>
      <c r="NW27" s="74"/>
      <c r="NX27" s="74">
        <f t="shared" si="42"/>
        <v>0</v>
      </c>
      <c r="OA27" s="111"/>
      <c r="OB27" s="15">
        <v>20</v>
      </c>
      <c r="OC27" s="96"/>
      <c r="OD27" s="359"/>
      <c r="OE27" s="96"/>
      <c r="OF27" s="99"/>
      <c r="OG27" s="74"/>
      <c r="OH27" s="74">
        <f t="shared" si="43"/>
        <v>0</v>
      </c>
      <c r="OK27" s="111"/>
      <c r="OL27" s="15">
        <v>20</v>
      </c>
      <c r="OM27" s="96"/>
      <c r="ON27" s="359"/>
      <c r="OO27" s="96"/>
      <c r="OP27" s="99"/>
      <c r="OQ27" s="74"/>
      <c r="OR27" s="74">
        <f t="shared" si="44"/>
        <v>0</v>
      </c>
      <c r="OU27" s="111"/>
      <c r="OV27" s="15">
        <v>20</v>
      </c>
      <c r="OW27" s="307"/>
      <c r="OX27" s="365"/>
      <c r="OY27" s="307"/>
      <c r="OZ27" s="352"/>
      <c r="PA27" s="293"/>
      <c r="PB27" s="293">
        <f t="shared" si="45"/>
        <v>0</v>
      </c>
      <c r="PE27" s="111"/>
      <c r="PF27" s="15">
        <v>20</v>
      </c>
      <c r="PG27" s="96"/>
      <c r="PH27" s="359"/>
      <c r="PI27" s="96"/>
      <c r="PJ27" s="99"/>
      <c r="PK27" s="74"/>
      <c r="PL27" s="74">
        <f t="shared" si="46"/>
        <v>0</v>
      </c>
      <c r="PO27" s="111"/>
      <c r="PP27" s="15">
        <v>20</v>
      </c>
      <c r="PQ27" s="96"/>
      <c r="PR27" s="359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9"/>
      <c r="QK27" s="96"/>
      <c r="QL27" s="99"/>
      <c r="QM27" s="74"/>
      <c r="QP27" s="111"/>
      <c r="QQ27" s="15">
        <v>20</v>
      </c>
      <c r="QR27" s="96"/>
      <c r="QS27" s="359"/>
      <c r="QT27" s="96"/>
      <c r="QU27" s="99"/>
      <c r="QV27" s="74"/>
      <c r="QY27" s="111"/>
      <c r="QZ27" s="15">
        <v>20</v>
      </c>
      <c r="RA27" s="96"/>
      <c r="RB27" s="359"/>
      <c r="RC27" s="96"/>
      <c r="RD27" s="99"/>
      <c r="RE27" s="74"/>
      <c r="RH27" s="111"/>
      <c r="RI27" s="15">
        <v>20</v>
      </c>
      <c r="RJ27" s="96"/>
      <c r="RK27" s="359"/>
      <c r="RL27" s="96"/>
      <c r="RM27" s="99"/>
      <c r="RN27" s="420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32"/>
      <c r="TE27" s="195"/>
      <c r="TF27" s="424"/>
      <c r="TG27" s="423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 t="str">
        <f t="shared" ref="B28:I28" si="67">IQ5</f>
        <v>SEABOARD FOODS</v>
      </c>
      <c r="C28" s="79" t="str">
        <f t="shared" si="67"/>
        <v>Seaboard</v>
      </c>
      <c r="D28" s="107" t="str">
        <f t="shared" si="67"/>
        <v>PED. 64212997</v>
      </c>
      <c r="E28" s="144">
        <f t="shared" si="67"/>
        <v>44313</v>
      </c>
      <c r="F28" s="90">
        <f t="shared" si="67"/>
        <v>19097.57</v>
      </c>
      <c r="G28" s="76">
        <f t="shared" si="67"/>
        <v>21</v>
      </c>
      <c r="H28" s="49">
        <f t="shared" si="67"/>
        <v>19116.3</v>
      </c>
      <c r="I28" s="110">
        <f t="shared" si="67"/>
        <v>-18.729999999999563</v>
      </c>
      <c r="L28" s="111"/>
      <c r="M28" s="15">
        <v>21</v>
      </c>
      <c r="N28" s="307">
        <v>897.7</v>
      </c>
      <c r="O28" s="365">
        <v>44292</v>
      </c>
      <c r="P28" s="307">
        <v>897.7</v>
      </c>
      <c r="Q28" s="352" t="s">
        <v>316</v>
      </c>
      <c r="R28" s="293">
        <v>44</v>
      </c>
      <c r="S28" s="356">
        <f t="shared" si="7"/>
        <v>39498.800000000003</v>
      </c>
      <c r="T28" s="268"/>
      <c r="V28" s="111"/>
      <c r="W28" s="15">
        <v>21</v>
      </c>
      <c r="X28" s="307">
        <v>890.4</v>
      </c>
      <c r="Y28" s="365">
        <v>44292</v>
      </c>
      <c r="Z28" s="307">
        <v>890.4</v>
      </c>
      <c r="AA28" s="426" t="s">
        <v>322</v>
      </c>
      <c r="AB28" s="293">
        <v>45</v>
      </c>
      <c r="AC28" s="356">
        <f t="shared" si="8"/>
        <v>40068</v>
      </c>
      <c r="AF28" s="111"/>
      <c r="AG28" s="15">
        <v>21</v>
      </c>
      <c r="AH28" s="96"/>
      <c r="AI28" s="359"/>
      <c r="AJ28" s="96"/>
      <c r="AK28" s="99"/>
      <c r="AL28" s="74"/>
      <c r="AM28" s="700">
        <f t="shared" si="9"/>
        <v>0</v>
      </c>
      <c r="AP28" s="111"/>
      <c r="AQ28" s="15">
        <v>21</v>
      </c>
      <c r="AR28" s="353"/>
      <c r="AS28" s="365"/>
      <c r="AT28" s="353"/>
      <c r="AU28" s="352"/>
      <c r="AV28" s="293"/>
      <c r="AW28" s="356">
        <f t="shared" si="10"/>
        <v>0</v>
      </c>
      <c r="AZ28" s="111"/>
      <c r="BA28" s="15">
        <v>21</v>
      </c>
      <c r="BB28" s="96"/>
      <c r="BC28" s="144"/>
      <c r="BD28" s="96"/>
      <c r="BE28" s="99"/>
      <c r="BF28" s="420"/>
      <c r="BG28" s="720">
        <f t="shared" si="11"/>
        <v>0</v>
      </c>
      <c r="BJ28" s="111"/>
      <c r="BK28" s="15">
        <v>21</v>
      </c>
      <c r="BL28" s="96">
        <v>892.7</v>
      </c>
      <c r="BM28" s="144">
        <v>44295</v>
      </c>
      <c r="BN28" s="96">
        <v>892.7</v>
      </c>
      <c r="BO28" s="99" t="s">
        <v>334</v>
      </c>
      <c r="BP28" s="420">
        <v>46</v>
      </c>
      <c r="BQ28" s="720">
        <f t="shared" si="12"/>
        <v>41064.200000000004</v>
      </c>
      <c r="BT28" s="111"/>
      <c r="BU28" s="290">
        <v>21</v>
      </c>
      <c r="BV28" s="307">
        <v>938.5</v>
      </c>
      <c r="BW28" s="421">
        <v>44296</v>
      </c>
      <c r="BX28" s="307">
        <v>938.5</v>
      </c>
      <c r="BY28" s="424" t="s">
        <v>343</v>
      </c>
      <c r="BZ28" s="423">
        <v>46</v>
      </c>
      <c r="CA28" s="691">
        <f t="shared" si="13"/>
        <v>43171</v>
      </c>
      <c r="CD28" s="111"/>
      <c r="CE28" s="15">
        <v>21</v>
      </c>
      <c r="CF28" s="96">
        <v>892.2</v>
      </c>
      <c r="CG28" s="421">
        <v>44299</v>
      </c>
      <c r="CH28" s="96">
        <v>892.2</v>
      </c>
      <c r="CI28" s="424" t="s">
        <v>354</v>
      </c>
      <c r="CJ28" s="423">
        <v>46</v>
      </c>
      <c r="CK28" s="691">
        <f t="shared" si="14"/>
        <v>41041.200000000004</v>
      </c>
      <c r="CN28" s="766"/>
      <c r="CO28" s="15">
        <v>21</v>
      </c>
      <c r="CP28" s="307">
        <v>940.3</v>
      </c>
      <c r="CQ28" s="421">
        <v>44300</v>
      </c>
      <c r="CR28" s="307">
        <v>940.3</v>
      </c>
      <c r="CS28" s="424" t="s">
        <v>350</v>
      </c>
      <c r="CT28" s="423">
        <v>46</v>
      </c>
      <c r="CU28" s="705">
        <f t="shared" si="48"/>
        <v>43253.799999999996</v>
      </c>
      <c r="CX28" s="111"/>
      <c r="CY28" s="15">
        <v>21</v>
      </c>
      <c r="CZ28" s="96"/>
      <c r="DA28" s="359"/>
      <c r="DB28" s="96"/>
      <c r="DC28" s="99"/>
      <c r="DD28" s="74"/>
      <c r="DE28" s="691">
        <f t="shared" si="15"/>
        <v>0</v>
      </c>
      <c r="DH28" s="111"/>
      <c r="DI28" s="15">
        <v>21</v>
      </c>
      <c r="DJ28" s="96">
        <v>863.2</v>
      </c>
      <c r="DK28" s="421">
        <v>44302</v>
      </c>
      <c r="DL28" s="96">
        <v>863.2</v>
      </c>
      <c r="DM28" s="424" t="s">
        <v>351</v>
      </c>
      <c r="DN28" s="423">
        <v>46</v>
      </c>
      <c r="DO28" s="705">
        <f t="shared" si="16"/>
        <v>39707.200000000004</v>
      </c>
      <c r="DR28" s="111"/>
      <c r="DS28" s="15">
        <v>21</v>
      </c>
      <c r="DT28" s="96"/>
      <c r="DU28" s="421"/>
      <c r="DV28" s="96"/>
      <c r="DW28" s="424"/>
      <c r="DX28" s="423"/>
      <c r="DY28" s="691">
        <f t="shared" si="17"/>
        <v>0</v>
      </c>
      <c r="EB28" s="111"/>
      <c r="EC28" s="15">
        <v>21</v>
      </c>
      <c r="ED28" s="72"/>
      <c r="EE28" s="377"/>
      <c r="EF28" s="72"/>
      <c r="EG28" s="73"/>
      <c r="EH28" s="74"/>
      <c r="EI28" s="691">
        <f t="shared" si="18"/>
        <v>0</v>
      </c>
      <c r="EL28" s="98"/>
      <c r="EM28" s="15">
        <v>21</v>
      </c>
      <c r="EN28" s="307"/>
      <c r="EO28" s="365"/>
      <c r="EP28" s="307"/>
      <c r="EQ28" s="292"/>
      <c r="ER28" s="293"/>
      <c r="ES28" s="691">
        <f t="shared" si="19"/>
        <v>0</v>
      </c>
      <c r="EV28" s="111"/>
      <c r="EW28" s="15">
        <v>21</v>
      </c>
      <c r="EX28" s="72">
        <v>895.8</v>
      </c>
      <c r="EY28" s="377">
        <v>44303</v>
      </c>
      <c r="EZ28" s="72">
        <v>895.8</v>
      </c>
      <c r="FA28" s="292" t="s">
        <v>384</v>
      </c>
      <c r="FB28" s="74">
        <v>47</v>
      </c>
      <c r="FC28" s="356">
        <f t="shared" si="20"/>
        <v>42102.6</v>
      </c>
      <c r="FF28" s="98"/>
      <c r="FG28" s="15">
        <v>21</v>
      </c>
      <c r="FH28" s="307">
        <v>849.6</v>
      </c>
      <c r="FI28" s="365">
        <v>44306</v>
      </c>
      <c r="FJ28" s="307">
        <v>849.6</v>
      </c>
      <c r="FK28" s="292" t="s">
        <v>389</v>
      </c>
      <c r="FL28" s="293">
        <v>48</v>
      </c>
      <c r="FM28" s="691">
        <f t="shared" si="21"/>
        <v>40780.800000000003</v>
      </c>
      <c r="FP28" s="111"/>
      <c r="FQ28" s="15">
        <v>21</v>
      </c>
      <c r="FR28" s="96">
        <v>939.8</v>
      </c>
      <c r="FS28" s="359">
        <v>44305</v>
      </c>
      <c r="FT28" s="96">
        <v>939.8</v>
      </c>
      <c r="FU28" s="73" t="s">
        <v>363</v>
      </c>
      <c r="FV28" s="74">
        <v>48</v>
      </c>
      <c r="FW28" s="691">
        <f t="shared" si="22"/>
        <v>45110.399999999994</v>
      </c>
      <c r="FX28" s="74"/>
      <c r="FZ28" s="111"/>
      <c r="GA28" s="15">
        <v>21</v>
      </c>
      <c r="GB28" s="72"/>
      <c r="GC28" s="583"/>
      <c r="GD28" s="72"/>
      <c r="GE28" s="292"/>
      <c r="GF28" s="293"/>
      <c r="GG28" s="356">
        <f t="shared" si="23"/>
        <v>0</v>
      </c>
      <c r="GJ28" s="111"/>
      <c r="GK28" s="15">
        <v>21</v>
      </c>
      <c r="GL28" s="561"/>
      <c r="GM28" s="359"/>
      <c r="GN28" s="561"/>
      <c r="GO28" s="99"/>
      <c r="GP28" s="74"/>
      <c r="GQ28" s="691">
        <f t="shared" si="24"/>
        <v>0</v>
      </c>
      <c r="GT28" s="111"/>
      <c r="GU28" s="15">
        <v>21</v>
      </c>
      <c r="GV28" s="96">
        <v>872.3</v>
      </c>
      <c r="GW28" s="359">
        <v>44309</v>
      </c>
      <c r="GX28" s="96">
        <v>872.3</v>
      </c>
      <c r="GY28" s="99" t="s">
        <v>400</v>
      </c>
      <c r="GZ28" s="74">
        <v>50</v>
      </c>
      <c r="HA28" s="691">
        <f t="shared" si="25"/>
        <v>43615</v>
      </c>
      <c r="HD28" s="111"/>
      <c r="HE28" s="15">
        <v>21</v>
      </c>
      <c r="HF28" s="96"/>
      <c r="HG28" s="359"/>
      <c r="HH28" s="96"/>
      <c r="HI28" s="99"/>
      <c r="HJ28" s="74"/>
      <c r="HK28" s="691">
        <f t="shared" si="26"/>
        <v>0</v>
      </c>
      <c r="HN28" s="111"/>
      <c r="HO28" s="15">
        <v>21</v>
      </c>
      <c r="HP28" s="307">
        <v>939.4</v>
      </c>
      <c r="HQ28" s="365">
        <v>44313</v>
      </c>
      <c r="HR28" s="307">
        <v>939.4</v>
      </c>
      <c r="HS28" s="426" t="s">
        <v>425</v>
      </c>
      <c r="HT28" s="293">
        <v>50</v>
      </c>
      <c r="HU28" s="356">
        <f t="shared" si="27"/>
        <v>46970</v>
      </c>
      <c r="HX28" s="111"/>
      <c r="HY28" s="15">
        <v>21</v>
      </c>
      <c r="HZ28" s="72">
        <v>938</v>
      </c>
      <c r="IA28" s="377">
        <v>44312</v>
      </c>
      <c r="IB28" s="72">
        <v>938</v>
      </c>
      <c r="IC28" s="73" t="s">
        <v>428</v>
      </c>
      <c r="ID28" s="74">
        <v>50</v>
      </c>
      <c r="IE28" s="691">
        <f t="shared" si="28"/>
        <v>46900</v>
      </c>
      <c r="IH28" s="111"/>
      <c r="II28" s="15">
        <v>21</v>
      </c>
      <c r="IJ28" s="72">
        <v>894.9</v>
      </c>
      <c r="IK28" s="377">
        <v>44317</v>
      </c>
      <c r="IL28" s="72">
        <v>894.9</v>
      </c>
      <c r="IM28" s="73" t="s">
        <v>461</v>
      </c>
      <c r="IN28" s="74">
        <v>50</v>
      </c>
      <c r="IO28" s="691">
        <f t="shared" si="29"/>
        <v>44745</v>
      </c>
      <c r="IR28" s="111"/>
      <c r="IS28" s="15">
        <v>21</v>
      </c>
      <c r="IT28" s="307">
        <v>898.6</v>
      </c>
      <c r="IU28" s="271">
        <v>44315</v>
      </c>
      <c r="IV28" s="307">
        <v>898.6</v>
      </c>
      <c r="IW28" s="590" t="s">
        <v>444</v>
      </c>
      <c r="IX28" s="293">
        <v>50</v>
      </c>
      <c r="IY28" s="356">
        <f t="shared" si="30"/>
        <v>44930</v>
      </c>
      <c r="JA28" s="72"/>
      <c r="JB28" s="111"/>
      <c r="JC28" s="15">
        <v>21</v>
      </c>
      <c r="JD28" s="72"/>
      <c r="JE28" s="377"/>
      <c r="JF28" s="72"/>
      <c r="JG28" s="73"/>
      <c r="JH28" s="74"/>
      <c r="JI28" s="691">
        <f t="shared" si="31"/>
        <v>0</v>
      </c>
      <c r="JL28" s="111"/>
      <c r="JM28" s="15">
        <v>21</v>
      </c>
      <c r="JN28" s="96"/>
      <c r="JO28" s="359"/>
      <c r="JP28" s="96"/>
      <c r="JQ28" s="73"/>
      <c r="JR28" s="74"/>
      <c r="JS28" s="691">
        <f>JR28*JP28</f>
        <v>0</v>
      </c>
      <c r="JV28" s="98"/>
      <c r="JW28" s="15">
        <v>21</v>
      </c>
      <c r="JX28" s="72">
        <v>903.1</v>
      </c>
      <c r="JY28" s="377">
        <v>44316</v>
      </c>
      <c r="JZ28" s="72">
        <v>903.1</v>
      </c>
      <c r="KA28" s="73" t="s">
        <v>456</v>
      </c>
      <c r="KB28" s="74">
        <v>50</v>
      </c>
      <c r="KC28" s="691">
        <f t="shared" si="33"/>
        <v>45155</v>
      </c>
      <c r="KF28" s="98"/>
      <c r="KG28" s="15">
        <v>21</v>
      </c>
      <c r="KH28" s="72">
        <v>889.5</v>
      </c>
      <c r="KI28" s="377">
        <v>44316</v>
      </c>
      <c r="KJ28" s="72">
        <v>889.5</v>
      </c>
      <c r="KK28" s="73" t="s">
        <v>442</v>
      </c>
      <c r="KL28" s="74">
        <v>50</v>
      </c>
      <c r="KM28" s="691">
        <f t="shared" si="34"/>
        <v>44475</v>
      </c>
      <c r="KP28" s="98"/>
      <c r="KQ28" s="15">
        <v>21</v>
      </c>
      <c r="KR28" s="72"/>
      <c r="KS28" s="377"/>
      <c r="KT28" s="72"/>
      <c r="KU28" s="73"/>
      <c r="KV28" s="74"/>
      <c r="KW28" s="691">
        <f t="shared" si="35"/>
        <v>0</v>
      </c>
      <c r="KZ28" s="111"/>
      <c r="LA28" s="15">
        <v>21</v>
      </c>
      <c r="LB28" s="96"/>
      <c r="LC28" s="359"/>
      <c r="LD28" s="96"/>
      <c r="LE28" s="99"/>
      <c r="LF28" s="74"/>
      <c r="LG28" s="691">
        <f t="shared" si="36"/>
        <v>0</v>
      </c>
      <c r="LJ28" s="111"/>
      <c r="LK28" s="15">
        <v>21</v>
      </c>
      <c r="LL28" s="96"/>
      <c r="LM28" s="359"/>
      <c r="LN28" s="96"/>
      <c r="LO28" s="99"/>
      <c r="LP28" s="74"/>
      <c r="LQ28" s="691">
        <f t="shared" si="37"/>
        <v>0</v>
      </c>
      <c r="LT28" s="111"/>
      <c r="LU28" s="15">
        <v>21</v>
      </c>
      <c r="LV28" s="96"/>
      <c r="LW28" s="359"/>
      <c r="LX28" s="96"/>
      <c r="LY28" s="99"/>
      <c r="LZ28" s="74"/>
      <c r="MA28" s="691">
        <f t="shared" si="38"/>
        <v>0</v>
      </c>
      <c r="MC28" s="111"/>
      <c r="MD28" s="15">
        <v>21</v>
      </c>
      <c r="ME28" s="433"/>
      <c r="MF28" s="359"/>
      <c r="MG28" s="433"/>
      <c r="MH28" s="99"/>
      <c r="MI28" s="74"/>
      <c r="MJ28" s="74">
        <f t="shared" si="39"/>
        <v>0</v>
      </c>
      <c r="MM28" s="111"/>
      <c r="MN28" s="15">
        <v>21</v>
      </c>
      <c r="MO28" s="96"/>
      <c r="MP28" s="359"/>
      <c r="MQ28" s="96"/>
      <c r="MR28" s="99"/>
      <c r="MS28" s="74"/>
      <c r="MT28" s="74">
        <f t="shared" si="40"/>
        <v>0</v>
      </c>
      <c r="MW28" s="111"/>
      <c r="MX28" s="15"/>
      <c r="MY28" s="433"/>
      <c r="MZ28" s="359"/>
      <c r="NA28" s="353"/>
      <c r="NB28" s="352"/>
      <c r="NC28" s="74"/>
      <c r="ND28" s="74">
        <v>0</v>
      </c>
      <c r="NG28" s="111"/>
      <c r="NH28" s="15">
        <v>21</v>
      </c>
      <c r="NI28" s="96"/>
      <c r="NJ28" s="359"/>
      <c r="NK28" s="96"/>
      <c r="NL28" s="99"/>
      <c r="NM28" s="74"/>
      <c r="NN28" s="74">
        <f t="shared" si="41"/>
        <v>0</v>
      </c>
      <c r="NQ28" s="111"/>
      <c r="NR28" s="15">
        <v>21</v>
      </c>
      <c r="NS28" s="96"/>
      <c r="NT28" s="359"/>
      <c r="NU28" s="96"/>
      <c r="NV28" s="99"/>
      <c r="NW28" s="74"/>
      <c r="NX28" s="74">
        <f t="shared" si="42"/>
        <v>0</v>
      </c>
      <c r="OA28" s="111"/>
      <c r="OB28" s="15">
        <v>21</v>
      </c>
      <c r="OC28" s="96"/>
      <c r="OD28" s="359"/>
      <c r="OE28" s="96"/>
      <c r="OF28" s="99"/>
      <c r="OG28" s="74"/>
      <c r="OH28" s="74">
        <f t="shared" si="43"/>
        <v>0</v>
      </c>
      <c r="OK28" s="111"/>
      <c r="OL28" s="15">
        <v>21</v>
      </c>
      <c r="OM28" s="96"/>
      <c r="ON28" s="359"/>
      <c r="OO28" s="96"/>
      <c r="OP28" s="99"/>
      <c r="OQ28" s="74"/>
      <c r="OR28" s="74">
        <f t="shared" si="44"/>
        <v>0</v>
      </c>
      <c r="OU28" s="111"/>
      <c r="OV28" s="15">
        <v>21</v>
      </c>
      <c r="OW28" s="307"/>
      <c r="OX28" s="365"/>
      <c r="OY28" s="307"/>
      <c r="OZ28" s="352"/>
      <c r="PA28" s="293"/>
      <c r="PB28" s="293">
        <f t="shared" si="45"/>
        <v>0</v>
      </c>
      <c r="PE28" s="111"/>
      <c r="PF28" s="15">
        <v>21</v>
      </c>
      <c r="PG28" s="96"/>
      <c r="PH28" s="359"/>
      <c r="PI28" s="96"/>
      <c r="PJ28" s="99"/>
      <c r="PK28" s="74"/>
      <c r="PL28" s="74">
        <f t="shared" si="46"/>
        <v>0</v>
      </c>
      <c r="PO28" s="111"/>
      <c r="PP28" s="15">
        <v>21</v>
      </c>
      <c r="PQ28" s="96"/>
      <c r="PR28" s="359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9"/>
      <c r="QK28" s="96"/>
      <c r="QL28" s="99"/>
      <c r="QM28" s="74"/>
      <c r="QP28" s="111"/>
      <c r="QQ28" s="15">
        <v>21</v>
      </c>
      <c r="QR28" s="96"/>
      <c r="QS28" s="359"/>
      <c r="QT28" s="96"/>
      <c r="QU28" s="99"/>
      <c r="QV28" s="74"/>
      <c r="QY28" s="111"/>
      <c r="QZ28" s="15">
        <v>21</v>
      </c>
      <c r="RA28" s="96"/>
      <c r="RB28" s="359"/>
      <c r="RC28" s="96"/>
      <c r="RD28" s="99"/>
      <c r="RE28" s="74"/>
      <c r="RH28" s="111"/>
      <c r="RI28" s="15">
        <v>21</v>
      </c>
      <c r="RJ28" s="96"/>
      <c r="RK28" s="359"/>
      <c r="RL28" s="96"/>
      <c r="RM28" s="99"/>
      <c r="RN28" s="420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 t="str">
        <f t="shared" ref="B29:I29" si="68">JA5</f>
        <v>TYSON FRESH MEATS</v>
      </c>
      <c r="C29" s="79" t="str">
        <f t="shared" si="68"/>
        <v xml:space="preserve">I B P </v>
      </c>
      <c r="D29" s="107" t="str">
        <f t="shared" si="68"/>
        <v>PED. 64279736</v>
      </c>
      <c r="E29" s="144">
        <f t="shared" si="68"/>
        <v>44314</v>
      </c>
      <c r="F29" s="90">
        <f t="shared" si="68"/>
        <v>18649.18</v>
      </c>
      <c r="G29" s="76">
        <f t="shared" si="68"/>
        <v>20</v>
      </c>
      <c r="H29" s="49">
        <f t="shared" si="68"/>
        <v>18696.98</v>
      </c>
      <c r="I29" s="110">
        <f t="shared" si="68"/>
        <v>-47.799999999999272</v>
      </c>
      <c r="L29" s="111"/>
      <c r="M29" s="15"/>
      <c r="N29" s="96"/>
      <c r="O29" s="359"/>
      <c r="P29" s="96"/>
      <c r="Q29" s="99"/>
      <c r="R29" s="74"/>
      <c r="S29" s="691">
        <v>0</v>
      </c>
      <c r="V29" s="111"/>
      <c r="W29" s="15">
        <v>22</v>
      </c>
      <c r="X29" s="96"/>
      <c r="Y29" s="359"/>
      <c r="Z29" s="96"/>
      <c r="AA29" s="73"/>
      <c r="AB29" s="74"/>
      <c r="AC29" s="356">
        <f t="shared" si="8"/>
        <v>0</v>
      </c>
      <c r="AF29" s="98"/>
      <c r="AG29" s="15"/>
      <c r="AH29" s="96"/>
      <c r="AI29" s="359"/>
      <c r="AJ29" s="96"/>
      <c r="AK29" s="99"/>
      <c r="AL29" s="74"/>
      <c r="AM29" s="700">
        <f t="shared" si="9"/>
        <v>0</v>
      </c>
      <c r="AP29" s="111"/>
      <c r="AQ29" s="15">
        <v>22</v>
      </c>
      <c r="AR29" s="433"/>
      <c r="AS29" s="365"/>
      <c r="AT29" s="433"/>
      <c r="AU29" s="352"/>
      <c r="AV29" s="293"/>
      <c r="AW29" s="356">
        <f t="shared" si="10"/>
        <v>0</v>
      </c>
      <c r="AZ29" s="111"/>
      <c r="BA29" s="15">
        <v>22</v>
      </c>
      <c r="BB29" s="96"/>
      <c r="BC29" s="437"/>
      <c r="BD29" s="173"/>
      <c r="BE29" s="438"/>
      <c r="BF29" s="63"/>
      <c r="BG29" s="720">
        <f t="shared" si="11"/>
        <v>0</v>
      </c>
      <c r="BJ29" s="111"/>
      <c r="BK29" s="15">
        <v>22</v>
      </c>
      <c r="BL29" s="96"/>
      <c r="BM29" s="144"/>
      <c r="BN29" s="96"/>
      <c r="BO29" s="99"/>
      <c r="BP29" s="420"/>
      <c r="BQ29" s="720">
        <f t="shared" si="12"/>
        <v>0</v>
      </c>
      <c r="BT29" s="111"/>
      <c r="BU29" s="290">
        <v>22</v>
      </c>
      <c r="BV29" s="307"/>
      <c r="BW29" s="83"/>
      <c r="BX29" s="96"/>
      <c r="BY29" s="99"/>
      <c r="BZ29" s="74"/>
      <c r="CA29" s="691">
        <v>0</v>
      </c>
      <c r="CD29" s="111"/>
      <c r="CE29" s="15">
        <v>22</v>
      </c>
      <c r="CF29" s="96"/>
      <c r="CG29" s="421"/>
      <c r="CH29" s="96"/>
      <c r="CI29" s="435"/>
      <c r="CJ29" s="423"/>
      <c r="CK29" s="691">
        <f t="shared" si="14"/>
        <v>0</v>
      </c>
      <c r="CN29" s="766"/>
      <c r="CO29" s="15">
        <v>22</v>
      </c>
      <c r="CP29" s="96"/>
      <c r="CQ29" s="421"/>
      <c r="CR29" s="96"/>
      <c r="CS29" s="424"/>
      <c r="CT29" s="423"/>
      <c r="CU29" s="705">
        <f t="shared" si="48"/>
        <v>0</v>
      </c>
      <c r="CX29" s="111"/>
      <c r="CY29" s="15"/>
      <c r="CZ29" s="96"/>
      <c r="DA29" s="359"/>
      <c r="DB29" s="96"/>
      <c r="DC29" s="99"/>
      <c r="DD29" s="74"/>
      <c r="DE29" s="691">
        <f t="shared" si="15"/>
        <v>0</v>
      </c>
      <c r="DH29" s="111"/>
      <c r="DI29" s="15"/>
      <c r="DJ29" s="96"/>
      <c r="DK29" s="359"/>
      <c r="DL29" s="96"/>
      <c r="DM29" s="99"/>
      <c r="DN29" s="74"/>
      <c r="DO29" s="705">
        <f t="shared" si="16"/>
        <v>0</v>
      </c>
      <c r="DR29" s="532"/>
      <c r="DS29" s="15">
        <v>22</v>
      </c>
      <c r="DT29" s="96"/>
      <c r="DU29" s="359"/>
      <c r="DV29" s="96"/>
      <c r="DW29" s="99"/>
      <c r="DX29" s="74"/>
      <c r="DY29" s="691">
        <f t="shared" si="17"/>
        <v>0</v>
      </c>
      <c r="EB29" s="111"/>
      <c r="EC29" s="15">
        <v>22</v>
      </c>
      <c r="ED29" s="72"/>
      <c r="EE29" s="377"/>
      <c r="EF29" s="72"/>
      <c r="EG29" s="73"/>
      <c r="EH29" s="74"/>
      <c r="EI29" s="691">
        <f>SUM(EI8:EI28)</f>
        <v>843250.03</v>
      </c>
      <c r="EL29" s="98"/>
      <c r="EM29" s="15">
        <v>22</v>
      </c>
      <c r="EN29" s="96"/>
      <c r="EO29" s="359"/>
      <c r="EP29" s="96"/>
      <c r="EQ29" s="73"/>
      <c r="ER29" s="74"/>
      <c r="ES29" s="691">
        <f t="shared" si="19"/>
        <v>0</v>
      </c>
      <c r="EV29" s="111"/>
      <c r="EW29" s="15">
        <v>22</v>
      </c>
      <c r="EX29" s="72"/>
      <c r="EY29" s="377"/>
      <c r="EZ29" s="72"/>
      <c r="FA29" s="73"/>
      <c r="FB29" s="74"/>
      <c r="FC29" s="356">
        <f t="shared" si="20"/>
        <v>0</v>
      </c>
      <c r="FF29" s="98"/>
      <c r="FG29" s="15">
        <v>22</v>
      </c>
      <c r="FH29" s="96"/>
      <c r="FI29" s="359"/>
      <c r="FJ29" s="96"/>
      <c r="FK29" s="73"/>
      <c r="FL29" s="74"/>
      <c r="FM29" s="691">
        <f t="shared" si="21"/>
        <v>0</v>
      </c>
      <c r="FP29" s="111"/>
      <c r="FQ29" s="15">
        <v>22</v>
      </c>
      <c r="FR29" s="96"/>
      <c r="FS29" s="359"/>
      <c r="FT29" s="96"/>
      <c r="FU29" s="73"/>
      <c r="FV29" s="74"/>
      <c r="FW29" s="691">
        <f t="shared" si="22"/>
        <v>0</v>
      </c>
      <c r="FZ29" s="111"/>
      <c r="GA29" s="15"/>
      <c r="GB29" s="72"/>
      <c r="GC29" s="377"/>
      <c r="GD29" s="72"/>
      <c r="GE29" s="73"/>
      <c r="GF29" s="74"/>
      <c r="GG29" s="356">
        <f t="shared" si="23"/>
        <v>0</v>
      </c>
      <c r="GJ29" s="111"/>
      <c r="GK29" s="15"/>
      <c r="GL29" s="561"/>
      <c r="GM29" s="359"/>
      <c r="GN29" s="96"/>
      <c r="GO29" s="99"/>
      <c r="GP29" s="74"/>
      <c r="GQ29" s="691">
        <f t="shared" si="24"/>
        <v>0</v>
      </c>
      <c r="GT29" s="111" t="s">
        <v>40</v>
      </c>
      <c r="GU29" s="15">
        <v>22</v>
      </c>
      <c r="GV29" s="96"/>
      <c r="GW29" s="359"/>
      <c r="GX29" s="96"/>
      <c r="GY29" s="99"/>
      <c r="GZ29" s="74"/>
      <c r="HA29" s="691">
        <f>SUM(HA8:HA28)</f>
        <v>938915</v>
      </c>
      <c r="HD29" s="111"/>
      <c r="HE29" s="15"/>
      <c r="HF29" s="96"/>
      <c r="HG29" s="359"/>
      <c r="HH29" s="96"/>
      <c r="HI29" s="99"/>
      <c r="HJ29" s="74"/>
      <c r="HK29" s="691">
        <f>SUM(HK8:HK28)</f>
        <v>918850</v>
      </c>
      <c r="HN29" s="111"/>
      <c r="HO29" s="15">
        <v>22</v>
      </c>
      <c r="HP29" s="96"/>
      <c r="HQ29" s="359"/>
      <c r="HR29" s="96"/>
      <c r="HS29" s="73"/>
      <c r="HT29" s="74"/>
      <c r="HU29" s="356">
        <f t="shared" si="27"/>
        <v>0</v>
      </c>
      <c r="HX29" s="111"/>
      <c r="HY29" s="15"/>
      <c r="HZ29" s="72"/>
      <c r="IA29" s="377"/>
      <c r="IB29" s="72"/>
      <c r="IC29" s="73"/>
      <c r="ID29" s="74"/>
      <c r="IE29" s="691">
        <f>SUM(IE8:IE28)</f>
        <v>946070</v>
      </c>
      <c r="IH29" s="111"/>
      <c r="II29" s="15">
        <v>22</v>
      </c>
      <c r="IJ29" s="72"/>
      <c r="IK29" s="377"/>
      <c r="IL29" s="72"/>
      <c r="IM29" s="73"/>
      <c r="IN29" s="74"/>
      <c r="IO29" s="691">
        <f t="shared" si="29"/>
        <v>0</v>
      </c>
      <c r="IR29" s="111"/>
      <c r="IS29" s="15">
        <v>22</v>
      </c>
      <c r="IT29" s="307"/>
      <c r="IU29" s="271"/>
      <c r="IV29" s="307"/>
      <c r="IW29" s="352"/>
      <c r="IX29" s="293"/>
      <c r="IY29" s="356">
        <f t="shared" si="30"/>
        <v>0</v>
      </c>
      <c r="JA29" s="110"/>
      <c r="JB29" s="111"/>
      <c r="JC29" s="15">
        <v>22</v>
      </c>
      <c r="JD29" s="72"/>
      <c r="JE29" s="377"/>
      <c r="JF29" s="72"/>
      <c r="JG29" s="73"/>
      <c r="JH29" s="74"/>
      <c r="JI29" s="691">
        <f t="shared" si="31"/>
        <v>0</v>
      </c>
      <c r="JL29" s="111"/>
      <c r="JM29" s="15"/>
      <c r="JN29" s="96"/>
      <c r="JO29" s="359"/>
      <c r="JP29" s="96"/>
      <c r="JQ29" s="73"/>
      <c r="JR29" s="74"/>
      <c r="JS29" s="691">
        <f>SUM(JS8:JS28)</f>
        <v>940178</v>
      </c>
      <c r="JV29" s="111"/>
      <c r="JW29" s="15"/>
      <c r="JX29" s="72"/>
      <c r="JY29" s="377"/>
      <c r="JZ29" s="72"/>
      <c r="KA29" s="73"/>
      <c r="KB29" s="74"/>
      <c r="KC29" s="691">
        <f>SUM(KC8:KC28)</f>
        <v>954145</v>
      </c>
      <c r="KF29" s="111"/>
      <c r="KG29" s="15"/>
      <c r="KH29" s="72"/>
      <c r="KI29" s="377"/>
      <c r="KJ29" s="72"/>
      <c r="KK29" s="73"/>
      <c r="KL29" s="74"/>
      <c r="KM29" s="691">
        <f>SUM(KM8:KM28)</f>
        <v>952665</v>
      </c>
      <c r="KP29" s="111"/>
      <c r="KQ29" s="15"/>
      <c r="KR29" s="72"/>
      <c r="KS29" s="377"/>
      <c r="KT29" s="72"/>
      <c r="KU29" s="73"/>
      <c r="KV29" s="74"/>
      <c r="KW29" s="691">
        <f>SUM(KW8:KW28)</f>
        <v>0</v>
      </c>
      <c r="KZ29" s="111"/>
      <c r="LA29" s="15"/>
      <c r="LB29" s="96"/>
      <c r="LC29" s="359"/>
      <c r="LD29" s="96"/>
      <c r="LE29" s="99"/>
      <c r="LF29" s="74"/>
      <c r="LG29" s="691">
        <f>LF29*LD29</f>
        <v>0</v>
      </c>
      <c r="LJ29" s="111"/>
      <c r="LK29" s="15"/>
      <c r="LL29" s="96"/>
      <c r="LM29" s="359"/>
      <c r="LN29" s="307"/>
      <c r="LO29" s="99"/>
      <c r="LP29" s="74"/>
      <c r="LQ29" s="691">
        <f t="shared" si="37"/>
        <v>0</v>
      </c>
      <c r="LT29" s="111"/>
      <c r="LU29" s="15"/>
      <c r="LV29" s="96"/>
      <c r="LW29" s="359"/>
      <c r="LX29" s="96"/>
      <c r="LY29" s="99"/>
      <c r="LZ29" s="74"/>
      <c r="MA29" s="691">
        <f t="shared" si="38"/>
        <v>0</v>
      </c>
      <c r="MC29" s="111"/>
      <c r="MD29" s="15">
        <v>22</v>
      </c>
      <c r="ME29" s="433"/>
      <c r="MF29" s="359"/>
      <c r="MG29" s="433"/>
      <c r="MH29" s="99"/>
      <c r="MI29" s="74"/>
      <c r="MJ29" s="74">
        <f>SUM(MJ8:MJ28)</f>
        <v>0</v>
      </c>
      <c r="MM29" s="98"/>
      <c r="MN29" s="15"/>
      <c r="MO29" s="96"/>
      <c r="MP29" s="359"/>
      <c r="MQ29" s="96"/>
      <c r="MR29" s="99"/>
      <c r="MS29" s="74"/>
      <c r="MT29" s="74">
        <f>SUM(MT8:MT28)</f>
        <v>0</v>
      </c>
      <c r="MW29" s="111"/>
      <c r="MX29" s="15"/>
      <c r="MY29" s="433"/>
      <c r="MZ29" s="359"/>
      <c r="NA29" s="433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9"/>
      <c r="NN29" s="96"/>
      <c r="NO29" s="99"/>
      <c r="NP29" s="74"/>
      <c r="NQ29" s="74">
        <v>0</v>
      </c>
      <c r="NT29" s="111"/>
      <c r="NU29" s="15"/>
      <c r="NV29" s="96"/>
      <c r="NW29" s="359"/>
      <c r="NX29" s="96"/>
      <c r="NY29" s="99"/>
      <c r="NZ29" s="74"/>
      <c r="OA29" s="74">
        <f>SUM(NX8:NX28)</f>
        <v>0</v>
      </c>
      <c r="OD29" s="111"/>
      <c r="OE29" s="15"/>
      <c r="OF29" s="96"/>
      <c r="OG29" s="359"/>
      <c r="OH29" s="74">
        <f t="shared" si="43"/>
        <v>0</v>
      </c>
      <c r="OI29" s="96"/>
      <c r="OJ29" s="99"/>
      <c r="OK29" s="74"/>
      <c r="ON29" s="111"/>
      <c r="OO29" s="15"/>
      <c r="OP29" s="96"/>
      <c r="OQ29" s="359"/>
      <c r="OR29" s="691">
        <v>0</v>
      </c>
      <c r="OS29" s="96"/>
      <c r="OT29" s="99"/>
      <c r="OU29" s="74"/>
      <c r="OX29" s="111"/>
      <c r="OY29" s="15"/>
      <c r="OZ29" s="307"/>
      <c r="PA29" s="365"/>
      <c r="PB29" s="356">
        <v>0</v>
      </c>
      <c r="PC29" s="307"/>
      <c r="PD29" s="352"/>
      <c r="PE29" s="293"/>
      <c r="PH29" s="111"/>
      <c r="PI29" s="15"/>
      <c r="PJ29" s="96"/>
      <c r="PK29" s="359"/>
      <c r="PL29" s="359"/>
      <c r="PM29" s="96"/>
      <c r="PN29" s="99"/>
      <c r="PO29" s="74"/>
      <c r="PR29" s="111"/>
      <c r="PS29" s="15"/>
      <c r="PT29" s="96"/>
      <c r="PU29" s="359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9"/>
      <c r="QN29" s="96"/>
      <c r="QO29" s="99"/>
      <c r="QP29" s="74"/>
      <c r="QS29" s="111"/>
      <c r="QT29" s="15"/>
      <c r="QU29" s="96"/>
      <c r="QV29" s="359"/>
      <c r="QW29" s="96"/>
      <c r="QX29" s="99"/>
      <c r="QY29" s="74"/>
      <c r="RB29" s="111"/>
      <c r="RC29" s="15"/>
      <c r="RD29" s="96"/>
      <c r="RE29" s="359"/>
      <c r="RF29" s="96"/>
      <c r="RG29" s="99"/>
      <c r="RH29" s="74"/>
      <c r="RK29" s="111"/>
      <c r="RL29" s="15"/>
      <c r="RM29" s="96"/>
      <c r="RN29" s="359"/>
      <c r="RO29" s="96"/>
      <c r="RP29" s="99"/>
      <c r="RQ29" s="420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 t="str">
        <f t="shared" ref="B30:H30" si="69">JK5</f>
        <v>TYSON FRESH MEAT</v>
      </c>
      <c r="C30" s="79" t="str">
        <f t="shared" si="69"/>
        <v xml:space="preserve">I B P </v>
      </c>
      <c r="D30" s="107" t="str">
        <f t="shared" si="69"/>
        <v>PED. 64331342</v>
      </c>
      <c r="E30" s="144">
        <f t="shared" si="69"/>
        <v>44316</v>
      </c>
      <c r="F30" s="90">
        <f t="shared" si="69"/>
        <v>18758.84</v>
      </c>
      <c r="G30" s="76">
        <f t="shared" si="69"/>
        <v>20</v>
      </c>
      <c r="H30" s="49">
        <f t="shared" si="69"/>
        <v>18803.560000000001</v>
      </c>
      <c r="I30" s="110">
        <f>F30-H30</f>
        <v>-44.720000000001164</v>
      </c>
      <c r="L30" s="111"/>
      <c r="M30" s="15"/>
      <c r="N30" s="96"/>
      <c r="O30" s="359"/>
      <c r="P30" s="96"/>
      <c r="Q30" s="99"/>
      <c r="R30" s="74"/>
      <c r="S30" s="692">
        <f>SUM(S8:S29)</f>
        <v>824106.80000000016</v>
      </c>
      <c r="V30" s="111"/>
      <c r="W30" s="15">
        <v>23</v>
      </c>
      <c r="X30" s="96"/>
      <c r="Y30" s="359"/>
      <c r="Z30" s="110"/>
      <c r="AA30" s="73"/>
      <c r="AB30" s="74"/>
      <c r="AC30" s="691">
        <f>SUM(AC8:AC29)</f>
        <v>827622</v>
      </c>
      <c r="AF30" s="111"/>
      <c r="AG30" s="15"/>
      <c r="AH30" s="72"/>
      <c r="AI30" s="359"/>
      <c r="AJ30" s="72"/>
      <c r="AK30" s="99"/>
      <c r="AL30" s="74"/>
      <c r="AM30" s="74">
        <f>SUM(AM8:AM29)</f>
        <v>833444.10000000009</v>
      </c>
      <c r="AP30" s="111"/>
      <c r="AQ30" s="15"/>
      <c r="AR30" s="433"/>
      <c r="AS30" s="83"/>
      <c r="AT30" s="72"/>
      <c r="AU30" s="99"/>
      <c r="AV30" s="74"/>
      <c r="AW30" s="691">
        <f>SUM(AW8:AW29)</f>
        <v>849773.70000000007</v>
      </c>
      <c r="AZ30" s="111"/>
      <c r="BA30" s="15"/>
      <c r="BB30" s="72"/>
      <c r="BC30" s="144"/>
      <c r="BD30" s="72"/>
      <c r="BE30" s="99"/>
      <c r="BF30" s="74"/>
      <c r="BG30" s="691">
        <f>SUM(BG8:BG29)</f>
        <v>848592.45</v>
      </c>
      <c r="BJ30" s="111"/>
      <c r="BK30" s="15"/>
      <c r="BL30" s="72"/>
      <c r="BM30" s="144"/>
      <c r="BN30" s="72"/>
      <c r="BO30" s="99"/>
      <c r="BP30" s="74"/>
      <c r="BQ30" s="691">
        <f>SUM(BQ8:BQ29)</f>
        <v>871083.59999999986</v>
      </c>
      <c r="BT30" s="111"/>
      <c r="BU30" s="290"/>
      <c r="BV30" s="291"/>
      <c r="BW30" s="83"/>
      <c r="BX30" s="72"/>
      <c r="BY30" s="99"/>
      <c r="BZ30" s="74"/>
      <c r="CA30" s="691">
        <f>SUM(CA8:CA29)</f>
        <v>855903.59999999974</v>
      </c>
      <c r="CD30" s="111"/>
      <c r="CE30" s="15">
        <v>23</v>
      </c>
      <c r="CF30" s="72"/>
      <c r="CG30" s="421"/>
      <c r="CH30" s="72"/>
      <c r="CI30" s="435"/>
      <c r="CJ30" s="423"/>
      <c r="CK30" s="691">
        <f>SUM(CK8:CK29)</f>
        <v>867835.99999999977</v>
      </c>
      <c r="CN30" s="111"/>
      <c r="CO30" s="15"/>
      <c r="CP30" s="72"/>
      <c r="CQ30" s="359"/>
      <c r="CR30" s="72"/>
      <c r="CS30" s="99"/>
      <c r="CT30" s="74"/>
      <c r="CU30" s="705">
        <f t="shared" si="48"/>
        <v>0</v>
      </c>
      <c r="CX30" s="111"/>
      <c r="CY30" s="15"/>
      <c r="CZ30" s="72"/>
      <c r="DA30" s="359"/>
      <c r="DB30" s="72"/>
      <c r="DC30" s="99"/>
      <c r="DD30" s="74"/>
      <c r="DE30" s="691">
        <f>SUM(DE8:DE29)</f>
        <v>871286.92</v>
      </c>
      <c r="DH30" s="111"/>
      <c r="DI30" s="15"/>
      <c r="DJ30" s="72"/>
      <c r="DK30" s="359"/>
      <c r="DL30" s="72"/>
      <c r="DM30" s="99"/>
      <c r="DN30" s="74"/>
      <c r="DO30" s="691">
        <f>SUM(DO8:DO29)</f>
        <v>843713.59999999986</v>
      </c>
      <c r="DR30" s="111"/>
      <c r="DS30" s="15"/>
      <c r="DT30" s="72"/>
      <c r="DU30" s="359"/>
      <c r="DV30" s="72"/>
      <c r="DW30" s="99"/>
      <c r="DX30" s="74"/>
      <c r="DY30" s="691">
        <f>SUM(DY8:DY29)</f>
        <v>862564.40000000014</v>
      </c>
      <c r="EB30" s="111"/>
      <c r="EC30" s="15"/>
      <c r="ED30" s="72"/>
      <c r="EE30" s="377"/>
      <c r="EF30" s="110"/>
      <c r="EG30" s="73"/>
      <c r="EH30" s="74"/>
      <c r="EL30" s="111"/>
      <c r="EM30" s="15"/>
      <c r="EN30" s="72"/>
      <c r="EO30" s="377"/>
      <c r="EP30" s="110"/>
      <c r="EQ30" s="73"/>
      <c r="ER30" s="74"/>
      <c r="ES30" s="691">
        <f>SUM(ES8:ES29)</f>
        <v>849517.47999999986</v>
      </c>
      <c r="EV30" s="98"/>
      <c r="EW30" s="15"/>
      <c r="EX30" s="96"/>
      <c r="EY30" s="359"/>
      <c r="EZ30" s="110"/>
      <c r="FA30" s="73"/>
      <c r="FB30" s="74"/>
      <c r="FC30" s="691">
        <f>SUM(FC8:FC29)</f>
        <v>873142.5</v>
      </c>
      <c r="FF30" s="98"/>
      <c r="FG30" s="15"/>
      <c r="FH30" s="96"/>
      <c r="FI30" s="359"/>
      <c r="FJ30" s="110"/>
      <c r="FK30" s="73"/>
      <c r="FL30" s="74"/>
      <c r="FM30" s="691">
        <f>SUM(FM8:FM29)</f>
        <v>909720.00000000023</v>
      </c>
      <c r="FP30" s="111"/>
      <c r="FQ30" s="15"/>
      <c r="FR30" s="96"/>
      <c r="FS30" s="359"/>
      <c r="FT30" s="96"/>
      <c r="FU30" s="73"/>
      <c r="FV30" s="74"/>
      <c r="FW30" s="691">
        <f>SUM(FW8:FW29)</f>
        <v>909912</v>
      </c>
      <c r="FZ30" s="111"/>
      <c r="GA30" s="15"/>
      <c r="GB30" s="72"/>
      <c r="GC30" s="377"/>
      <c r="GD30" s="110"/>
      <c r="GE30" s="73"/>
      <c r="GF30" s="74"/>
      <c r="GG30" s="691">
        <f>SUM(GG8:GG29)</f>
        <v>943059.5</v>
      </c>
      <c r="GJ30" s="111"/>
      <c r="GK30" s="15"/>
      <c r="GL30" s="561"/>
      <c r="GM30" s="359"/>
      <c r="GN30" s="72"/>
      <c r="GO30" s="99"/>
      <c r="GP30" s="74"/>
      <c r="GQ30" s="691">
        <f>SUM(GQ8:GQ29)</f>
        <v>928793</v>
      </c>
      <c r="GT30" s="111"/>
      <c r="GU30" s="15">
        <v>23</v>
      </c>
      <c r="GV30" s="96"/>
      <c r="GW30" s="359"/>
      <c r="GX30" s="96"/>
      <c r="GY30" s="99"/>
      <c r="GZ30" s="74"/>
      <c r="HD30" s="111"/>
      <c r="HE30" s="15"/>
      <c r="HF30" s="72"/>
      <c r="HG30" s="421"/>
      <c r="HH30" s="195"/>
      <c r="HI30" s="424"/>
      <c r="HJ30" s="423"/>
      <c r="HK30" s="705"/>
      <c r="HN30" s="111"/>
      <c r="HO30" s="15"/>
      <c r="HP30" s="96"/>
      <c r="HQ30" s="359"/>
      <c r="HR30" s="110"/>
      <c r="HS30" s="73"/>
      <c r="HT30" s="74"/>
      <c r="HU30" s="691">
        <f>SUM(HU8:HU29)</f>
        <v>958325</v>
      </c>
      <c r="HX30" s="111"/>
      <c r="HY30" s="15"/>
      <c r="HZ30" s="72"/>
      <c r="IA30" s="377"/>
      <c r="IB30" s="110"/>
      <c r="IC30" s="73"/>
      <c r="ID30" s="74"/>
      <c r="IH30" s="111"/>
      <c r="II30" s="15">
        <v>23</v>
      </c>
      <c r="IJ30" s="72"/>
      <c r="IK30" s="377"/>
      <c r="IL30" s="110"/>
      <c r="IM30" s="73"/>
      <c r="IN30" s="74"/>
      <c r="IO30" s="691">
        <f>SUM(IO8:IO29)</f>
        <v>952745</v>
      </c>
      <c r="IR30" s="111"/>
      <c r="IS30" s="15"/>
      <c r="IT30" s="72"/>
      <c r="IU30" s="83"/>
      <c r="IV30" s="72"/>
      <c r="IW30" s="99"/>
      <c r="IX30" s="74"/>
      <c r="IY30" s="691">
        <f>SUM(IY8:IY29)</f>
        <v>955815</v>
      </c>
      <c r="JB30" s="111"/>
      <c r="JC30" s="15"/>
      <c r="JD30" s="72"/>
      <c r="JE30" s="377"/>
      <c r="JF30" s="110"/>
      <c r="JG30" s="73"/>
      <c r="JH30" s="74"/>
      <c r="JI30" s="691">
        <f>SUM(JI8:JI29)</f>
        <v>934849</v>
      </c>
      <c r="JL30" s="111"/>
      <c r="JM30" s="15"/>
      <c r="JN30" s="96"/>
      <c r="JO30" s="359"/>
      <c r="JP30" s="110"/>
      <c r="JQ30" s="73"/>
      <c r="JR30" s="74"/>
      <c r="JV30" s="111"/>
      <c r="JW30" s="15"/>
      <c r="JX30" s="72"/>
      <c r="JY30" s="377"/>
      <c r="JZ30" s="110"/>
      <c r="KA30" s="73"/>
      <c r="KB30" s="74"/>
      <c r="KF30" s="111"/>
      <c r="KG30" s="15"/>
      <c r="KH30" s="72"/>
      <c r="KI30" s="377"/>
      <c r="KJ30" s="110"/>
      <c r="KK30" s="73"/>
      <c r="KL30" s="74"/>
      <c r="KP30" s="111"/>
      <c r="KQ30" s="15"/>
      <c r="KR30" s="72"/>
      <c r="KS30" s="377"/>
      <c r="KT30" s="110"/>
      <c r="KU30" s="73"/>
      <c r="KV30" s="74"/>
      <c r="KZ30" s="111"/>
      <c r="LA30" s="15"/>
      <c r="LB30" s="96"/>
      <c r="LC30" s="359"/>
      <c r="LD30" s="72"/>
      <c r="LE30" s="99"/>
      <c r="LF30" s="74"/>
      <c r="LG30" s="691">
        <f>SUM(LG8:LG29)</f>
        <v>0</v>
      </c>
      <c r="LJ30" s="111"/>
      <c r="LK30" s="15"/>
      <c r="LL30" s="96"/>
      <c r="LM30" s="359"/>
      <c r="LN30" s="96"/>
      <c r="LO30" s="99"/>
      <c r="LP30" s="74"/>
      <c r="LQ30" s="691">
        <f>SUM(LQ8:LQ29)</f>
        <v>0</v>
      </c>
      <c r="LT30" s="111"/>
      <c r="LU30" s="15"/>
      <c r="LV30" s="72"/>
      <c r="LW30" s="359"/>
      <c r="LX30" s="72"/>
      <c r="LY30" s="99"/>
      <c r="LZ30" s="74"/>
      <c r="MA30" s="691">
        <f>SUM(MA8:MA29)</f>
        <v>0</v>
      </c>
      <c r="MC30" s="111"/>
      <c r="MD30" s="15"/>
      <c r="ME30" s="433"/>
      <c r="MF30" s="359"/>
      <c r="MG30" s="72"/>
      <c r="MH30" s="99"/>
      <c r="MI30" s="74"/>
      <c r="MJ30" s="74"/>
      <c r="MM30" s="111"/>
      <c r="MN30" s="15"/>
      <c r="MO30" s="72"/>
      <c r="MP30" s="359"/>
      <c r="MQ30" s="72"/>
      <c r="MR30" s="99"/>
      <c r="MS30" s="74"/>
      <c r="MT30" s="74"/>
      <c r="MW30" s="111"/>
      <c r="MX30" s="15"/>
      <c r="MY30" s="433"/>
      <c r="MZ30" s="359"/>
      <c r="NA30" s="72"/>
      <c r="NB30" s="99"/>
      <c r="NC30" s="74"/>
      <c r="ND30" s="74"/>
      <c r="NH30" s="15"/>
      <c r="NI30" s="72"/>
      <c r="NJ30" s="359"/>
      <c r="NK30" s="72"/>
      <c r="NL30" s="99"/>
      <c r="NM30" s="74"/>
      <c r="NN30" s="74">
        <f>SUM(NN8:NN29)</f>
        <v>0</v>
      </c>
      <c r="NQ30" s="111"/>
      <c r="NR30" s="15"/>
      <c r="NS30" s="72"/>
      <c r="NT30" s="359"/>
      <c r="NU30" s="72"/>
      <c r="NV30" s="99"/>
      <c r="NW30" s="74"/>
      <c r="NX30" s="74"/>
      <c r="OB30" s="15"/>
      <c r="OC30" s="72"/>
      <c r="OD30" s="359"/>
      <c r="OE30" s="72"/>
      <c r="OF30" s="99"/>
      <c r="OG30" s="74"/>
      <c r="OH30" s="74">
        <f>SUM(OH8:OH29)</f>
        <v>0</v>
      </c>
      <c r="OK30" s="111"/>
      <c r="OL30" s="15"/>
      <c r="OM30" s="72"/>
      <c r="ON30" s="359"/>
      <c r="OO30" s="72"/>
      <c r="OP30" s="99"/>
      <c r="OQ30" s="74"/>
      <c r="OR30" s="74">
        <f>SUM(OR8:OR29)</f>
        <v>0</v>
      </c>
      <c r="OU30" s="111"/>
      <c r="OV30" s="15"/>
      <c r="OW30" s="72"/>
      <c r="OX30" s="359"/>
      <c r="OY30" s="96"/>
      <c r="OZ30" s="99"/>
      <c r="PA30" s="74"/>
      <c r="PB30" s="74">
        <f>SUM(PB8:PB29)</f>
        <v>0</v>
      </c>
      <c r="PF30" s="15"/>
      <c r="PG30" s="72"/>
      <c r="PH30" s="359"/>
      <c r="PI30" s="72"/>
      <c r="PJ30" s="99"/>
      <c r="PK30" s="74"/>
      <c r="PL30" s="74"/>
      <c r="PO30" s="111"/>
      <c r="PP30" s="15"/>
      <c r="PQ30" s="72"/>
      <c r="PR30" s="359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9"/>
      <c r="QK30" s="96"/>
      <c r="QL30" s="99"/>
      <c r="QM30" s="74"/>
      <c r="QP30" s="111"/>
      <c r="QQ30" s="15"/>
      <c r="QR30" s="72"/>
      <c r="QS30" s="359"/>
      <c r="QT30" s="96"/>
      <c r="QU30" s="99"/>
      <c r="QV30" s="74"/>
      <c r="QY30" s="111"/>
      <c r="QZ30" s="15"/>
      <c r="RA30" s="72"/>
      <c r="RB30" s="359"/>
      <c r="RC30" s="96"/>
      <c r="RD30" s="99"/>
      <c r="RE30" s="74"/>
      <c r="RH30" s="111"/>
      <c r="RI30" s="15"/>
      <c r="RJ30" s="72"/>
      <c r="RK30" s="359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 t="str">
        <f t="shared" ref="B31:H31" si="70">JU5</f>
        <v>SEABOARD FOODS</v>
      </c>
      <c r="C31" s="79" t="str">
        <f t="shared" si="70"/>
        <v>Seaboard</v>
      </c>
      <c r="D31" s="107" t="str">
        <f t="shared" si="70"/>
        <v>PED. 64386610</v>
      </c>
      <c r="E31" s="144">
        <f t="shared" si="70"/>
        <v>44316</v>
      </c>
      <c r="F31" s="90">
        <f t="shared" si="70"/>
        <v>19092.88</v>
      </c>
      <c r="G31" s="76">
        <f t="shared" si="70"/>
        <v>21</v>
      </c>
      <c r="H31" s="49">
        <f t="shared" si="70"/>
        <v>19082.900000000001</v>
      </c>
      <c r="I31" s="110">
        <f t="shared" ref="I31:I92" si="71">F31-H31</f>
        <v>9.9799999999995634</v>
      </c>
      <c r="L31" s="543"/>
      <c r="M31" s="54"/>
      <c r="N31" s="450"/>
      <c r="O31" s="451"/>
      <c r="P31" s="452"/>
      <c r="Q31" s="453"/>
      <c r="R31" s="454"/>
      <c r="S31" s="690"/>
      <c r="V31" s="213"/>
      <c r="W31" s="38"/>
      <c r="X31" s="448"/>
      <c r="Y31" s="440"/>
      <c r="Z31" s="240"/>
      <c r="AA31" s="148"/>
      <c r="AB31" s="229"/>
      <c r="AC31" s="704"/>
      <c r="AF31" s="213"/>
      <c r="AG31" s="38"/>
      <c r="AH31" s="439"/>
      <c r="AI31" s="441"/>
      <c r="AJ31" s="442"/>
      <c r="AK31" s="443"/>
      <c r="AL31" s="423"/>
      <c r="AM31" s="423"/>
      <c r="AP31" s="213"/>
      <c r="AQ31" s="38"/>
      <c r="AR31" s="215"/>
      <c r="AS31" s="239"/>
      <c r="AT31" s="439"/>
      <c r="AU31" s="99"/>
      <c r="AV31" s="74"/>
      <c r="AZ31" s="213"/>
      <c r="BA31" s="444"/>
      <c r="BB31" s="439"/>
      <c r="BC31" s="445"/>
      <c r="BD31" s="439"/>
      <c r="BE31" s="416"/>
      <c r="BJ31" s="213"/>
      <c r="BK31" s="444"/>
      <c r="BL31" s="439"/>
      <c r="BM31" s="446"/>
      <c r="BN31" s="439"/>
      <c r="BO31" s="416"/>
      <c r="BT31" s="213"/>
      <c r="BU31" s="38"/>
      <c r="BV31" s="439"/>
      <c r="BW31" s="239"/>
      <c r="BX31" s="439"/>
      <c r="BY31" s="416"/>
      <c r="BZ31" s="229"/>
      <c r="CD31" s="213"/>
      <c r="CE31" s="38">
        <v>24</v>
      </c>
      <c r="CF31" s="439"/>
      <c r="CG31" s="584"/>
      <c r="CH31" s="439"/>
      <c r="CI31" s="585"/>
      <c r="CJ31" s="586"/>
      <c r="CN31" s="213"/>
      <c r="CO31" s="38"/>
      <c r="CP31" s="439"/>
      <c r="CQ31" s="447"/>
      <c r="CR31" s="439"/>
      <c r="CS31" s="416"/>
      <c r="CT31" s="74"/>
      <c r="CU31" s="705">
        <f>SUM(CU8:CU30)</f>
        <v>878130.79999999993</v>
      </c>
      <c r="CX31" s="213"/>
      <c r="CY31" s="38"/>
      <c r="CZ31" s="439"/>
      <c r="DA31" s="447"/>
      <c r="DB31" s="439"/>
      <c r="DC31" s="416"/>
      <c r="DD31" s="74"/>
      <c r="DH31" s="213"/>
      <c r="DI31" s="38"/>
      <c r="DJ31" s="439"/>
      <c r="DK31" s="447"/>
      <c r="DL31" s="439"/>
      <c r="DM31" s="416"/>
      <c r="DN31" s="74"/>
      <c r="DR31" s="213"/>
      <c r="DS31" s="38"/>
      <c r="DT31" s="439"/>
      <c r="DU31" s="447"/>
      <c r="DV31" s="439"/>
      <c r="DW31" s="416"/>
      <c r="DX31" s="229"/>
      <c r="EB31" s="213"/>
      <c r="EC31" s="38"/>
      <c r="ED31" s="439"/>
      <c r="EE31" s="440"/>
      <c r="EF31" s="240"/>
      <c r="EG31" s="148"/>
      <c r="EH31" s="229"/>
      <c r="EI31" s="704"/>
      <c r="EL31" s="213"/>
      <c r="EM31" s="38"/>
      <c r="EN31" s="439"/>
      <c r="EO31" s="440"/>
      <c r="EP31" s="240"/>
      <c r="EQ31" s="148"/>
      <c r="ER31" s="229"/>
      <c r="ES31" s="704"/>
      <c r="EV31" s="98"/>
      <c r="EW31" s="38"/>
      <c r="EX31" s="448"/>
      <c r="EY31" s="479"/>
      <c r="EZ31" s="240"/>
      <c r="FA31" s="148"/>
      <c r="FB31" s="229"/>
      <c r="FC31" s="704"/>
      <c r="FF31" s="449"/>
      <c r="FG31" s="38"/>
      <c r="FH31" s="439"/>
      <c r="FI31" s="239"/>
      <c r="FJ31" s="439"/>
      <c r="FK31" s="148"/>
      <c r="FL31" s="229"/>
      <c r="FM31" s="704"/>
      <c r="FP31" s="213"/>
      <c r="FQ31" s="38"/>
      <c r="FR31" s="448"/>
      <c r="FS31" s="440"/>
      <c r="FT31" s="448"/>
      <c r="FU31" s="148"/>
      <c r="FV31" s="229"/>
      <c r="FW31" s="704"/>
      <c r="FZ31" s="213"/>
      <c r="GA31" s="38"/>
      <c r="GB31" s="439"/>
      <c r="GC31" s="440"/>
      <c r="GD31" s="240"/>
      <c r="GE31" s="148"/>
      <c r="GF31" s="229"/>
      <c r="GG31" s="704"/>
      <c r="GJ31" s="213"/>
      <c r="GK31" s="444"/>
      <c r="GL31" s="562"/>
      <c r="GM31" s="445"/>
      <c r="GN31" s="439"/>
      <c r="GO31" s="416"/>
      <c r="GT31" s="390"/>
      <c r="GU31" s="54"/>
      <c r="GV31" s="450"/>
      <c r="GW31" s="451"/>
      <c r="GX31" s="452"/>
      <c r="GY31" s="453"/>
      <c r="GZ31" s="454"/>
      <c r="HA31" s="708"/>
      <c r="HD31" s="390"/>
      <c r="HE31" s="54"/>
      <c r="HF31" s="450"/>
      <c r="HG31" s="451"/>
      <c r="HH31" s="452"/>
      <c r="HI31" s="453"/>
      <c r="HJ31" s="454"/>
      <c r="HK31" s="708"/>
      <c r="HN31" s="213"/>
      <c r="HO31" s="38"/>
      <c r="HP31" s="448"/>
      <c r="HQ31" s="440"/>
      <c r="HR31" s="240"/>
      <c r="HS31" s="148"/>
      <c r="HT31" s="229"/>
      <c r="HU31" s="704"/>
      <c r="HX31" s="213"/>
      <c r="HY31" s="38"/>
      <c r="HZ31" s="439"/>
      <c r="IA31" s="440"/>
      <c r="IB31" s="240"/>
      <c r="IC31" s="148"/>
      <c r="ID31" s="229"/>
      <c r="IE31" s="704"/>
      <c r="IH31" s="213"/>
      <c r="II31" s="38"/>
      <c r="IJ31" s="439"/>
      <c r="IK31" s="440"/>
      <c r="IL31" s="240"/>
      <c r="IM31" s="148"/>
      <c r="IN31" s="229"/>
      <c r="IO31" s="704"/>
      <c r="IR31" s="213"/>
      <c r="IS31" s="444"/>
      <c r="IT31" s="439"/>
      <c r="IU31" s="445"/>
      <c r="IV31" s="439"/>
      <c r="IW31" s="416"/>
      <c r="JB31" s="213"/>
      <c r="JC31" s="38"/>
      <c r="JD31" s="439"/>
      <c r="JE31" s="440"/>
      <c r="JF31" s="240"/>
      <c r="JG31" s="148"/>
      <c r="JH31" s="229"/>
      <c r="JI31" s="704"/>
      <c r="JL31" s="213"/>
      <c r="JM31" s="38"/>
      <c r="JN31" s="448"/>
      <c r="JO31" s="440"/>
      <c r="JP31" s="240"/>
      <c r="JQ31" s="148"/>
      <c r="JR31" s="229"/>
      <c r="JS31" s="704"/>
      <c r="JV31" s="213"/>
      <c r="JW31" s="38"/>
      <c r="JX31" s="439"/>
      <c r="JY31" s="440"/>
      <c r="JZ31" s="240"/>
      <c r="KA31" s="148"/>
      <c r="KB31" s="229"/>
      <c r="KC31" s="704"/>
      <c r="KF31" s="213"/>
      <c r="KG31" s="38"/>
      <c r="KH31" s="439"/>
      <c r="KI31" s="440"/>
      <c r="KJ31" s="240"/>
      <c r="KK31" s="148"/>
      <c r="KL31" s="229"/>
      <c r="KM31" s="704"/>
      <c r="KP31" s="213"/>
      <c r="KQ31" s="38"/>
      <c r="KR31" s="439"/>
      <c r="KS31" s="440"/>
      <c r="KT31" s="240"/>
      <c r="KU31" s="148"/>
      <c r="KV31" s="229"/>
      <c r="KW31" s="704"/>
      <c r="KZ31" s="213"/>
      <c r="LA31" s="444"/>
      <c r="LB31" s="439"/>
      <c r="LC31" s="239"/>
      <c r="LD31" s="439"/>
      <c r="LE31" s="455"/>
      <c r="LF31" s="229"/>
      <c r="LG31" s="704"/>
      <c r="LJ31" s="213"/>
      <c r="LK31" s="38"/>
      <c r="LL31" s="448"/>
      <c r="LM31" s="440"/>
      <c r="LN31" s="448"/>
      <c r="LO31" s="455"/>
      <c r="LP31" s="229"/>
      <c r="LQ31" s="704"/>
      <c r="LT31" s="213"/>
      <c r="LU31" s="38"/>
      <c r="LV31" s="240"/>
      <c r="LW31" s="239"/>
      <c r="LX31" s="439"/>
      <c r="LY31" s="455"/>
      <c r="LZ31" s="456"/>
      <c r="MA31" s="704"/>
      <c r="MC31" s="213"/>
      <c r="MD31" s="38"/>
      <c r="ME31" s="215"/>
      <c r="MF31" s="239"/>
      <c r="MG31" s="439"/>
      <c r="MH31" s="99"/>
      <c r="MI31" s="74"/>
      <c r="MJ31" s="74"/>
      <c r="MM31" s="213"/>
      <c r="MN31" s="38"/>
      <c r="MO31" s="439"/>
      <c r="MP31" s="441"/>
      <c r="MQ31" s="442"/>
      <c r="MR31" s="443"/>
      <c r="MS31" s="423"/>
      <c r="MT31" s="423"/>
      <c r="MW31" s="213"/>
      <c r="MX31" s="38"/>
      <c r="MY31" s="215"/>
      <c r="MZ31" s="239"/>
      <c r="NA31" s="439"/>
      <c r="NB31" s="99"/>
      <c r="NC31" s="74"/>
      <c r="ND31" s="74"/>
      <c r="NG31" s="444"/>
      <c r="NH31" s="38"/>
      <c r="NI31" s="416"/>
      <c r="NJ31" s="239"/>
      <c r="NK31" s="416"/>
      <c r="NL31" s="455"/>
      <c r="NM31" s="229"/>
      <c r="NN31" s="751"/>
      <c r="NQ31" s="213"/>
      <c r="NR31" s="38"/>
      <c r="NS31" s="439"/>
      <c r="NT31" s="441"/>
      <c r="NU31" s="442"/>
      <c r="NV31" s="443"/>
      <c r="NW31" s="423"/>
      <c r="NX31" s="423"/>
      <c r="OA31" s="444"/>
      <c r="OB31" s="38"/>
      <c r="OC31" s="416"/>
      <c r="OD31" s="239"/>
      <c r="OE31" s="416"/>
      <c r="OF31" s="455"/>
      <c r="OG31" s="229"/>
      <c r="OH31" s="751"/>
      <c r="OK31" s="213"/>
      <c r="OL31" s="38"/>
      <c r="OM31" s="439"/>
      <c r="ON31" s="239"/>
      <c r="OO31" s="439"/>
      <c r="OP31" s="455"/>
      <c r="OQ31" s="74"/>
      <c r="OR31" s="74"/>
      <c r="OU31" s="213"/>
      <c r="OV31" s="444"/>
      <c r="OW31" s="439"/>
      <c r="OX31" s="239"/>
      <c r="OY31" s="439"/>
      <c r="OZ31" s="455"/>
      <c r="PA31" s="74"/>
      <c r="PB31" s="74"/>
      <c r="PE31" s="444"/>
      <c r="PF31" s="38"/>
      <c r="PG31" s="416"/>
      <c r="PH31" s="239"/>
      <c r="PI31" s="416"/>
      <c r="PJ31" s="455"/>
      <c r="PK31" s="229"/>
      <c r="PL31" s="751"/>
      <c r="PO31" s="213"/>
      <c r="PP31" s="444"/>
      <c r="PQ31" s="439"/>
      <c r="PR31" s="447"/>
      <c r="PS31" s="439"/>
      <c r="PT31" s="416"/>
      <c r="PX31" s="213"/>
      <c r="PY31" s="444"/>
      <c r="PZ31" s="439"/>
      <c r="QA31" s="445"/>
      <c r="QB31" s="439"/>
      <c r="QC31" s="416"/>
      <c r="QG31" s="213"/>
      <c r="QH31" s="444"/>
      <c r="QI31" s="439"/>
      <c r="QJ31" s="447"/>
      <c r="QK31" s="439"/>
      <c r="QL31" s="455"/>
      <c r="QM31" s="74"/>
      <c r="QP31" s="213"/>
      <c r="QQ31" s="444"/>
      <c r="QR31" s="439"/>
      <c r="QS31" s="239"/>
      <c r="QT31" s="439"/>
      <c r="QU31" s="455"/>
      <c r="QV31" s="74"/>
      <c r="QY31" s="213"/>
      <c r="QZ31" s="444"/>
      <c r="RA31" s="439"/>
      <c r="RB31" s="239"/>
      <c r="RC31" s="439"/>
      <c r="RD31" s="455"/>
      <c r="RE31" s="74"/>
      <c r="RH31" s="213"/>
      <c r="RI31" s="444"/>
      <c r="RJ31" s="439"/>
      <c r="RK31" s="445"/>
      <c r="RL31" s="439"/>
      <c r="RM31" s="416"/>
      <c r="RQ31" s="457"/>
      <c r="RR31" s="458"/>
      <c r="RS31" s="439"/>
      <c r="RT31" s="445"/>
      <c r="RU31" s="439"/>
      <c r="RV31" s="416"/>
      <c r="RZ31" s="457"/>
      <c r="SA31" s="458"/>
      <c r="SB31" s="439"/>
      <c r="SC31" s="445"/>
      <c r="SD31" s="439"/>
      <c r="SE31" s="416"/>
      <c r="SI31" s="457"/>
      <c r="SJ31" s="458"/>
      <c r="SK31" s="439"/>
      <c r="SL31" s="445"/>
      <c r="SM31" s="439"/>
      <c r="SN31" s="416"/>
      <c r="SR31" s="457"/>
      <c r="SS31" s="458"/>
      <c r="ST31" s="439"/>
      <c r="SU31" s="445"/>
      <c r="SV31" s="439"/>
      <c r="SW31" s="416"/>
      <c r="TA31" s="457"/>
      <c r="TB31" s="458"/>
      <c r="TC31" s="439"/>
      <c r="TD31" s="445"/>
      <c r="TE31" s="439"/>
      <c r="TF31" s="416"/>
      <c r="TJ31" s="457"/>
      <c r="TK31" s="458"/>
      <c r="TL31" s="439"/>
      <c r="TM31" s="445"/>
      <c r="TN31" s="439"/>
      <c r="TO31" s="416"/>
      <c r="TS31" s="457"/>
      <c r="TT31" s="458"/>
      <c r="TU31" s="439"/>
      <c r="TV31" s="445"/>
      <c r="TW31" s="439"/>
      <c r="TX31" s="416"/>
      <c r="UB31" s="457"/>
      <c r="UC31" s="458"/>
      <c r="UD31" s="439"/>
      <c r="UE31" s="445"/>
      <c r="UF31" s="439"/>
      <c r="UG31" s="416"/>
      <c r="UK31" s="457"/>
      <c r="UL31" s="458"/>
      <c r="UM31" s="439"/>
      <c r="UN31" s="445"/>
      <c r="UO31" s="439"/>
      <c r="UP31" s="416"/>
      <c r="UT31" s="457"/>
      <c r="UU31" s="458"/>
      <c r="UV31" s="439"/>
      <c r="UW31" s="445"/>
      <c r="UX31" s="439"/>
      <c r="UY31" s="416"/>
      <c r="VC31" s="457"/>
      <c r="VD31" s="145">
        <v>24</v>
      </c>
      <c r="VE31" s="439"/>
      <c r="VF31" s="445"/>
      <c r="VG31" s="439"/>
      <c r="VH31" s="416"/>
      <c r="VL31" s="457"/>
      <c r="VM31" s="145">
        <v>24</v>
      </c>
      <c r="VN31" s="439"/>
      <c r="VO31" s="83"/>
      <c r="VP31" s="439"/>
      <c r="VQ31" s="416"/>
      <c r="VR31" s="74"/>
      <c r="VU31" s="457"/>
      <c r="VV31" s="145">
        <v>24</v>
      </c>
      <c r="VW31" s="439"/>
      <c r="VX31" s="83"/>
      <c r="VY31" s="439"/>
      <c r="VZ31" s="416"/>
      <c r="WA31" s="74"/>
      <c r="WD31" s="457"/>
      <c r="WE31" s="145">
        <v>24</v>
      </c>
      <c r="WF31" s="439"/>
      <c r="WG31" s="83"/>
      <c r="WH31" s="439"/>
      <c r="WI31" s="416"/>
      <c r="WJ31" s="74"/>
      <c r="WM31" s="457"/>
      <c r="WN31" s="145">
        <v>24</v>
      </c>
      <c r="WO31" s="439"/>
      <c r="WP31" s="83"/>
      <c r="WQ31" s="439"/>
      <c r="WR31" s="416"/>
      <c r="WS31" s="74"/>
      <c r="WV31" s="457"/>
      <c r="WW31" s="145">
        <v>24</v>
      </c>
      <c r="WX31" s="439"/>
      <c r="WY31" s="83"/>
      <c r="WZ31" s="439"/>
      <c r="XA31" s="416"/>
      <c r="XB31" s="74"/>
      <c r="XE31" s="457"/>
      <c r="XF31" s="145">
        <v>24</v>
      </c>
      <c r="XG31" s="439"/>
      <c r="XH31" s="83"/>
      <c r="XI31" s="439"/>
      <c r="XJ31" s="416"/>
      <c r="XK31" s="74"/>
      <c r="XN31" s="457"/>
      <c r="XO31" s="145">
        <v>24</v>
      </c>
      <c r="XP31" s="439"/>
      <c r="XQ31" s="83"/>
      <c r="XR31" s="439"/>
      <c r="XS31" s="416"/>
      <c r="XT31" s="74"/>
      <c r="XW31" s="457"/>
      <c r="XX31" s="145">
        <v>24</v>
      </c>
      <c r="XY31" s="439"/>
      <c r="XZ31" s="83"/>
      <c r="YA31" s="439"/>
      <c r="YB31" s="416"/>
      <c r="YC31" s="74"/>
      <c r="YF31" s="457"/>
      <c r="YG31" s="145">
        <v>24</v>
      </c>
      <c r="YH31" s="439"/>
      <c r="YI31" s="83"/>
      <c r="YJ31" s="439"/>
      <c r="YK31" s="416"/>
      <c r="YL31" s="74"/>
      <c r="YO31" s="457"/>
      <c r="YP31" s="145"/>
      <c r="YQ31" s="439"/>
      <c r="YR31" s="83"/>
      <c r="YS31" s="439"/>
      <c r="YT31" s="416"/>
      <c r="YU31" s="74"/>
      <c r="YX31" s="457"/>
      <c r="YY31" s="145">
        <v>24</v>
      </c>
      <c r="YZ31" s="439"/>
      <c r="ZA31" s="83"/>
      <c r="ZB31" s="439"/>
      <c r="ZC31" s="416"/>
      <c r="ZD31" s="74"/>
      <c r="ZG31" s="457"/>
      <c r="ZH31" s="145">
        <v>24</v>
      </c>
      <c r="ZI31" s="439"/>
      <c r="ZJ31" s="83"/>
      <c r="ZK31" s="439"/>
      <c r="ZL31" s="416"/>
      <c r="ZM31" s="74"/>
      <c r="ZP31" s="457"/>
      <c r="ZQ31" s="145">
        <v>24</v>
      </c>
      <c r="ZR31" s="439"/>
      <c r="ZS31" s="83"/>
      <c r="ZT31" s="439"/>
      <c r="ZU31" s="416"/>
      <c r="ZV31" s="74"/>
      <c r="ZY31" s="457"/>
      <c r="ZZ31" s="145">
        <v>24</v>
      </c>
      <c r="AAA31" s="439"/>
      <c r="AAB31" s="83"/>
      <c r="AAC31" s="439"/>
      <c r="AAD31" s="416"/>
      <c r="AAE31" s="74"/>
      <c r="AAH31" s="457"/>
      <c r="AAI31" s="145">
        <v>24</v>
      </c>
      <c r="AAJ31" s="439"/>
      <c r="AAK31" s="83"/>
      <c r="AAL31" s="439"/>
      <c r="AAM31" s="416"/>
      <c r="AAN31" s="74"/>
      <c r="AAQ31" s="457"/>
      <c r="AAR31" s="145">
        <v>24</v>
      </c>
      <c r="AAS31" s="439"/>
      <c r="AAT31" s="83"/>
      <c r="AAU31" s="439"/>
      <c r="AAV31" s="416"/>
      <c r="AAW31" s="74"/>
      <c r="AAZ31" s="457"/>
      <c r="ABA31" s="145">
        <v>24</v>
      </c>
      <c r="ABB31" s="439"/>
      <c r="ABC31" s="83"/>
      <c r="ABD31" s="439"/>
      <c r="ABE31" s="416"/>
      <c r="ABF31" s="74"/>
      <c r="ABI31" s="457"/>
      <c r="ABJ31" s="145">
        <v>24</v>
      </c>
      <c r="ABK31" s="439"/>
      <c r="ABL31" s="83"/>
      <c r="ABM31" s="439"/>
      <c r="ABN31" s="416"/>
      <c r="ABO31" s="74"/>
      <c r="ABR31" s="457"/>
      <c r="ABS31" s="145">
        <v>24</v>
      </c>
      <c r="ABT31" s="439"/>
      <c r="ABU31" s="83"/>
      <c r="ABV31" s="439"/>
      <c r="ABW31" s="416"/>
      <c r="ABX31" s="74"/>
      <c r="ACA31" s="457"/>
      <c r="ACB31" s="145">
        <v>24</v>
      </c>
      <c r="ACC31" s="439"/>
      <c r="ACD31" s="83"/>
      <c r="ACE31" s="439"/>
      <c r="ACF31" s="416"/>
      <c r="ACG31" s="74"/>
      <c r="ACJ31" s="457"/>
      <c r="ACK31" s="145">
        <v>24</v>
      </c>
      <c r="ACL31" s="439"/>
      <c r="ACM31" s="83"/>
      <c r="ACN31" s="439"/>
      <c r="ACO31" s="416"/>
      <c r="ACP31" s="74"/>
      <c r="ACS31" s="457"/>
      <c r="ACT31" s="145">
        <v>24</v>
      </c>
      <c r="ACU31" s="439"/>
      <c r="ACV31" s="83"/>
      <c r="ACW31" s="439"/>
      <c r="ACX31" s="416"/>
      <c r="ACY31" s="74"/>
      <c r="ADB31" s="457"/>
      <c r="ADC31" s="145">
        <v>24</v>
      </c>
      <c r="ADD31" s="439"/>
      <c r="ADE31" s="83"/>
      <c r="ADF31" s="439"/>
      <c r="ADG31" s="416"/>
      <c r="ADH31" s="74"/>
      <c r="ADK31" s="457"/>
      <c r="ADL31" s="145">
        <v>24</v>
      </c>
      <c r="ADM31" s="439"/>
      <c r="ADN31" s="83"/>
      <c r="ADO31" s="439"/>
      <c r="ADP31" s="416"/>
      <c r="ADQ31" s="74"/>
      <c r="ADT31" s="457"/>
      <c r="ADU31" s="145">
        <v>24</v>
      </c>
      <c r="ADV31" s="439"/>
      <c r="ADW31" s="83"/>
      <c r="ADX31" s="439"/>
      <c r="ADY31" s="416"/>
      <c r="ADZ31" s="74"/>
      <c r="AEC31" s="457"/>
      <c r="AED31" s="145">
        <v>24</v>
      </c>
      <c r="AEE31" s="439"/>
      <c r="AEF31" s="83"/>
      <c r="AEG31" s="439"/>
      <c r="AEH31" s="416"/>
      <c r="AEI31" s="74"/>
      <c r="AEL31" s="457"/>
      <c r="AEM31" s="145">
        <v>24</v>
      </c>
      <c r="AEN31" s="439"/>
      <c r="AEO31" s="83"/>
      <c r="AEP31" s="439"/>
      <c r="AEQ31" s="416"/>
      <c r="AER31" s="74"/>
    </row>
    <row r="32" spans="1:827" ht="18.75" customHeight="1" thickBot="1" x14ac:dyDescent="0.3">
      <c r="A32" s="146">
        <v>29</v>
      </c>
      <c r="B32" s="79" t="str">
        <f t="shared" ref="B32:H32" si="72">KE5</f>
        <v>SEABOARD FOODS</v>
      </c>
      <c r="C32" s="79" t="str">
        <f t="shared" si="72"/>
        <v>Seaboard</v>
      </c>
      <c r="D32" s="107" t="str">
        <f t="shared" si="72"/>
        <v>PED. 64385386</v>
      </c>
      <c r="E32" s="144">
        <f t="shared" si="72"/>
        <v>44316</v>
      </c>
      <c r="F32" s="90">
        <f t="shared" si="72"/>
        <v>19018.509999999998</v>
      </c>
      <c r="G32" s="76">
        <f t="shared" si="72"/>
        <v>21</v>
      </c>
      <c r="H32" s="49">
        <f t="shared" si="72"/>
        <v>19053.3</v>
      </c>
      <c r="I32" s="110">
        <f t="shared" si="71"/>
        <v>-34.790000000000873</v>
      </c>
      <c r="N32" s="110">
        <f>SUM(N8:N31)</f>
        <v>18729.700000000004</v>
      </c>
      <c r="P32" s="110">
        <f>SUM(P8:P31)</f>
        <v>18729.700000000004</v>
      </c>
      <c r="X32" s="110">
        <f>SUM(X8:X31)</f>
        <v>18391.600000000002</v>
      </c>
      <c r="Z32" s="110">
        <f>SUM(Z8:Z31)</f>
        <v>18391.600000000002</v>
      </c>
      <c r="AH32" s="90">
        <f>SUM(AH8:AH31)</f>
        <v>18520.980000000003</v>
      </c>
      <c r="AJ32" s="90">
        <f>SUM(AJ8:AJ31)</f>
        <v>18520.980000000003</v>
      </c>
      <c r="AR32" s="110">
        <f>SUM(AR8:AR31)</f>
        <v>18883.859999999997</v>
      </c>
      <c r="AT32" s="110">
        <f>SUM(AT8:AT31)</f>
        <v>18883.859999999997</v>
      </c>
      <c r="AZ32" s="79"/>
      <c r="BB32" s="110">
        <f>SUM(BB8:BB31)</f>
        <v>18857.610000000008</v>
      </c>
      <c r="BD32" s="110">
        <f>SUM(BD8:BD31)</f>
        <v>18857.610000000008</v>
      </c>
      <c r="BL32" s="110">
        <f>SUM(BL8:BL31)</f>
        <v>18936.599999999999</v>
      </c>
      <c r="BN32" s="110">
        <f>SUM(BN8:BN31)</f>
        <v>18936.599999999999</v>
      </c>
      <c r="BV32" s="110">
        <f>SUM(BV8:BV31)</f>
        <v>18606.600000000002</v>
      </c>
      <c r="BX32" s="110">
        <f>SUM(BX8:BX31)</f>
        <v>18606.600000000002</v>
      </c>
      <c r="CE32" s="15"/>
      <c r="CF32" s="110">
        <f>SUM(CF8:CF31)</f>
        <v>18866.000000000004</v>
      </c>
      <c r="CH32" s="110">
        <f>SUM(CH8:CH31)</f>
        <v>18866.000000000004</v>
      </c>
      <c r="CP32" s="110">
        <f>SUM(CP8:CP31)</f>
        <v>19089.8</v>
      </c>
      <c r="CR32" s="110">
        <f>SUM(CR8:CR31)</f>
        <v>19089.8</v>
      </c>
      <c r="CZ32" s="110">
        <f>SUM(CZ8:CZ31)</f>
        <v>18941.02</v>
      </c>
      <c r="DB32" s="110">
        <f>SUM(DB8:DB31)</f>
        <v>18941.02</v>
      </c>
      <c r="DJ32" s="110">
        <f>SUM(DJ8:DJ31)</f>
        <v>18341.599999999999</v>
      </c>
      <c r="DL32" s="110">
        <f>SUM(DL8:DL31)</f>
        <v>18341.599999999999</v>
      </c>
      <c r="DT32" s="110">
        <f>SUM(DT8:DT31)</f>
        <v>18751.400000000001</v>
      </c>
      <c r="DV32" s="110">
        <f>SUM(DV8:DV31)</f>
        <v>18751.400000000001</v>
      </c>
      <c r="ED32" s="110">
        <f>SUM(ED8:ED31)</f>
        <v>17941.489999999998</v>
      </c>
      <c r="EF32" s="110">
        <f>SUM(EF8:EF31)</f>
        <v>17941.489999999998</v>
      </c>
      <c r="EN32" s="110">
        <f>SUM(EN8:EN31)</f>
        <v>18074.84</v>
      </c>
      <c r="EP32" s="110">
        <f>SUM(EP8:EP31)</f>
        <v>18074.84</v>
      </c>
      <c r="EX32" s="110">
        <f>SUM(EX8:EX31)</f>
        <v>18577.499999999996</v>
      </c>
      <c r="EZ32" s="110">
        <f>SUM(EZ8:EZ31)</f>
        <v>18577.499999999996</v>
      </c>
      <c r="FH32" s="139">
        <f>SUM(FH8:FH31)</f>
        <v>18952.5</v>
      </c>
      <c r="FJ32" s="110">
        <f>SUM(FJ8:FJ31)</f>
        <v>18952.5</v>
      </c>
      <c r="FR32" s="110">
        <f>SUM(FR8:FR31)</f>
        <v>18956.499999999996</v>
      </c>
      <c r="FS32" s="110"/>
      <c r="FT32" s="110">
        <f>SUM(FT8:FT31)</f>
        <v>18956.499999999996</v>
      </c>
      <c r="FU32" s="79" t="s">
        <v>36</v>
      </c>
      <c r="GB32" s="110">
        <f>SUM(GB8:GB31)</f>
        <v>18861.189999999999</v>
      </c>
      <c r="GD32" s="110">
        <f>SUM(GD8:GD31)</f>
        <v>18861.189999999999</v>
      </c>
      <c r="GL32" s="110">
        <f>SUM(GL8:GL31)</f>
        <v>18575.860000000004</v>
      </c>
      <c r="GN32" s="110">
        <f>SUM(GN8:GN31)</f>
        <v>18575.860000000004</v>
      </c>
      <c r="GV32" s="110">
        <f>SUM(GV8:GV31)</f>
        <v>18778.3</v>
      </c>
      <c r="GX32" s="110">
        <f>SUM(GX8:GX31)</f>
        <v>18778.3</v>
      </c>
      <c r="HF32" s="110">
        <f>SUM(HF8:HF31)</f>
        <v>18377</v>
      </c>
      <c r="HH32" s="110">
        <f>SUM(HH8:HH31)</f>
        <v>18377</v>
      </c>
      <c r="HP32" s="110">
        <f>SUM(HP8:HP31)</f>
        <v>19166.300000000003</v>
      </c>
      <c r="HR32" s="110">
        <f>SUM(HR8:HR31)</f>
        <v>19166.500000000004</v>
      </c>
      <c r="HZ32" s="110">
        <f>SUM(HZ8:HZ31)</f>
        <v>18921.399999999998</v>
      </c>
      <c r="IB32" s="110">
        <f>SUM(IB8:IB31)</f>
        <v>18921.399999999998</v>
      </c>
      <c r="IJ32" s="110">
        <f>SUM(IJ8:IJ31)</f>
        <v>19054.900000000001</v>
      </c>
      <c r="IL32" s="110">
        <f>SUM(IL8:IL31)</f>
        <v>19054.900000000001</v>
      </c>
      <c r="IT32" s="110">
        <f>SUM(IT8:IT31)</f>
        <v>19116.3</v>
      </c>
      <c r="IV32" s="110">
        <f>SUM(IV8:IV31)</f>
        <v>19116.3</v>
      </c>
      <c r="JD32" s="110">
        <f>SUM(JD8:JD31)</f>
        <v>18696.980000000003</v>
      </c>
      <c r="JF32" s="110">
        <f>SUM(JF8:JF31)</f>
        <v>18696.980000000003</v>
      </c>
      <c r="JN32" s="110">
        <f>SUM(JN8:JN31)</f>
        <v>18803.559999999998</v>
      </c>
      <c r="JP32" s="110">
        <f>SUM(JP8:JP31)</f>
        <v>18803.559999999998</v>
      </c>
      <c r="JX32" s="110">
        <f>SUM(JX8:JX31)</f>
        <v>19082.899999999998</v>
      </c>
      <c r="JZ32" s="110">
        <f>SUM(JZ8:JZ31)</f>
        <v>19082.899999999998</v>
      </c>
      <c r="KH32" s="110">
        <f>SUM(KH8:KH31)</f>
        <v>19053.300000000003</v>
      </c>
      <c r="KJ32" s="110">
        <f>SUM(KJ8:KJ31)</f>
        <v>19053.300000000003</v>
      </c>
      <c r="KR32" s="110">
        <f>SUM(KR8:KR31)</f>
        <v>0</v>
      </c>
      <c r="KT32" s="110">
        <f>SUM(KT8:KT31)</f>
        <v>0</v>
      </c>
      <c r="LB32" s="110">
        <f>SUM(LB8:LB31)</f>
        <v>0</v>
      </c>
      <c r="LD32" s="110">
        <f>SUM(LD8:LD31)</f>
        <v>0</v>
      </c>
      <c r="LL32" s="90">
        <f>SUM(LL8:LL31)</f>
        <v>0</v>
      </c>
      <c r="LN32" s="110">
        <f>SUM(LN8:LN31)</f>
        <v>0</v>
      </c>
      <c r="LU32" s="149"/>
      <c r="LV32" s="90">
        <f>SUM(LV8:LV31)</f>
        <v>0</v>
      </c>
      <c r="LW32" s="90"/>
      <c r="LX32" s="90">
        <f>SUM(LX8:LX31)</f>
        <v>0</v>
      </c>
      <c r="MA32" s="691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Bot="1" x14ac:dyDescent="0.3">
      <c r="A33" s="146">
        <v>30</v>
      </c>
      <c r="B33" s="79">
        <f t="shared" ref="B33:H33" si="73">KO5</f>
        <v>0</v>
      </c>
      <c r="C33" s="79">
        <f t="shared" si="73"/>
        <v>0</v>
      </c>
      <c r="D33" s="107">
        <f t="shared" si="73"/>
        <v>0</v>
      </c>
      <c r="E33" s="144">
        <f t="shared" si="73"/>
        <v>0</v>
      </c>
      <c r="F33" s="90">
        <f t="shared" si="73"/>
        <v>0</v>
      </c>
      <c r="G33" s="76">
        <f t="shared" si="73"/>
        <v>0</v>
      </c>
      <c r="H33" s="49">
        <f t="shared" si="73"/>
        <v>0</v>
      </c>
      <c r="I33" s="110">
        <f t="shared" si="71"/>
        <v>0</v>
      </c>
      <c r="N33" s="541" t="s">
        <v>21</v>
      </c>
      <c r="O33" s="542"/>
      <c r="P33" s="150">
        <f>N32-P32</f>
        <v>0</v>
      </c>
      <c r="X33" s="541" t="s">
        <v>21</v>
      </c>
      <c r="Y33" s="542"/>
      <c r="Z33" s="150">
        <f>X32-Z32</f>
        <v>0</v>
      </c>
      <c r="AH33" s="388" t="s">
        <v>21</v>
      </c>
      <c r="AI33" s="389"/>
      <c r="AJ33" s="150">
        <f>AK5-AJ32</f>
        <v>0</v>
      </c>
      <c r="AR33" s="388" t="s">
        <v>21</v>
      </c>
      <c r="AS33" s="389"/>
      <c r="AT33" s="357">
        <f>AU5-AT32</f>
        <v>0</v>
      </c>
      <c r="AU33" s="358"/>
      <c r="AZ33" s="79"/>
      <c r="BB33" s="388" t="s">
        <v>21</v>
      </c>
      <c r="BC33" s="389"/>
      <c r="BD33" s="150">
        <f>BB32-BD32</f>
        <v>0</v>
      </c>
      <c r="BL33" s="388" t="s">
        <v>21</v>
      </c>
      <c r="BM33" s="389"/>
      <c r="BN33" s="150">
        <f>BL32-BN32</f>
        <v>0</v>
      </c>
      <c r="BV33" s="388" t="s">
        <v>21</v>
      </c>
      <c r="BW33" s="389"/>
      <c r="BX33" s="150">
        <f>BV32-BX32</f>
        <v>0</v>
      </c>
      <c r="CE33" s="15"/>
      <c r="CF33" s="388" t="s">
        <v>21</v>
      </c>
      <c r="CG33" s="389"/>
      <c r="CH33" s="150">
        <f>CF32-CH32</f>
        <v>0</v>
      </c>
      <c r="CP33" s="388" t="s">
        <v>21</v>
      </c>
      <c r="CQ33" s="389"/>
      <c r="CR33" s="150">
        <f>CP32-CR32</f>
        <v>0</v>
      </c>
      <c r="CZ33" s="388" t="s">
        <v>21</v>
      </c>
      <c r="DA33" s="389"/>
      <c r="DB33" s="150">
        <f>CZ32-DB32</f>
        <v>0</v>
      </c>
      <c r="DJ33" s="388" t="s">
        <v>21</v>
      </c>
      <c r="DK33" s="389"/>
      <c r="DL33" s="150">
        <f>DJ32-DL32</f>
        <v>0</v>
      </c>
      <c r="DT33" s="388" t="s">
        <v>21</v>
      </c>
      <c r="DU33" s="389"/>
      <c r="DV33" s="150">
        <f>DT32-DV32</f>
        <v>0</v>
      </c>
      <c r="ED33" s="388" t="s">
        <v>21</v>
      </c>
      <c r="EE33" s="389"/>
      <c r="EF33" s="150">
        <f>ED32-EF32</f>
        <v>0</v>
      </c>
      <c r="EN33" s="388" t="s">
        <v>21</v>
      </c>
      <c r="EO33" s="389"/>
      <c r="EP33" s="150">
        <f>EN32-EP32</f>
        <v>0</v>
      </c>
      <c r="EX33" s="388" t="s">
        <v>21</v>
      </c>
      <c r="EY33" s="389"/>
      <c r="EZ33" s="335">
        <f>EX32-EZ32</f>
        <v>0</v>
      </c>
      <c r="FH33" s="388" t="s">
        <v>21</v>
      </c>
      <c r="FI33" s="389"/>
      <c r="FJ33" s="150">
        <f>FH32-FJ32</f>
        <v>0</v>
      </c>
      <c r="FR33" s="388" t="s">
        <v>21</v>
      </c>
      <c r="FS33" s="389"/>
      <c r="FT33" s="335">
        <f>FR32-FT32</f>
        <v>0</v>
      </c>
      <c r="GB33" s="388" t="s">
        <v>21</v>
      </c>
      <c r="GC33" s="389"/>
      <c r="GD33" s="150">
        <f>GE5-GD32</f>
        <v>0</v>
      </c>
      <c r="GL33" s="388" t="s">
        <v>21</v>
      </c>
      <c r="GM33" s="389"/>
      <c r="GN33" s="150">
        <f>GL32-GN32</f>
        <v>0</v>
      </c>
      <c r="GV33" s="388" t="s">
        <v>21</v>
      </c>
      <c r="GW33" s="389"/>
      <c r="GX33" s="150">
        <f>GV32-GX32</f>
        <v>0</v>
      </c>
      <c r="HF33" s="388" t="s">
        <v>21</v>
      </c>
      <c r="HG33" s="389"/>
      <c r="HH33" s="150">
        <f>HF32-HH32</f>
        <v>0</v>
      </c>
      <c r="HP33" s="388" t="s">
        <v>21</v>
      </c>
      <c r="HQ33" s="389"/>
      <c r="HR33" s="150">
        <f>HP32-HR32</f>
        <v>-0.2000000000007276</v>
      </c>
      <c r="HZ33" s="1012" t="s">
        <v>21</v>
      </c>
      <c r="IA33" s="1013"/>
      <c r="IB33" s="335">
        <f>IC5-IB32</f>
        <v>0</v>
      </c>
      <c r="IC33" s="268"/>
      <c r="IJ33" s="1012" t="s">
        <v>21</v>
      </c>
      <c r="IK33" s="1013"/>
      <c r="IL33" s="150">
        <f>IJ32-IL32</f>
        <v>0</v>
      </c>
      <c r="IT33" s="1012" t="s">
        <v>21</v>
      </c>
      <c r="IU33" s="1013"/>
      <c r="IV33" s="150">
        <f>IT32-IV32</f>
        <v>0</v>
      </c>
      <c r="JD33" s="1012" t="s">
        <v>21</v>
      </c>
      <c r="JE33" s="1013"/>
      <c r="JF33" s="150">
        <f>JD32-JF32</f>
        <v>0</v>
      </c>
      <c r="JN33" s="1012" t="s">
        <v>21</v>
      </c>
      <c r="JO33" s="1013"/>
      <c r="JP33" s="150">
        <f>JN32-JP32</f>
        <v>0</v>
      </c>
      <c r="JX33" s="1012" t="s">
        <v>21</v>
      </c>
      <c r="JY33" s="1013"/>
      <c r="JZ33" s="335">
        <f>KA5-JZ32</f>
        <v>0</v>
      </c>
      <c r="KA33" s="268"/>
      <c r="KH33" s="1012" t="s">
        <v>21</v>
      </c>
      <c r="KI33" s="1013"/>
      <c r="KJ33" s="335">
        <f>KK5-KJ32</f>
        <v>0</v>
      </c>
      <c r="KK33" s="268"/>
      <c r="KR33" s="1012" t="s">
        <v>21</v>
      </c>
      <c r="KS33" s="1013"/>
      <c r="KT33" s="335">
        <f>KU5-KT32</f>
        <v>0</v>
      </c>
      <c r="KU33" s="268"/>
      <c r="LB33" s="735" t="s">
        <v>21</v>
      </c>
      <c r="LC33" s="736"/>
      <c r="LD33" s="255">
        <f>LE5-LD32</f>
        <v>0</v>
      </c>
      <c r="LL33" s="735" t="s">
        <v>21</v>
      </c>
      <c r="LM33" s="736"/>
      <c r="LN33" s="150">
        <f>LO5-LN32</f>
        <v>0</v>
      </c>
      <c r="MA33" s="691"/>
      <c r="ME33" s="388" t="s">
        <v>21</v>
      </c>
      <c r="MF33" s="389"/>
      <c r="MG33" s="150">
        <f>MH5-MG32</f>
        <v>0</v>
      </c>
      <c r="MO33" s="388" t="s">
        <v>21</v>
      </c>
      <c r="MP33" s="389"/>
      <c r="MQ33" s="150">
        <f>MR5-MQ32</f>
        <v>0</v>
      </c>
      <c r="MY33" s="388" t="s">
        <v>21</v>
      </c>
      <c r="MZ33" s="389"/>
      <c r="NA33" s="150">
        <f>NB5-NA32</f>
        <v>0</v>
      </c>
      <c r="NI33" s="388" t="s">
        <v>21</v>
      </c>
      <c r="NJ33" s="389"/>
      <c r="NK33" s="150">
        <f>NL5-NK32</f>
        <v>0</v>
      </c>
      <c r="NS33" s="388" t="s">
        <v>21</v>
      </c>
      <c r="NT33" s="389"/>
      <c r="NU33" s="150">
        <f>NV5-NU32</f>
        <v>0</v>
      </c>
      <c r="OC33" s="388" t="s">
        <v>21</v>
      </c>
      <c r="OD33" s="389"/>
      <c r="OE33" s="150">
        <f>OF5-OE32</f>
        <v>0</v>
      </c>
      <c r="OM33" s="388" t="s">
        <v>21</v>
      </c>
      <c r="ON33" s="389"/>
      <c r="OO33" s="150">
        <f>OP5-OO32</f>
        <v>0</v>
      </c>
      <c r="OW33" s="388" t="s">
        <v>21</v>
      </c>
      <c r="OX33" s="389"/>
      <c r="OY33" s="150">
        <f>OZ5-OY32</f>
        <v>0</v>
      </c>
      <c r="PG33" s="388" t="s">
        <v>21</v>
      </c>
      <c r="PH33" s="389"/>
      <c r="PI33" s="150">
        <f>PI32-PG32</f>
        <v>0</v>
      </c>
      <c r="PQ33" s="388" t="s">
        <v>21</v>
      </c>
      <c r="PR33" s="389"/>
      <c r="PS33" s="150">
        <f>PT5-PS32</f>
        <v>0</v>
      </c>
      <c r="PZ33" s="388" t="s">
        <v>21</v>
      </c>
      <c r="QA33" s="389"/>
      <c r="QB33" s="150">
        <f>QC5-QB32</f>
        <v>0</v>
      </c>
      <c r="QI33" s="388" t="s">
        <v>21</v>
      </c>
      <c r="QJ33" s="389"/>
      <c r="QK33" s="150">
        <f>QL5-QK32</f>
        <v>0</v>
      </c>
      <c r="QR33" s="388" t="s">
        <v>21</v>
      </c>
      <c r="QS33" s="389"/>
      <c r="QT33" s="150">
        <f>QU5-QT32</f>
        <v>0</v>
      </c>
      <c r="RA33" s="388" t="s">
        <v>21</v>
      </c>
      <c r="RB33" s="389"/>
      <c r="RC33" s="150">
        <f>RD5-RC32</f>
        <v>0</v>
      </c>
      <c r="RJ33" s="388" t="s">
        <v>21</v>
      </c>
      <c r="RK33" s="389"/>
      <c r="RL33" s="150">
        <f>SUM(RM5-RL32)</f>
        <v>0</v>
      </c>
      <c r="RS33" s="1112" t="s">
        <v>21</v>
      </c>
      <c r="RT33" s="1113"/>
      <c r="RU33" s="150">
        <f>SUM(RV5-RU32)</f>
        <v>0</v>
      </c>
      <c r="SB33" s="1112" t="s">
        <v>21</v>
      </c>
      <c r="SC33" s="1113"/>
      <c r="SD33" s="150">
        <f>SUM(SE5-SD32)</f>
        <v>0</v>
      </c>
      <c r="SK33" s="1112" t="s">
        <v>21</v>
      </c>
      <c r="SL33" s="1113"/>
      <c r="SM33" s="255">
        <f>SUM(SN5-SM32)</f>
        <v>0</v>
      </c>
      <c r="ST33" s="1112" t="s">
        <v>21</v>
      </c>
      <c r="SU33" s="1113"/>
      <c r="SV33" s="150">
        <f>SUM(SW5-SV32)</f>
        <v>0</v>
      </c>
      <c r="TC33" s="1112" t="s">
        <v>21</v>
      </c>
      <c r="TD33" s="1113"/>
      <c r="TE33" s="150">
        <f>SUM(TF5-TE32)</f>
        <v>0</v>
      </c>
      <c r="TL33" s="1112" t="s">
        <v>21</v>
      </c>
      <c r="TM33" s="1113"/>
      <c r="TN33" s="150">
        <f>SUM(TO5-TN32)</f>
        <v>0</v>
      </c>
      <c r="TU33" s="1112" t="s">
        <v>21</v>
      </c>
      <c r="TV33" s="1113"/>
      <c r="TW33" s="150">
        <f>SUM(TX5-TW32)</f>
        <v>0</v>
      </c>
      <c r="UD33" s="1112" t="s">
        <v>21</v>
      </c>
      <c r="UE33" s="1113"/>
      <c r="UF33" s="150">
        <f>SUM(UG5-UF32)</f>
        <v>0</v>
      </c>
      <c r="UM33" s="1112" t="s">
        <v>21</v>
      </c>
      <c r="UN33" s="1113"/>
      <c r="UO33" s="150">
        <f>SUM(UP5-UO32)</f>
        <v>0</v>
      </c>
      <c r="UV33" s="388" t="s">
        <v>21</v>
      </c>
      <c r="UW33" s="389"/>
      <c r="UX33" s="150">
        <f>SUM(UY5-UX32)</f>
        <v>0</v>
      </c>
      <c r="VE33" s="388" t="s">
        <v>21</v>
      </c>
      <c r="VF33" s="389"/>
      <c r="VG33" s="150">
        <f>SUM(VH5-VG32)</f>
        <v>-22</v>
      </c>
      <c r="VN33" s="1112" t="s">
        <v>21</v>
      </c>
      <c r="VO33" s="1113"/>
      <c r="VP33" s="150">
        <f>VQ5-VP32</f>
        <v>-22</v>
      </c>
      <c r="VW33" s="1112" t="s">
        <v>21</v>
      </c>
      <c r="VX33" s="1113"/>
      <c r="VY33" s="150">
        <f>VZ5-VY32</f>
        <v>-22</v>
      </c>
      <c r="WF33" s="1112" t="s">
        <v>21</v>
      </c>
      <c r="WG33" s="1113"/>
      <c r="WH33" s="150">
        <f>WI5-WH32</f>
        <v>-22</v>
      </c>
      <c r="WO33" s="1112" t="s">
        <v>21</v>
      </c>
      <c r="WP33" s="1113"/>
      <c r="WQ33" s="150">
        <f>WR5-WQ32</f>
        <v>-22</v>
      </c>
      <c r="WX33" s="1112" t="s">
        <v>21</v>
      </c>
      <c r="WY33" s="1113"/>
      <c r="WZ33" s="150">
        <f>XA5-WZ32</f>
        <v>-22</v>
      </c>
      <c r="XG33" s="1112" t="s">
        <v>21</v>
      </c>
      <c r="XH33" s="1113"/>
      <c r="XI33" s="150">
        <f>XJ5-XI32</f>
        <v>-22</v>
      </c>
      <c r="XP33" s="1112" t="s">
        <v>21</v>
      </c>
      <c r="XQ33" s="1113"/>
      <c r="XR33" s="150">
        <f>XS5-XR32</f>
        <v>-22</v>
      </c>
      <c r="XY33" s="1112" t="s">
        <v>21</v>
      </c>
      <c r="XZ33" s="1113"/>
      <c r="YA33" s="150">
        <f>YB5-YA32</f>
        <v>-22</v>
      </c>
      <c r="YH33" s="1112" t="s">
        <v>21</v>
      </c>
      <c r="YI33" s="1113"/>
      <c r="YJ33" s="150">
        <f>YK5-YJ32</f>
        <v>-22</v>
      </c>
      <c r="YQ33" s="1112" t="s">
        <v>21</v>
      </c>
      <c r="YR33" s="1113"/>
      <c r="YS33" s="150">
        <f>YT5-YS32</f>
        <v>-22</v>
      </c>
      <c r="YZ33" s="1112" t="s">
        <v>21</v>
      </c>
      <c r="ZA33" s="1113"/>
      <c r="ZB33" s="150">
        <f>ZC5-ZB32</f>
        <v>-22</v>
      </c>
      <c r="ZI33" s="1112" t="s">
        <v>21</v>
      </c>
      <c r="ZJ33" s="1113"/>
      <c r="ZK33" s="150">
        <f>ZL5-ZK32</f>
        <v>-22</v>
      </c>
      <c r="ZR33" s="1112" t="s">
        <v>21</v>
      </c>
      <c r="ZS33" s="1113"/>
      <c r="ZT33" s="150">
        <f>ZU5-ZT32</f>
        <v>-22</v>
      </c>
      <c r="AAA33" s="1112" t="s">
        <v>21</v>
      </c>
      <c r="AAB33" s="1113"/>
      <c r="AAC33" s="150">
        <f>AAD5-AAC32</f>
        <v>-22</v>
      </c>
      <c r="AAJ33" s="1112" t="s">
        <v>21</v>
      </c>
      <c r="AAK33" s="1113"/>
      <c r="AAL33" s="150">
        <f>AAM5-AAL32</f>
        <v>-22</v>
      </c>
      <c r="AAS33" s="1112" t="s">
        <v>21</v>
      </c>
      <c r="AAT33" s="1113"/>
      <c r="AAU33" s="150">
        <f>AAU32-AAS32</f>
        <v>22</v>
      </c>
      <c r="ABB33" s="1112" t="s">
        <v>21</v>
      </c>
      <c r="ABC33" s="1113"/>
      <c r="ABD33" s="150">
        <f>ABE5-ABD32</f>
        <v>-22</v>
      </c>
      <c r="ABK33" s="1112" t="s">
        <v>21</v>
      </c>
      <c r="ABL33" s="1113"/>
      <c r="ABM33" s="150">
        <f>ABN5-ABM32</f>
        <v>-22</v>
      </c>
      <c r="ABT33" s="1112" t="s">
        <v>21</v>
      </c>
      <c r="ABU33" s="1113"/>
      <c r="ABV33" s="150">
        <f>ABW5-ABV32</f>
        <v>-22</v>
      </c>
      <c r="ACC33" s="1112" t="s">
        <v>21</v>
      </c>
      <c r="ACD33" s="1113"/>
      <c r="ACE33" s="150">
        <f>ACF5-ACE32</f>
        <v>-22</v>
      </c>
      <c r="ACL33" s="1112" t="s">
        <v>21</v>
      </c>
      <c r="ACM33" s="1113"/>
      <c r="ACN33" s="150">
        <f>ACO5-ACN32</f>
        <v>-22</v>
      </c>
      <c r="ACU33" s="1112" t="s">
        <v>21</v>
      </c>
      <c r="ACV33" s="1113"/>
      <c r="ACW33" s="150">
        <f>ACX5-ACW32</f>
        <v>-22</v>
      </c>
      <c r="ADD33" s="1112" t="s">
        <v>21</v>
      </c>
      <c r="ADE33" s="1113"/>
      <c r="ADF33" s="150">
        <f>ADG5-ADF32</f>
        <v>-22</v>
      </c>
      <c r="ADM33" s="1112" t="s">
        <v>21</v>
      </c>
      <c r="ADN33" s="1113"/>
      <c r="ADO33" s="150">
        <f>ADP5-ADO32</f>
        <v>-22</v>
      </c>
      <c r="ADV33" s="1112" t="s">
        <v>21</v>
      </c>
      <c r="ADW33" s="1113"/>
      <c r="ADX33" s="150">
        <f>ADY5-ADX32</f>
        <v>-22</v>
      </c>
      <c r="AEE33" s="1112" t="s">
        <v>21</v>
      </c>
      <c r="AEF33" s="1113"/>
      <c r="AEG33" s="150">
        <f>AEH5-AEG32</f>
        <v>-22</v>
      </c>
      <c r="AEN33" s="1112" t="s">
        <v>21</v>
      </c>
      <c r="AEO33" s="1113"/>
      <c r="AEP33" s="150">
        <f>AEQ5-AEP32</f>
        <v>-22</v>
      </c>
    </row>
    <row r="34" spans="1:822" ht="16.5" thickBot="1" x14ac:dyDescent="0.3">
      <c r="A34" s="146">
        <v>31</v>
      </c>
      <c r="B34" s="79">
        <f t="shared" ref="B34:H34" si="74">KY5</f>
        <v>0</v>
      </c>
      <c r="C34" s="79">
        <f t="shared" si="74"/>
        <v>0</v>
      </c>
      <c r="D34" s="107">
        <f t="shared" si="74"/>
        <v>0</v>
      </c>
      <c r="E34" s="144">
        <f t="shared" si="74"/>
        <v>0</v>
      </c>
      <c r="F34" s="90">
        <f t="shared" si="74"/>
        <v>0</v>
      </c>
      <c r="G34" s="76">
        <f t="shared" si="74"/>
        <v>0</v>
      </c>
      <c r="H34" s="49">
        <f t="shared" si="74"/>
        <v>0</v>
      </c>
      <c r="I34" s="110">
        <f t="shared" si="71"/>
        <v>0</v>
      </c>
      <c r="N34" s="543" t="s">
        <v>4</v>
      </c>
      <c r="O34" s="544"/>
      <c r="P34" s="50"/>
      <c r="X34" s="543" t="s">
        <v>4</v>
      </c>
      <c r="Y34" s="544"/>
      <c r="Z34" s="50">
        <v>0</v>
      </c>
      <c r="AH34" s="390" t="s">
        <v>4</v>
      </c>
      <c r="AI34" s="391"/>
      <c r="AJ34" s="50"/>
      <c r="AR34" s="390" t="s">
        <v>4</v>
      </c>
      <c r="AS34" s="391"/>
      <c r="AT34" s="50"/>
      <c r="AZ34" s="79"/>
      <c r="BB34" s="390" t="s">
        <v>4</v>
      </c>
      <c r="BC34" s="391"/>
      <c r="BD34" s="50"/>
      <c r="BL34" s="390" t="s">
        <v>4</v>
      </c>
      <c r="BM34" s="391"/>
      <c r="BN34" s="50"/>
      <c r="BV34" s="390" t="s">
        <v>4</v>
      </c>
      <c r="BW34" s="391"/>
      <c r="BX34" s="50"/>
      <c r="CE34" s="15"/>
      <c r="CF34" s="390" t="s">
        <v>4</v>
      </c>
      <c r="CG34" s="391"/>
      <c r="CH34" s="50"/>
      <c r="CP34" s="390" t="s">
        <v>4</v>
      </c>
      <c r="CQ34" s="391"/>
      <c r="CR34" s="50"/>
      <c r="CZ34" s="390" t="s">
        <v>4</v>
      </c>
      <c r="DA34" s="391"/>
      <c r="DB34" s="50"/>
      <c r="DJ34" s="390" t="s">
        <v>4</v>
      </c>
      <c r="DK34" s="391"/>
      <c r="DL34" s="50"/>
      <c r="DT34" s="390" t="s">
        <v>4</v>
      </c>
      <c r="DU34" s="391"/>
      <c r="DV34" s="50"/>
      <c r="ED34" s="390" t="s">
        <v>4</v>
      </c>
      <c r="EE34" s="391"/>
      <c r="EF34" s="50"/>
      <c r="EN34" s="390" t="s">
        <v>4</v>
      </c>
      <c r="EO34" s="391"/>
      <c r="EP34" s="50"/>
      <c r="EX34" s="390" t="s">
        <v>4</v>
      </c>
      <c r="EY34" s="391"/>
      <c r="EZ34" s="50">
        <v>0</v>
      </c>
      <c r="FH34" s="390" t="s">
        <v>4</v>
      </c>
      <c r="FI34" s="391"/>
      <c r="FJ34" s="50"/>
      <c r="FR34" s="390" t="s">
        <v>4</v>
      </c>
      <c r="FS34" s="391"/>
      <c r="FT34" s="50"/>
      <c r="GB34" s="390" t="s">
        <v>4</v>
      </c>
      <c r="GC34" s="391"/>
      <c r="GD34" s="50"/>
      <c r="GL34" s="390" t="s">
        <v>4</v>
      </c>
      <c r="GM34" s="391"/>
      <c r="GN34" s="50"/>
      <c r="GV34" s="390" t="s">
        <v>4</v>
      </c>
      <c r="GW34" s="391"/>
      <c r="GX34" s="50"/>
      <c r="HF34" s="390" t="s">
        <v>4</v>
      </c>
      <c r="HG34" s="391"/>
      <c r="HH34" s="50"/>
      <c r="HP34" s="390" t="s">
        <v>4</v>
      </c>
      <c r="HQ34" s="391"/>
      <c r="HR34" s="50">
        <v>0</v>
      </c>
      <c r="HZ34" s="1014" t="s">
        <v>4</v>
      </c>
      <c r="IA34" s="1015"/>
      <c r="IB34" s="50"/>
      <c r="IJ34" s="1014" t="s">
        <v>4</v>
      </c>
      <c r="IK34" s="1015"/>
      <c r="IL34" s="50"/>
      <c r="IT34" s="1014" t="s">
        <v>4</v>
      </c>
      <c r="IU34" s="1015"/>
      <c r="IV34" s="50"/>
      <c r="JD34" s="1014" t="s">
        <v>4</v>
      </c>
      <c r="JE34" s="1015"/>
      <c r="JF34" s="50"/>
      <c r="JN34" s="1014" t="s">
        <v>4</v>
      </c>
      <c r="JO34" s="1015"/>
      <c r="JP34" s="50">
        <v>0</v>
      </c>
      <c r="JX34" s="1014" t="s">
        <v>4</v>
      </c>
      <c r="JY34" s="1015"/>
      <c r="JZ34" s="50"/>
      <c r="KH34" s="1014" t="s">
        <v>4</v>
      </c>
      <c r="KI34" s="1015"/>
      <c r="KJ34" s="50"/>
      <c r="KR34" s="1014" t="s">
        <v>4</v>
      </c>
      <c r="KS34" s="1015"/>
      <c r="KT34" s="50"/>
      <c r="LB34" s="737" t="s">
        <v>4</v>
      </c>
      <c r="LC34" s="738"/>
      <c r="LD34" s="50"/>
      <c r="LL34" s="737" t="s">
        <v>4</v>
      </c>
      <c r="LM34" s="738"/>
      <c r="LN34" s="50"/>
      <c r="LV34" s="735" t="s">
        <v>21</v>
      </c>
      <c r="LW34" s="736"/>
      <c r="LX34" s="150">
        <f>LY5-LX32</f>
        <v>0</v>
      </c>
      <c r="MA34" s="691"/>
      <c r="ME34" s="390" t="s">
        <v>4</v>
      </c>
      <c r="MF34" s="391"/>
      <c r="MG34" s="50"/>
      <c r="MO34" s="390" t="s">
        <v>4</v>
      </c>
      <c r="MP34" s="391"/>
      <c r="MQ34" s="50"/>
      <c r="MY34" s="390" t="s">
        <v>4</v>
      </c>
      <c r="MZ34" s="391"/>
      <c r="NA34" s="50"/>
      <c r="NI34" s="390" t="s">
        <v>4</v>
      </c>
      <c r="NJ34" s="391"/>
      <c r="NK34" s="50"/>
      <c r="NS34" s="390" t="s">
        <v>4</v>
      </c>
      <c r="NT34" s="391"/>
      <c r="NU34" s="50"/>
      <c r="OC34" s="390" t="s">
        <v>4</v>
      </c>
      <c r="OD34" s="391"/>
      <c r="OE34" s="50"/>
      <c r="OM34" s="390" t="s">
        <v>4</v>
      </c>
      <c r="ON34" s="391"/>
      <c r="OO34" s="50"/>
      <c r="OW34" s="390" t="s">
        <v>4</v>
      </c>
      <c r="OX34" s="391"/>
      <c r="OY34" s="50"/>
      <c r="PG34" s="390" t="s">
        <v>4</v>
      </c>
      <c r="PH34" s="391"/>
      <c r="PI34" s="50"/>
      <c r="PQ34" s="390" t="s">
        <v>4</v>
      </c>
      <c r="PR34" s="391"/>
      <c r="PS34" s="50"/>
      <c r="PZ34" s="390" t="s">
        <v>4</v>
      </c>
      <c r="QA34" s="391"/>
      <c r="QB34" s="50"/>
      <c r="QI34" s="390" t="s">
        <v>4</v>
      </c>
      <c r="QJ34" s="391"/>
      <c r="QK34" s="50"/>
      <c r="QR34" s="390" t="s">
        <v>4</v>
      </c>
      <c r="QS34" s="391"/>
      <c r="QT34" s="50"/>
      <c r="RA34" s="390" t="s">
        <v>4</v>
      </c>
      <c r="RB34" s="391"/>
      <c r="RC34" s="50"/>
      <c r="RJ34" s="390" t="s">
        <v>4</v>
      </c>
      <c r="RK34" s="391"/>
      <c r="RL34" s="50"/>
      <c r="RS34" s="1114" t="s">
        <v>4</v>
      </c>
      <c r="RT34" s="1115"/>
      <c r="RU34" s="50"/>
      <c r="SB34" s="1114" t="s">
        <v>4</v>
      </c>
      <c r="SC34" s="1115"/>
      <c r="SD34" s="50"/>
      <c r="SK34" s="1114" t="s">
        <v>4</v>
      </c>
      <c r="SL34" s="1115"/>
      <c r="SM34" s="50"/>
      <c r="ST34" s="1114" t="s">
        <v>4</v>
      </c>
      <c r="SU34" s="1115"/>
      <c r="SV34" s="50"/>
      <c r="TC34" s="1114" t="s">
        <v>4</v>
      </c>
      <c r="TD34" s="1115"/>
      <c r="TE34" s="50"/>
      <c r="TL34" s="1114" t="s">
        <v>4</v>
      </c>
      <c r="TM34" s="1115"/>
      <c r="TN34" s="50"/>
      <c r="TU34" s="1114" t="s">
        <v>4</v>
      </c>
      <c r="TV34" s="1115"/>
      <c r="TW34" s="50"/>
      <c r="UD34" s="1114" t="s">
        <v>4</v>
      </c>
      <c r="UE34" s="1115"/>
      <c r="UF34" s="50"/>
      <c r="UM34" s="1114" t="s">
        <v>4</v>
      </c>
      <c r="UN34" s="1115"/>
      <c r="UO34" s="50"/>
      <c r="UV34" s="390" t="s">
        <v>4</v>
      </c>
      <c r="UW34" s="391"/>
      <c r="UX34" s="50"/>
      <c r="VE34" s="390" t="s">
        <v>4</v>
      </c>
      <c r="VF34" s="391"/>
      <c r="VG34" s="50"/>
      <c r="VN34" s="1114" t="s">
        <v>4</v>
      </c>
      <c r="VO34" s="1115"/>
      <c r="VP34" s="50"/>
      <c r="VW34" s="1114" t="s">
        <v>4</v>
      </c>
      <c r="VX34" s="1115"/>
      <c r="VY34" s="50"/>
      <c r="WF34" s="1114" t="s">
        <v>4</v>
      </c>
      <c r="WG34" s="1115"/>
      <c r="WH34" s="50"/>
      <c r="WO34" s="1114" t="s">
        <v>4</v>
      </c>
      <c r="WP34" s="1115"/>
      <c r="WQ34" s="50"/>
      <c r="WX34" s="1114" t="s">
        <v>4</v>
      </c>
      <c r="WY34" s="1115"/>
      <c r="WZ34" s="50"/>
      <c r="XG34" s="1114" t="s">
        <v>4</v>
      </c>
      <c r="XH34" s="1115"/>
      <c r="XI34" s="50"/>
      <c r="XP34" s="1114" t="s">
        <v>4</v>
      </c>
      <c r="XQ34" s="1115"/>
      <c r="XR34" s="50"/>
      <c r="XY34" s="1114" t="s">
        <v>4</v>
      </c>
      <c r="XZ34" s="1115"/>
      <c r="YA34" s="50"/>
      <c r="YH34" s="1114" t="s">
        <v>4</v>
      </c>
      <c r="YI34" s="1115"/>
      <c r="YJ34" s="50"/>
      <c r="YQ34" s="1114" t="s">
        <v>4</v>
      </c>
      <c r="YR34" s="1115"/>
      <c r="YS34" s="50"/>
      <c r="YZ34" s="1114" t="s">
        <v>4</v>
      </c>
      <c r="ZA34" s="1115"/>
      <c r="ZB34" s="50"/>
      <c r="ZI34" s="1114" t="s">
        <v>4</v>
      </c>
      <c r="ZJ34" s="1115"/>
      <c r="ZK34" s="50"/>
      <c r="ZR34" s="1114" t="s">
        <v>4</v>
      </c>
      <c r="ZS34" s="1115"/>
      <c r="ZT34" s="50"/>
      <c r="AAA34" s="1114" t="s">
        <v>4</v>
      </c>
      <c r="AAB34" s="1115"/>
      <c r="AAC34" s="50"/>
      <c r="AAJ34" s="1114" t="s">
        <v>4</v>
      </c>
      <c r="AAK34" s="1115"/>
      <c r="AAL34" s="50"/>
      <c r="AAS34" s="1114" t="s">
        <v>4</v>
      </c>
      <c r="AAT34" s="1115"/>
      <c r="AAU34" s="50"/>
      <c r="ABB34" s="1114" t="s">
        <v>4</v>
      </c>
      <c r="ABC34" s="1115"/>
      <c r="ABD34" s="50"/>
      <c r="ABK34" s="1114" t="s">
        <v>4</v>
      </c>
      <c r="ABL34" s="1115"/>
      <c r="ABM34" s="50"/>
      <c r="ABT34" s="1114" t="s">
        <v>4</v>
      </c>
      <c r="ABU34" s="1115"/>
      <c r="ABV34" s="50"/>
      <c r="ACC34" s="1114" t="s">
        <v>4</v>
      </c>
      <c r="ACD34" s="1115"/>
      <c r="ACE34" s="50"/>
      <c r="ACL34" s="1114" t="s">
        <v>4</v>
      </c>
      <c r="ACM34" s="1115"/>
      <c r="ACN34" s="50"/>
      <c r="ACU34" s="1114" t="s">
        <v>4</v>
      </c>
      <c r="ACV34" s="1115"/>
      <c r="ACW34" s="50"/>
      <c r="ADD34" s="1114" t="s">
        <v>4</v>
      </c>
      <c r="ADE34" s="1115"/>
      <c r="ADF34" s="50"/>
      <c r="ADM34" s="1114" t="s">
        <v>4</v>
      </c>
      <c r="ADN34" s="1115"/>
      <c r="ADO34" s="50"/>
      <c r="ADV34" s="1114" t="s">
        <v>4</v>
      </c>
      <c r="ADW34" s="1115"/>
      <c r="ADX34" s="50"/>
      <c r="AEE34" s="1114" t="s">
        <v>4</v>
      </c>
      <c r="AEF34" s="1115"/>
      <c r="AEG34" s="50"/>
      <c r="AEN34" s="1114" t="s">
        <v>4</v>
      </c>
      <c r="AEO34" s="1115"/>
      <c r="AEP34" s="50"/>
    </row>
    <row r="35" spans="1:822" ht="16.5" thickBot="1" x14ac:dyDescent="0.3">
      <c r="A35" s="146">
        <v>32</v>
      </c>
      <c r="B35" s="79">
        <f t="shared" ref="B35:H35" si="75">LI5</f>
        <v>0</v>
      </c>
      <c r="C35" s="79">
        <f t="shared" si="75"/>
        <v>0</v>
      </c>
      <c r="D35" s="107">
        <f t="shared" si="75"/>
        <v>0</v>
      </c>
      <c r="E35" s="144">
        <f t="shared" si="75"/>
        <v>0</v>
      </c>
      <c r="F35" s="90">
        <f t="shared" si="75"/>
        <v>0</v>
      </c>
      <c r="G35" s="76">
        <f t="shared" si="75"/>
        <v>0</v>
      </c>
      <c r="H35" s="49">
        <f t="shared" si="75"/>
        <v>0</v>
      </c>
      <c r="I35" s="110">
        <f t="shared" si="71"/>
        <v>0</v>
      </c>
      <c r="AZ35" s="79"/>
      <c r="LV35" s="737" t="s">
        <v>4</v>
      </c>
      <c r="LW35" s="738"/>
      <c r="LX35" s="50"/>
      <c r="MA35" s="691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AZ36" s="79"/>
      <c r="MA36" s="691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AZ37" s="79"/>
      <c r="MA37" s="691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AZ38" s="79"/>
      <c r="MA38" s="691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91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91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91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91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91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91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9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60">
        <f t="shared" ref="B62:H62" si="101">VB5</f>
        <v>0</v>
      </c>
      <c r="C62" s="460">
        <f t="shared" si="101"/>
        <v>0</v>
      </c>
      <c r="D62" s="461">
        <f t="shared" si="101"/>
        <v>0</v>
      </c>
      <c r="E62" s="462">
        <f t="shared" si="101"/>
        <v>0</v>
      </c>
      <c r="F62" s="463">
        <f t="shared" si="101"/>
        <v>0</v>
      </c>
      <c r="G62" s="464">
        <f t="shared" si="101"/>
        <v>0</v>
      </c>
      <c r="H62" s="459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60">
        <f>VK5</f>
        <v>0</v>
      </c>
      <c r="C63" s="460">
        <f>VL5</f>
        <v>0</v>
      </c>
      <c r="D63" s="461">
        <f>VM5</f>
        <v>0</v>
      </c>
      <c r="E63" s="462">
        <f>VN5</f>
        <v>0</v>
      </c>
      <c r="F63" s="463">
        <f>VO5</f>
        <v>0</v>
      </c>
      <c r="G63" s="465">
        <f>VY5</f>
        <v>0</v>
      </c>
      <c r="H63" s="459">
        <f>VQ5</f>
        <v>0</v>
      </c>
      <c r="I63" s="110">
        <f t="shared" si="71"/>
        <v>0</v>
      </c>
    </row>
    <row r="64" spans="1:265" x14ac:dyDescent="0.25">
      <c r="A64" s="146">
        <v>61</v>
      </c>
      <c r="B64" s="460">
        <f t="shared" ref="B64:H64" si="102">VT5</f>
        <v>0</v>
      </c>
      <c r="C64" s="461">
        <f t="shared" si="102"/>
        <v>0</v>
      </c>
      <c r="D64" s="461">
        <f t="shared" si="102"/>
        <v>0</v>
      </c>
      <c r="E64" s="462">
        <f t="shared" si="102"/>
        <v>0</v>
      </c>
      <c r="F64" s="463">
        <f t="shared" si="102"/>
        <v>0</v>
      </c>
      <c r="G64" s="465">
        <f t="shared" si="102"/>
        <v>0</v>
      </c>
      <c r="H64" s="459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60">
        <f t="shared" ref="B65:H65" si="103">WC5</f>
        <v>0</v>
      </c>
      <c r="C65" s="460">
        <f t="shared" si="103"/>
        <v>0</v>
      </c>
      <c r="D65" s="461">
        <f t="shared" si="103"/>
        <v>0</v>
      </c>
      <c r="E65" s="462">
        <f t="shared" si="103"/>
        <v>0</v>
      </c>
      <c r="F65" s="463">
        <f t="shared" si="103"/>
        <v>0</v>
      </c>
      <c r="G65" s="465">
        <f t="shared" si="103"/>
        <v>0</v>
      </c>
      <c r="H65" s="459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60">
        <f t="shared" ref="B66:H66" si="104">WL5</f>
        <v>0</v>
      </c>
      <c r="C66" s="460">
        <f t="shared" si="104"/>
        <v>0</v>
      </c>
      <c r="D66" s="461">
        <f t="shared" si="104"/>
        <v>0</v>
      </c>
      <c r="E66" s="462">
        <f t="shared" si="104"/>
        <v>0</v>
      </c>
      <c r="F66" s="463">
        <f t="shared" si="104"/>
        <v>0</v>
      </c>
      <c r="G66" s="465">
        <f t="shared" si="104"/>
        <v>0</v>
      </c>
      <c r="H66" s="459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60">
        <f t="shared" ref="B67:H67" si="105">WU5</f>
        <v>0</v>
      </c>
      <c r="C67" s="460">
        <f t="shared" si="105"/>
        <v>0</v>
      </c>
      <c r="D67" s="461">
        <f t="shared" si="105"/>
        <v>0</v>
      </c>
      <c r="E67" s="462">
        <f t="shared" si="105"/>
        <v>0</v>
      </c>
      <c r="F67" s="463">
        <f t="shared" si="105"/>
        <v>0</v>
      </c>
      <c r="G67" s="465">
        <f t="shared" si="105"/>
        <v>0</v>
      </c>
      <c r="H67" s="459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60">
        <f t="shared" ref="B68:H68" si="106">XD5</f>
        <v>0</v>
      </c>
      <c r="C68" s="460">
        <f t="shared" si="106"/>
        <v>0</v>
      </c>
      <c r="D68" s="461">
        <f t="shared" si="106"/>
        <v>0</v>
      </c>
      <c r="E68" s="462">
        <f t="shared" si="106"/>
        <v>0</v>
      </c>
      <c r="F68" s="463">
        <f t="shared" si="106"/>
        <v>0</v>
      </c>
      <c r="G68" s="465">
        <f t="shared" si="106"/>
        <v>0</v>
      </c>
      <c r="H68" s="459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60">
        <f t="shared" ref="B69:H69" si="107">XM5</f>
        <v>0</v>
      </c>
      <c r="C69" s="460">
        <f t="shared" si="107"/>
        <v>0</v>
      </c>
      <c r="D69" s="461">
        <f t="shared" si="107"/>
        <v>0</v>
      </c>
      <c r="E69" s="462">
        <f t="shared" si="107"/>
        <v>0</v>
      </c>
      <c r="F69" s="463">
        <f t="shared" si="107"/>
        <v>0</v>
      </c>
      <c r="G69" s="465">
        <f t="shared" si="107"/>
        <v>0</v>
      </c>
      <c r="H69" s="459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60">
        <f t="shared" ref="B70:H70" si="108">XV5</f>
        <v>0</v>
      </c>
      <c r="C70" s="460">
        <f t="shared" si="108"/>
        <v>0</v>
      </c>
      <c r="D70" s="461">
        <f t="shared" si="108"/>
        <v>0</v>
      </c>
      <c r="E70" s="462">
        <f t="shared" si="108"/>
        <v>0</v>
      </c>
      <c r="F70" s="463">
        <f t="shared" si="108"/>
        <v>0</v>
      </c>
      <c r="G70" s="465">
        <f t="shared" si="108"/>
        <v>0</v>
      </c>
      <c r="H70" s="459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6">
        <f t="shared" ref="B71:H71" si="109">YE5</f>
        <v>0</v>
      </c>
      <c r="C71" s="460">
        <f t="shared" si="109"/>
        <v>0</v>
      </c>
      <c r="D71" s="461">
        <f t="shared" si="109"/>
        <v>0</v>
      </c>
      <c r="E71" s="462">
        <f t="shared" si="109"/>
        <v>0</v>
      </c>
      <c r="F71" s="463">
        <f t="shared" si="109"/>
        <v>0</v>
      </c>
      <c r="G71" s="465">
        <f t="shared" si="109"/>
        <v>0</v>
      </c>
      <c r="H71" s="459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60">
        <f t="shared" ref="B72:H72" si="110">YN5</f>
        <v>0</v>
      </c>
      <c r="C72" s="460">
        <f t="shared" si="110"/>
        <v>0</v>
      </c>
      <c r="D72" s="461">
        <f t="shared" si="110"/>
        <v>0</v>
      </c>
      <c r="E72" s="462">
        <f t="shared" si="110"/>
        <v>0</v>
      </c>
      <c r="F72" s="463">
        <f t="shared" si="110"/>
        <v>0</v>
      </c>
      <c r="G72" s="465">
        <f t="shared" si="110"/>
        <v>0</v>
      </c>
      <c r="H72" s="459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60">
        <f t="shared" ref="B73:H73" si="111">YW5</f>
        <v>0</v>
      </c>
      <c r="C73" s="460">
        <f t="shared" si="111"/>
        <v>0</v>
      </c>
      <c r="D73" s="461">
        <f t="shared" si="111"/>
        <v>0</v>
      </c>
      <c r="E73" s="462">
        <f t="shared" si="111"/>
        <v>0</v>
      </c>
      <c r="F73" s="463">
        <f t="shared" si="111"/>
        <v>0</v>
      </c>
      <c r="G73" s="465">
        <f t="shared" si="111"/>
        <v>0</v>
      </c>
      <c r="H73" s="459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60">
        <f t="shared" ref="B74:H74" si="112">ZF5</f>
        <v>0</v>
      </c>
      <c r="C74" s="460">
        <f t="shared" si="112"/>
        <v>0</v>
      </c>
      <c r="D74" s="461">
        <f t="shared" si="112"/>
        <v>0</v>
      </c>
      <c r="E74" s="462">
        <f t="shared" si="112"/>
        <v>0</v>
      </c>
      <c r="F74" s="463">
        <f t="shared" si="112"/>
        <v>0</v>
      </c>
      <c r="G74" s="465">
        <f t="shared" si="112"/>
        <v>0</v>
      </c>
      <c r="H74" s="459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60">
        <f t="shared" ref="B75:H75" si="113">ZO5</f>
        <v>0</v>
      </c>
      <c r="C75" s="460">
        <f t="shared" si="113"/>
        <v>0</v>
      </c>
      <c r="D75" s="461">
        <f t="shared" si="113"/>
        <v>0</v>
      </c>
      <c r="E75" s="462">
        <f t="shared" si="113"/>
        <v>0</v>
      </c>
      <c r="F75" s="463">
        <f t="shared" si="113"/>
        <v>0</v>
      </c>
      <c r="G75" s="465">
        <f t="shared" si="113"/>
        <v>0</v>
      </c>
      <c r="H75" s="459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60">
        <f t="shared" ref="B76:G76" si="114">ZX5</f>
        <v>0</v>
      </c>
      <c r="C76" s="460">
        <f t="shared" si="114"/>
        <v>0</v>
      </c>
      <c r="D76" s="461">
        <f t="shared" si="114"/>
        <v>0</v>
      </c>
      <c r="E76" s="462">
        <f t="shared" si="114"/>
        <v>0</v>
      </c>
      <c r="F76" s="463">
        <f t="shared" si="114"/>
        <v>0</v>
      </c>
      <c r="G76" s="465">
        <f t="shared" si="114"/>
        <v>0</v>
      </c>
      <c r="H76" s="459">
        <f>AAM5</f>
        <v>0</v>
      </c>
      <c r="I76" s="110">
        <f t="shared" si="71"/>
        <v>0</v>
      </c>
    </row>
    <row r="77" spans="1:9" x14ac:dyDescent="0.25">
      <c r="A77" s="146">
        <v>74</v>
      </c>
      <c r="B77" s="460">
        <f t="shared" ref="B77:H77" si="115">AAG5</f>
        <v>0</v>
      </c>
      <c r="C77" s="460">
        <f t="shared" si="115"/>
        <v>0</v>
      </c>
      <c r="D77" s="461">
        <f t="shared" si="115"/>
        <v>0</v>
      </c>
      <c r="E77" s="462">
        <f t="shared" si="115"/>
        <v>0</v>
      </c>
      <c r="F77" s="463">
        <f t="shared" si="115"/>
        <v>0</v>
      </c>
      <c r="G77" s="465">
        <f t="shared" si="115"/>
        <v>0</v>
      </c>
      <c r="H77" s="459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60">
        <f t="shared" ref="B78:H78" si="116">AAP5</f>
        <v>0</v>
      </c>
      <c r="C78" s="460">
        <f t="shared" si="116"/>
        <v>0</v>
      </c>
      <c r="D78" s="461">
        <f t="shared" si="116"/>
        <v>0</v>
      </c>
      <c r="E78" s="462">
        <f t="shared" si="116"/>
        <v>0</v>
      </c>
      <c r="F78" s="463">
        <f t="shared" si="116"/>
        <v>0</v>
      </c>
      <c r="G78" s="465">
        <f t="shared" si="116"/>
        <v>0</v>
      </c>
      <c r="H78" s="459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60">
        <f>AAY5</f>
        <v>0</v>
      </c>
      <c r="C79" s="460">
        <f>AAZ5</f>
        <v>0</v>
      </c>
      <c r="D79" s="461">
        <f>ABA5</f>
        <v>0</v>
      </c>
      <c r="E79" s="462">
        <f>ABB5</f>
        <v>0</v>
      </c>
      <c r="F79" s="463">
        <f>ABC5</f>
        <v>0</v>
      </c>
      <c r="G79" s="465">
        <f>ABM5</f>
        <v>0</v>
      </c>
      <c r="H79" s="459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60">
        <f t="shared" ref="B81:H81" si="118">ABQ5</f>
        <v>0</v>
      </c>
      <c r="C81" s="460">
        <f t="shared" si="118"/>
        <v>0</v>
      </c>
      <c r="D81" s="461">
        <f t="shared" si="118"/>
        <v>0</v>
      </c>
      <c r="E81" s="462">
        <f t="shared" si="118"/>
        <v>0</v>
      </c>
      <c r="F81" s="463">
        <f t="shared" si="118"/>
        <v>0</v>
      </c>
      <c r="G81" s="465">
        <f t="shared" si="118"/>
        <v>0</v>
      </c>
      <c r="H81" s="459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60">
        <f>ABZ5</f>
        <v>0</v>
      </c>
      <c r="C82" s="460">
        <f>ACA5</f>
        <v>0</v>
      </c>
      <c r="D82" s="461">
        <f>ACB5</f>
        <v>0</v>
      </c>
      <c r="E82" s="462">
        <f>ABT5</f>
        <v>0</v>
      </c>
      <c r="F82" s="463">
        <f>ACD5</f>
        <v>0</v>
      </c>
      <c r="G82" s="467">
        <f>ACE5</f>
        <v>0</v>
      </c>
      <c r="H82" s="459">
        <f>ACF5</f>
        <v>0</v>
      </c>
      <c r="I82" s="110">
        <f t="shared" si="71"/>
        <v>0</v>
      </c>
    </row>
    <row r="83" spans="1:9" x14ac:dyDescent="0.25">
      <c r="A83" s="146">
        <v>80</v>
      </c>
      <c r="B83" s="460">
        <f t="shared" ref="B83:H83" si="119">ACI5</f>
        <v>0</v>
      </c>
      <c r="C83" s="460">
        <f t="shared" si="119"/>
        <v>0</v>
      </c>
      <c r="D83" s="461">
        <f t="shared" si="119"/>
        <v>0</v>
      </c>
      <c r="E83" s="462">
        <f t="shared" si="119"/>
        <v>0</v>
      </c>
      <c r="F83" s="463">
        <f t="shared" si="119"/>
        <v>0</v>
      </c>
      <c r="G83" s="465">
        <f t="shared" si="119"/>
        <v>0</v>
      </c>
      <c r="H83" s="459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60">
        <f>ACR5</f>
        <v>0</v>
      </c>
      <c r="C84" s="460">
        <f>ACS5</f>
        <v>0</v>
      </c>
      <c r="D84" s="461">
        <f>ACT5</f>
        <v>0</v>
      </c>
      <c r="E84" s="462">
        <f>ACU5</f>
        <v>0</v>
      </c>
      <c r="F84" s="463">
        <f>ACV5</f>
        <v>0</v>
      </c>
      <c r="G84" s="467">
        <f>ADO5</f>
        <v>0</v>
      </c>
      <c r="H84" s="459">
        <f>ACX5</f>
        <v>0</v>
      </c>
      <c r="I84" s="110">
        <f t="shared" si="71"/>
        <v>0</v>
      </c>
    </row>
    <row r="85" spans="1:9" x14ac:dyDescent="0.25">
      <c r="A85" s="146">
        <v>82</v>
      </c>
      <c r="B85" s="460">
        <f>ADA5</f>
        <v>0</v>
      </c>
      <c r="C85" s="460">
        <f>ADB5</f>
        <v>0</v>
      </c>
      <c r="D85" s="461">
        <f>ADC5</f>
        <v>0</v>
      </c>
      <c r="E85" s="462">
        <f>ADD5</f>
        <v>0</v>
      </c>
      <c r="F85" s="463">
        <f>ADW5</f>
        <v>0</v>
      </c>
      <c r="G85" s="467">
        <f>ADF5</f>
        <v>0</v>
      </c>
      <c r="H85" s="459">
        <f>ADG5</f>
        <v>0</v>
      </c>
      <c r="I85" s="110">
        <f t="shared" si="71"/>
        <v>0</v>
      </c>
    </row>
    <row r="86" spans="1:9" x14ac:dyDescent="0.25">
      <c r="A86" s="146">
        <v>83</v>
      </c>
      <c r="B86" s="460">
        <f t="shared" ref="B86:H86" si="120">ADJ5</f>
        <v>0</v>
      </c>
      <c r="C86" s="460">
        <f t="shared" si="120"/>
        <v>0</v>
      </c>
      <c r="D86" s="461">
        <f t="shared" si="120"/>
        <v>0</v>
      </c>
      <c r="E86" s="462">
        <f t="shared" si="120"/>
        <v>0</v>
      </c>
      <c r="F86" s="463">
        <f t="shared" si="120"/>
        <v>0</v>
      </c>
      <c r="G86" s="465">
        <f t="shared" si="120"/>
        <v>0</v>
      </c>
      <c r="H86" s="459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60">
        <f t="shared" ref="B87:H87" si="121">ADS5</f>
        <v>0</v>
      </c>
      <c r="C87" s="460">
        <f t="shared" si="121"/>
        <v>0</v>
      </c>
      <c r="D87" s="461">
        <f t="shared" si="121"/>
        <v>0</v>
      </c>
      <c r="E87" s="462">
        <f t="shared" si="121"/>
        <v>0</v>
      </c>
      <c r="F87" s="463">
        <f t="shared" si="121"/>
        <v>0</v>
      </c>
      <c r="G87" s="465">
        <f t="shared" si="121"/>
        <v>0</v>
      </c>
      <c r="H87" s="459">
        <f t="shared" si="121"/>
        <v>0</v>
      </c>
      <c r="I87" s="463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3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A3" sqref="A3:H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9"/>
    </row>
    <row r="4" spans="1:10" ht="15.75" thickTop="1" x14ac:dyDescent="0.25">
      <c r="B4" s="12"/>
      <c r="C4" s="135"/>
      <c r="D4" s="163"/>
      <c r="E4" s="5"/>
      <c r="F4" s="76"/>
      <c r="G4" s="76"/>
      <c r="I4" s="220"/>
    </row>
    <row r="5" spans="1:10" x14ac:dyDescent="0.25">
      <c r="A5" s="76" t="s">
        <v>44</v>
      </c>
      <c r="B5" s="236" t="s">
        <v>46</v>
      </c>
      <c r="C5" s="230"/>
      <c r="D5" s="163"/>
      <c r="E5" s="110"/>
      <c r="F5" s="76"/>
      <c r="G5" s="287">
        <f>F61</f>
        <v>0</v>
      </c>
      <c r="H5" s="7">
        <f>E4+E5-G5+E6+E7</f>
        <v>0</v>
      </c>
      <c r="I5" s="220"/>
    </row>
    <row r="6" spans="1:10" ht="15.75" thickBot="1" x14ac:dyDescent="0.3">
      <c r="B6" s="12"/>
      <c r="C6" s="230"/>
      <c r="D6" s="163"/>
      <c r="E6" s="110"/>
      <c r="F6" s="76"/>
      <c r="I6" s="221"/>
    </row>
    <row r="7" spans="1:10" ht="15.75" thickBot="1" x14ac:dyDescent="0.3">
      <c r="B7" s="12"/>
      <c r="C7" s="230"/>
      <c r="D7" s="163"/>
      <c r="E7" s="110"/>
      <c r="F7" s="76"/>
      <c r="I7" s="1143" t="s">
        <v>19</v>
      </c>
      <c r="J7" s="1145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4"/>
      <c r="J8" s="1146"/>
    </row>
    <row r="9" spans="1:10" ht="15.75" thickTop="1" x14ac:dyDescent="0.25">
      <c r="A9" s="76"/>
      <c r="B9" s="142">
        <v>10</v>
      </c>
      <c r="C9" s="290"/>
      <c r="D9" s="96">
        <f t="shared" ref="D9:D13" si="0">C9*B9</f>
        <v>0</v>
      </c>
      <c r="E9" s="226"/>
      <c r="F9" s="72">
        <f t="shared" ref="F9:F13" si="1">D9</f>
        <v>0</v>
      </c>
      <c r="G9" s="73"/>
      <c r="H9" s="74"/>
      <c r="I9" s="220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6"/>
      <c r="F10" s="72">
        <f t="shared" si="1"/>
        <v>0</v>
      </c>
      <c r="G10" s="73"/>
      <c r="H10" s="293"/>
      <c r="I10" s="220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90"/>
      <c r="D11" s="96">
        <f t="shared" si="0"/>
        <v>0</v>
      </c>
      <c r="E11" s="226"/>
      <c r="F11" s="72">
        <f t="shared" si="1"/>
        <v>0</v>
      </c>
      <c r="G11" s="73"/>
      <c r="H11" s="74"/>
      <c r="I11" s="220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90"/>
      <c r="D12" s="96">
        <f t="shared" si="0"/>
        <v>0</v>
      </c>
      <c r="E12" s="226"/>
      <c r="F12" s="72">
        <f t="shared" si="1"/>
        <v>0</v>
      </c>
      <c r="G12" s="73"/>
      <c r="H12" s="74"/>
      <c r="I12" s="220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90"/>
      <c r="D13" s="96">
        <f t="shared" si="0"/>
        <v>0</v>
      </c>
      <c r="E13" s="226"/>
      <c r="F13" s="72">
        <f t="shared" si="1"/>
        <v>0</v>
      </c>
      <c r="G13" s="73"/>
      <c r="H13" s="74"/>
      <c r="I13" s="220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90"/>
      <c r="D14" s="307">
        <f>C14*B14</f>
        <v>0</v>
      </c>
      <c r="E14" s="555"/>
      <c r="F14" s="291">
        <f>D14</f>
        <v>0</v>
      </c>
      <c r="G14" s="292"/>
      <c r="H14" s="293"/>
      <c r="I14" s="308">
        <f t="shared" si="2"/>
        <v>0</v>
      </c>
      <c r="J14" s="295">
        <f t="shared" si="3"/>
        <v>0</v>
      </c>
    </row>
    <row r="15" spans="1:10" x14ac:dyDescent="0.25">
      <c r="B15" s="142">
        <f t="shared" si="4"/>
        <v>10</v>
      </c>
      <c r="C15" s="290"/>
      <c r="D15" s="96">
        <f>C15*B15</f>
        <v>0</v>
      </c>
      <c r="E15" s="226"/>
      <c r="F15" s="72">
        <f>D15</f>
        <v>0</v>
      </c>
      <c r="G15" s="73"/>
      <c r="H15" s="293"/>
      <c r="I15" s="308">
        <f t="shared" si="2"/>
        <v>0</v>
      </c>
      <c r="J15" s="295">
        <f t="shared" si="3"/>
        <v>0</v>
      </c>
    </row>
    <row r="16" spans="1:10" x14ac:dyDescent="0.25">
      <c r="B16" s="142">
        <f t="shared" si="4"/>
        <v>10</v>
      </c>
      <c r="C16" s="290"/>
      <c r="D16" s="96">
        <f t="shared" ref="D16:D60" si="5">C16*B16</f>
        <v>0</v>
      </c>
      <c r="E16" s="226"/>
      <c r="F16" s="72">
        <f t="shared" ref="F16:F60" si="6">D16</f>
        <v>0</v>
      </c>
      <c r="G16" s="73"/>
      <c r="H16" s="293"/>
      <c r="I16" s="308">
        <f t="shared" si="2"/>
        <v>0</v>
      </c>
      <c r="J16" s="295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6"/>
      <c r="F17" s="72">
        <f t="shared" si="6"/>
        <v>0</v>
      </c>
      <c r="G17" s="73"/>
      <c r="H17" s="293"/>
      <c r="I17" s="308">
        <f t="shared" si="2"/>
        <v>0</v>
      </c>
      <c r="J17" s="295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6"/>
      <c r="F18" s="72">
        <f t="shared" si="6"/>
        <v>0</v>
      </c>
      <c r="G18" s="73"/>
      <c r="H18" s="293"/>
      <c r="I18" s="308">
        <f t="shared" si="2"/>
        <v>0</v>
      </c>
      <c r="J18" s="295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6"/>
      <c r="F19" s="72">
        <f t="shared" si="6"/>
        <v>0</v>
      </c>
      <c r="G19" s="73"/>
      <c r="H19" s="293"/>
      <c r="I19" s="308">
        <f t="shared" si="2"/>
        <v>0</v>
      </c>
      <c r="J19" s="295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6"/>
      <c r="F20" s="72">
        <f t="shared" si="6"/>
        <v>0</v>
      </c>
      <c r="G20" s="73"/>
      <c r="H20" s="293"/>
      <c r="I20" s="308">
        <f t="shared" si="2"/>
        <v>0</v>
      </c>
      <c r="J20" s="295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6"/>
      <c r="F21" s="72">
        <f t="shared" si="6"/>
        <v>0</v>
      </c>
      <c r="G21" s="73"/>
      <c r="H21" s="293"/>
      <c r="I21" s="308">
        <f t="shared" si="2"/>
        <v>0</v>
      </c>
      <c r="J21" s="295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6"/>
      <c r="F22" s="72">
        <f t="shared" si="6"/>
        <v>0</v>
      </c>
      <c r="G22" s="73"/>
      <c r="H22" s="293"/>
      <c r="I22" s="220">
        <f t="shared" si="2"/>
        <v>0</v>
      </c>
      <c r="J22" s="295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6"/>
      <c r="F23" s="72">
        <f t="shared" si="6"/>
        <v>0</v>
      </c>
      <c r="G23" s="73"/>
      <c r="H23" s="74"/>
      <c r="I23" s="220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6"/>
      <c r="F24" s="72">
        <f t="shared" si="6"/>
        <v>0</v>
      </c>
      <c r="G24" s="73"/>
      <c r="H24" s="74"/>
      <c r="I24" s="220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6"/>
      <c r="F25" s="72">
        <f t="shared" si="6"/>
        <v>0</v>
      </c>
      <c r="G25" s="73"/>
      <c r="H25" s="74"/>
      <c r="I25" s="220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6"/>
      <c r="F26" s="72">
        <f t="shared" si="6"/>
        <v>0</v>
      </c>
      <c r="G26" s="73"/>
      <c r="H26" s="74"/>
      <c r="I26" s="220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6"/>
      <c r="F27" s="72">
        <f t="shared" si="6"/>
        <v>0</v>
      </c>
      <c r="G27" s="73"/>
      <c r="H27" s="74"/>
      <c r="I27" s="220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6"/>
      <c r="F28" s="72">
        <f t="shared" si="6"/>
        <v>0</v>
      </c>
      <c r="G28" s="73"/>
      <c r="H28" s="74"/>
      <c r="I28" s="220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6"/>
      <c r="F29" s="72">
        <f t="shared" si="6"/>
        <v>0</v>
      </c>
      <c r="G29" s="73"/>
      <c r="H29" s="74"/>
      <c r="I29" s="220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6"/>
      <c r="F30" s="72">
        <f t="shared" si="6"/>
        <v>0</v>
      </c>
      <c r="G30" s="73"/>
      <c r="H30" s="74"/>
      <c r="I30" s="220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6"/>
      <c r="F31" s="72">
        <f t="shared" si="6"/>
        <v>0</v>
      </c>
      <c r="G31" s="73"/>
      <c r="H31" s="74"/>
      <c r="I31" s="220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6"/>
      <c r="F32" s="72">
        <f t="shared" si="6"/>
        <v>0</v>
      </c>
      <c r="G32" s="73"/>
      <c r="H32" s="74"/>
      <c r="I32" s="220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20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20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20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20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20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6"/>
      <c r="F38" s="72">
        <f t="shared" si="6"/>
        <v>0</v>
      </c>
      <c r="G38" s="73"/>
      <c r="H38" s="74"/>
      <c r="I38" s="220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6"/>
      <c r="F39" s="72">
        <f t="shared" si="6"/>
        <v>0</v>
      </c>
      <c r="G39" s="73"/>
      <c r="H39" s="74"/>
      <c r="I39" s="220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6"/>
      <c r="F40" s="72">
        <f t="shared" si="6"/>
        <v>0</v>
      </c>
      <c r="G40" s="73"/>
      <c r="H40" s="74"/>
      <c r="I40" s="220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6"/>
      <c r="F41" s="72">
        <f t="shared" si="6"/>
        <v>0</v>
      </c>
      <c r="G41" s="73"/>
      <c r="H41" s="74"/>
      <c r="I41" s="220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6"/>
      <c r="F42" s="72">
        <f t="shared" si="6"/>
        <v>0</v>
      </c>
      <c r="G42" s="73"/>
      <c r="H42" s="74"/>
      <c r="I42" s="220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6"/>
      <c r="F43" s="72">
        <f t="shared" si="6"/>
        <v>0</v>
      </c>
      <c r="G43" s="73"/>
      <c r="H43" s="74"/>
      <c r="I43" s="220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6"/>
      <c r="F44" s="72">
        <f t="shared" si="6"/>
        <v>0</v>
      </c>
      <c r="G44" s="73"/>
      <c r="H44" s="74"/>
      <c r="I44" s="220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6"/>
      <c r="F45" s="72">
        <f t="shared" si="6"/>
        <v>0</v>
      </c>
      <c r="G45" s="73"/>
      <c r="H45" s="74"/>
      <c r="I45" s="220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6"/>
      <c r="F46" s="72">
        <f t="shared" si="6"/>
        <v>0</v>
      </c>
      <c r="G46" s="73"/>
      <c r="H46" s="74"/>
      <c r="I46" s="220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6"/>
      <c r="F47" s="72">
        <f t="shared" si="6"/>
        <v>0</v>
      </c>
      <c r="G47" s="73"/>
      <c r="H47" s="74"/>
      <c r="I47" s="220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6"/>
      <c r="F48" s="72">
        <f t="shared" si="6"/>
        <v>0</v>
      </c>
      <c r="G48" s="73"/>
      <c r="H48" s="74"/>
      <c r="I48" s="220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6"/>
      <c r="F49" s="72">
        <f t="shared" si="6"/>
        <v>0</v>
      </c>
      <c r="G49" s="73"/>
      <c r="H49" s="74"/>
      <c r="I49" s="220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6"/>
      <c r="F50" s="72">
        <f t="shared" si="6"/>
        <v>0</v>
      </c>
      <c r="G50" s="73"/>
      <c r="H50" s="74"/>
      <c r="I50" s="220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6"/>
      <c r="F51" s="72">
        <f t="shared" si="6"/>
        <v>0</v>
      </c>
      <c r="G51" s="73"/>
      <c r="H51" s="74"/>
      <c r="I51" s="220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6"/>
      <c r="F52" s="72">
        <f t="shared" si="6"/>
        <v>0</v>
      </c>
      <c r="G52" s="73"/>
      <c r="H52" s="74"/>
      <c r="I52" s="220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6"/>
      <c r="F53" s="72">
        <f t="shared" si="6"/>
        <v>0</v>
      </c>
      <c r="G53" s="73"/>
      <c r="H53" s="74"/>
      <c r="I53" s="220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6"/>
      <c r="F54" s="72">
        <f t="shared" si="6"/>
        <v>0</v>
      </c>
      <c r="G54" s="73"/>
      <c r="H54" s="74"/>
      <c r="I54" s="220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6"/>
      <c r="F55" s="72">
        <f t="shared" si="6"/>
        <v>0</v>
      </c>
      <c r="G55" s="73"/>
      <c r="H55" s="74"/>
      <c r="I55" s="220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6"/>
      <c r="F56" s="72">
        <f t="shared" si="6"/>
        <v>0</v>
      </c>
      <c r="G56" s="73"/>
      <c r="H56" s="74"/>
      <c r="I56" s="220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6"/>
      <c r="F57" s="72">
        <f t="shared" si="6"/>
        <v>0</v>
      </c>
      <c r="G57" s="73"/>
      <c r="H57" s="74"/>
      <c r="I57" s="220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6"/>
      <c r="F58" s="72">
        <f t="shared" si="6"/>
        <v>0</v>
      </c>
      <c r="G58" s="73"/>
      <c r="H58" s="74"/>
      <c r="I58" s="220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6"/>
      <c r="F59" s="72">
        <f t="shared" si="6"/>
        <v>0</v>
      </c>
      <c r="G59" s="73"/>
      <c r="H59" s="74"/>
      <c r="I59" s="220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8"/>
      <c r="F60" s="164">
        <f t="shared" si="6"/>
        <v>0</v>
      </c>
      <c r="G60" s="148"/>
      <c r="H60" s="229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41" t="s">
        <v>19</v>
      </c>
      <c r="D64" s="1142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V40"/>
  <sheetViews>
    <sheetView topLeftCell="M1" workbookViewId="0">
      <selection activeCell="R6" sqref="R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3" max="13" width="25.85546875" bestFit="1" customWidth="1"/>
    <col min="14" max="14" width="15.5703125" customWidth="1"/>
  </cols>
  <sheetData>
    <row r="1" spans="1:22" ht="45.75" x14ac:dyDescent="0.65">
      <c r="A1" s="1151" t="s">
        <v>175</v>
      </c>
      <c r="B1" s="1151"/>
      <c r="C1" s="1151"/>
      <c r="D1" s="1151"/>
      <c r="E1" s="1151"/>
      <c r="F1" s="1151"/>
      <c r="G1" s="1151"/>
      <c r="H1" s="103">
        <v>1</v>
      </c>
      <c r="M1" s="1152" t="s">
        <v>178</v>
      </c>
      <c r="N1" s="1152"/>
      <c r="O1" s="1152"/>
      <c r="P1" s="1152"/>
      <c r="Q1" s="1152"/>
      <c r="R1" s="1152"/>
      <c r="S1" s="1152"/>
      <c r="T1" s="103">
        <v>2</v>
      </c>
    </row>
    <row r="2" spans="1:22" ht="15.75" thickBot="1" x14ac:dyDescent="0.3">
      <c r="B2" s="767"/>
      <c r="D2" s="48"/>
      <c r="F2" s="5"/>
      <c r="N2" s="767"/>
      <c r="P2" s="48"/>
      <c r="R2" s="5"/>
    </row>
    <row r="3" spans="1:22" ht="16.5" thickTop="1" thickBot="1" x14ac:dyDescent="0.3">
      <c r="A3" s="8" t="s">
        <v>0</v>
      </c>
      <c r="B3" s="59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M3" s="8" t="s">
        <v>0</v>
      </c>
      <c r="N3" s="594" t="s">
        <v>1</v>
      </c>
      <c r="O3" s="9" t="s">
        <v>13</v>
      </c>
      <c r="P3" s="116" t="s">
        <v>2</v>
      </c>
      <c r="Q3" s="9" t="s">
        <v>3</v>
      </c>
      <c r="R3" s="119" t="s">
        <v>4</v>
      </c>
      <c r="S3" s="47" t="s">
        <v>12</v>
      </c>
      <c r="T3" s="36" t="s">
        <v>11</v>
      </c>
    </row>
    <row r="4" spans="1:22" ht="26.25" customHeight="1" thickTop="1" x14ac:dyDescent="0.25">
      <c r="B4" s="681" t="s">
        <v>82</v>
      </c>
      <c r="C4" s="321"/>
      <c r="D4" s="483"/>
      <c r="E4" s="379"/>
      <c r="F4" s="348"/>
      <c r="G4" s="76"/>
      <c r="N4" s="681" t="s">
        <v>82</v>
      </c>
      <c r="O4" s="321"/>
      <c r="P4" s="483"/>
      <c r="Q4" s="379"/>
      <c r="R4" s="348"/>
      <c r="S4" s="76"/>
    </row>
    <row r="5" spans="1:22" ht="15" customHeight="1" thickBot="1" x14ac:dyDescent="0.3">
      <c r="A5" s="523" t="s">
        <v>114</v>
      </c>
      <c r="B5" s="682"/>
      <c r="C5" s="321">
        <v>50</v>
      </c>
      <c r="D5" s="483">
        <v>44266</v>
      </c>
      <c r="E5" s="379">
        <v>470.93</v>
      </c>
      <c r="F5" s="348">
        <v>19</v>
      </c>
      <c r="G5" s="333">
        <f>F37</f>
        <v>850</v>
      </c>
      <c r="H5" s="61">
        <f>E4+E5+E6-G5</f>
        <v>0</v>
      </c>
      <c r="M5" s="523" t="s">
        <v>114</v>
      </c>
      <c r="N5" s="682"/>
      <c r="O5" s="321">
        <v>58</v>
      </c>
      <c r="P5" s="483">
        <v>44301</v>
      </c>
      <c r="Q5" s="379">
        <v>251.58</v>
      </c>
      <c r="R5" s="348">
        <v>9</v>
      </c>
      <c r="S5" s="333">
        <f>R37</f>
        <v>0</v>
      </c>
      <c r="T5" s="61">
        <f>Q4+Q5+Q6-S5</f>
        <v>357.4</v>
      </c>
    </row>
    <row r="6" spans="1:22" ht="16.5" customHeight="1" thickBot="1" x14ac:dyDescent="0.3">
      <c r="A6" s="680"/>
      <c r="B6" s="484"/>
      <c r="C6" s="321">
        <v>50</v>
      </c>
      <c r="D6" s="483">
        <v>44274</v>
      </c>
      <c r="E6" s="379">
        <v>379.07</v>
      </c>
      <c r="F6" s="348">
        <v>15</v>
      </c>
      <c r="G6" s="269"/>
      <c r="H6" s="266"/>
      <c r="I6" s="266"/>
      <c r="M6" s="680"/>
      <c r="N6" s="484"/>
      <c r="O6" s="321">
        <v>62</v>
      </c>
      <c r="P6" s="483">
        <v>44307</v>
      </c>
      <c r="Q6" s="379">
        <v>105.82</v>
      </c>
      <c r="R6" s="348">
        <v>4</v>
      </c>
      <c r="S6" s="269"/>
      <c r="T6" s="266"/>
      <c r="U6" s="266"/>
    </row>
    <row r="7" spans="1:22" ht="15.75" customHeight="1" thickBot="1" x14ac:dyDescent="0.35">
      <c r="A7" s="680"/>
      <c r="B7" s="471"/>
      <c r="C7" s="321"/>
      <c r="D7" s="483"/>
      <c r="E7" s="379"/>
      <c r="F7" s="348"/>
      <c r="G7" s="269"/>
      <c r="H7" s="266"/>
      <c r="I7" s="855"/>
      <c r="J7" s="612"/>
      <c r="M7" s="680"/>
      <c r="N7" s="471"/>
      <c r="O7" s="321"/>
      <c r="P7" s="483"/>
      <c r="Q7" s="379"/>
      <c r="R7" s="348"/>
      <c r="S7" s="269"/>
      <c r="T7" s="266"/>
      <c r="U7" s="855"/>
      <c r="V7" s="612"/>
    </row>
    <row r="8" spans="1:22" ht="16.5" customHeight="1" thickTop="1" thickBot="1" x14ac:dyDescent="0.3">
      <c r="A8" s="266"/>
      <c r="B8" s="768"/>
      <c r="C8" s="321"/>
      <c r="D8" s="343"/>
      <c r="E8" s="481"/>
      <c r="F8" s="482"/>
      <c r="G8" s="269"/>
      <c r="H8" s="266"/>
      <c r="I8" s="1147" t="s">
        <v>50</v>
      </c>
      <c r="J8" s="1149" t="s">
        <v>4</v>
      </c>
      <c r="M8" s="266"/>
      <c r="N8" s="768"/>
      <c r="O8" s="321"/>
      <c r="P8" s="343"/>
      <c r="Q8" s="481"/>
      <c r="R8" s="482"/>
      <c r="S8" s="269"/>
      <c r="T8" s="266"/>
      <c r="U8" s="1147" t="s">
        <v>50</v>
      </c>
      <c r="V8" s="1149" t="s">
        <v>4</v>
      </c>
    </row>
    <row r="9" spans="1:22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56" t="s">
        <v>15</v>
      </c>
      <c r="H9" s="857"/>
      <c r="I9" s="1148"/>
      <c r="J9" s="1150"/>
      <c r="M9" s="1"/>
      <c r="N9" s="24" t="s">
        <v>7</v>
      </c>
      <c r="O9" s="20" t="s">
        <v>8</v>
      </c>
      <c r="P9" s="117" t="s">
        <v>3</v>
      </c>
      <c r="Q9" s="21" t="s">
        <v>2</v>
      </c>
      <c r="R9" s="120" t="s">
        <v>9</v>
      </c>
      <c r="S9" s="856" t="s">
        <v>15</v>
      </c>
      <c r="T9" s="857"/>
      <c r="U9" s="1148"/>
      <c r="V9" s="1150"/>
    </row>
    <row r="10" spans="1:22" ht="15.75" thickTop="1" x14ac:dyDescent="0.25">
      <c r="A10" s="2"/>
      <c r="B10" s="87"/>
      <c r="C10" s="15">
        <v>34</v>
      </c>
      <c r="D10" s="165">
        <v>850</v>
      </c>
      <c r="E10" s="359">
        <v>44296</v>
      </c>
      <c r="F10" s="72">
        <f t="shared" ref="F10" si="0">D10</f>
        <v>850</v>
      </c>
      <c r="G10" s="292" t="s">
        <v>339</v>
      </c>
      <c r="H10" s="293">
        <v>52</v>
      </c>
      <c r="I10" s="244">
        <f>E4+E5+E6-F10+E7+E8</f>
        <v>0</v>
      </c>
      <c r="J10" s="134">
        <f>F4+F5+F6+F7-C10+F8</f>
        <v>0</v>
      </c>
      <c r="M10" s="2"/>
      <c r="N10" s="87"/>
      <c r="O10" s="15"/>
      <c r="P10" s="165">
        <v>0</v>
      </c>
      <c r="Q10" s="359"/>
      <c r="R10" s="72">
        <f t="shared" ref="R10:R36" si="1">P10</f>
        <v>0</v>
      </c>
      <c r="S10" s="292"/>
      <c r="T10" s="293"/>
      <c r="U10" s="244">
        <f>Q4+Q5+Q6-R10+Q7+Q8</f>
        <v>357.4</v>
      </c>
      <c r="V10" s="134">
        <f>R4+R5+R6+R7-O10+R8</f>
        <v>13</v>
      </c>
    </row>
    <row r="11" spans="1:22" x14ac:dyDescent="0.25">
      <c r="A11" s="2"/>
      <c r="B11" s="87"/>
      <c r="C11" s="15"/>
      <c r="D11" s="165">
        <f t="shared" ref="D11:D21" si="2">C11*B11</f>
        <v>0</v>
      </c>
      <c r="E11" s="360"/>
      <c r="F11" s="72">
        <f t="shared" ref="F11:F36" si="3">D11</f>
        <v>0</v>
      </c>
      <c r="G11" s="1031"/>
      <c r="H11" s="1037"/>
      <c r="I11" s="1033">
        <f>I10-F11</f>
        <v>0</v>
      </c>
      <c r="J11" s="1034">
        <f>J10-C11</f>
        <v>0</v>
      </c>
      <c r="M11" s="2"/>
      <c r="N11" s="87"/>
      <c r="O11" s="15"/>
      <c r="P11" s="165">
        <v>0</v>
      </c>
      <c r="Q11" s="360"/>
      <c r="R11" s="72">
        <f t="shared" si="1"/>
        <v>0</v>
      </c>
      <c r="S11" s="292"/>
      <c r="T11" s="293"/>
      <c r="U11" s="294">
        <f>U10-R11</f>
        <v>357.4</v>
      </c>
      <c r="V11" s="295">
        <f>V10-O11</f>
        <v>13</v>
      </c>
    </row>
    <row r="12" spans="1:22" x14ac:dyDescent="0.25">
      <c r="A12" s="84" t="s">
        <v>32</v>
      </c>
      <c r="B12" s="87"/>
      <c r="C12" s="15"/>
      <c r="D12" s="165">
        <f t="shared" si="2"/>
        <v>0</v>
      </c>
      <c r="E12" s="359"/>
      <c r="F12" s="72">
        <f t="shared" si="3"/>
        <v>0</v>
      </c>
      <c r="G12" s="1031"/>
      <c r="H12" s="1037"/>
      <c r="I12" s="1033">
        <f t="shared" ref="I12:I26" si="4">I11-F12</f>
        <v>0</v>
      </c>
      <c r="J12" s="1034">
        <f t="shared" ref="J12:J26" si="5">J11-C12</f>
        <v>0</v>
      </c>
      <c r="M12" s="84" t="s">
        <v>32</v>
      </c>
      <c r="N12" s="87"/>
      <c r="O12" s="15"/>
      <c r="P12" s="165">
        <v>0</v>
      </c>
      <c r="Q12" s="359"/>
      <c r="R12" s="72">
        <f t="shared" si="1"/>
        <v>0</v>
      </c>
      <c r="S12" s="292"/>
      <c r="T12" s="293"/>
      <c r="U12" s="294">
        <f t="shared" ref="U12:U26" si="6">U11-R12</f>
        <v>357.4</v>
      </c>
      <c r="V12" s="295">
        <f t="shared" ref="V12:V26" si="7">V11-O12</f>
        <v>13</v>
      </c>
    </row>
    <row r="13" spans="1:22" x14ac:dyDescent="0.25">
      <c r="A13" s="85"/>
      <c r="B13" s="87"/>
      <c r="C13" s="15"/>
      <c r="D13" s="165">
        <f t="shared" si="2"/>
        <v>0</v>
      </c>
      <c r="E13" s="377"/>
      <c r="F13" s="72">
        <f t="shared" si="3"/>
        <v>0</v>
      </c>
      <c r="G13" s="1031"/>
      <c r="H13" s="1037"/>
      <c r="I13" s="1033">
        <f t="shared" si="4"/>
        <v>0</v>
      </c>
      <c r="J13" s="1034">
        <f t="shared" si="5"/>
        <v>0</v>
      </c>
      <c r="M13" s="85"/>
      <c r="N13" s="87"/>
      <c r="O13" s="15"/>
      <c r="P13" s="165">
        <v>0</v>
      </c>
      <c r="Q13" s="377"/>
      <c r="R13" s="72">
        <f t="shared" si="1"/>
        <v>0</v>
      </c>
      <c r="S13" s="292"/>
      <c r="T13" s="293"/>
      <c r="U13" s="294">
        <f t="shared" si="6"/>
        <v>357.4</v>
      </c>
      <c r="V13" s="295">
        <f t="shared" si="7"/>
        <v>13</v>
      </c>
    </row>
    <row r="14" spans="1:22" x14ac:dyDescent="0.25">
      <c r="A14" s="87"/>
      <c r="B14" s="87"/>
      <c r="C14" s="15"/>
      <c r="D14" s="165">
        <f t="shared" si="2"/>
        <v>0</v>
      </c>
      <c r="E14" s="377"/>
      <c r="F14" s="72">
        <f t="shared" si="3"/>
        <v>0</v>
      </c>
      <c r="G14" s="1031"/>
      <c r="H14" s="1037"/>
      <c r="I14" s="1033">
        <f t="shared" si="4"/>
        <v>0</v>
      </c>
      <c r="J14" s="1034">
        <f t="shared" si="5"/>
        <v>0</v>
      </c>
      <c r="M14" s="87"/>
      <c r="N14" s="87"/>
      <c r="O14" s="15"/>
      <c r="P14" s="165">
        <v>0</v>
      </c>
      <c r="Q14" s="377"/>
      <c r="R14" s="72">
        <f t="shared" si="1"/>
        <v>0</v>
      </c>
      <c r="S14" s="292"/>
      <c r="T14" s="293"/>
      <c r="U14" s="294">
        <f t="shared" si="6"/>
        <v>357.4</v>
      </c>
      <c r="V14" s="295">
        <f t="shared" si="7"/>
        <v>13</v>
      </c>
    </row>
    <row r="15" spans="1:22" x14ac:dyDescent="0.25">
      <c r="A15" s="86" t="s">
        <v>33</v>
      </c>
      <c r="B15" s="87"/>
      <c r="C15" s="15"/>
      <c r="D15" s="165">
        <f t="shared" si="2"/>
        <v>0</v>
      </c>
      <c r="E15" s="377"/>
      <c r="F15" s="72">
        <f t="shared" si="3"/>
        <v>0</v>
      </c>
      <c r="G15" s="292"/>
      <c r="H15" s="293"/>
      <c r="I15" s="294">
        <f t="shared" si="4"/>
        <v>0</v>
      </c>
      <c r="J15" s="295">
        <f t="shared" si="5"/>
        <v>0</v>
      </c>
      <c r="M15" s="86" t="s">
        <v>33</v>
      </c>
      <c r="N15" s="87"/>
      <c r="O15" s="15"/>
      <c r="P15" s="165">
        <v>0</v>
      </c>
      <c r="Q15" s="377"/>
      <c r="R15" s="72">
        <f t="shared" si="1"/>
        <v>0</v>
      </c>
      <c r="S15" s="292"/>
      <c r="T15" s="293"/>
      <c r="U15" s="294">
        <f t="shared" si="6"/>
        <v>357.4</v>
      </c>
      <c r="V15" s="295">
        <f t="shared" si="7"/>
        <v>13</v>
      </c>
    </row>
    <row r="16" spans="1:22" x14ac:dyDescent="0.25">
      <c r="A16" s="85"/>
      <c r="B16" s="87"/>
      <c r="C16" s="15"/>
      <c r="D16" s="165">
        <f t="shared" si="2"/>
        <v>0</v>
      </c>
      <c r="E16" s="359"/>
      <c r="F16" s="72">
        <f t="shared" si="3"/>
        <v>0</v>
      </c>
      <c r="G16" s="292"/>
      <c r="H16" s="293"/>
      <c r="I16" s="294">
        <f t="shared" si="4"/>
        <v>0</v>
      </c>
      <c r="J16" s="295">
        <f t="shared" si="5"/>
        <v>0</v>
      </c>
      <c r="M16" s="85"/>
      <c r="N16" s="87"/>
      <c r="O16" s="15"/>
      <c r="P16" s="165">
        <v>0</v>
      </c>
      <c r="Q16" s="359"/>
      <c r="R16" s="72">
        <f t="shared" si="1"/>
        <v>0</v>
      </c>
      <c r="S16" s="292"/>
      <c r="T16" s="293"/>
      <c r="U16" s="294">
        <f t="shared" si="6"/>
        <v>357.4</v>
      </c>
      <c r="V16" s="295">
        <f t="shared" si="7"/>
        <v>13</v>
      </c>
    </row>
    <row r="17" spans="1:22" x14ac:dyDescent="0.25">
      <c r="A17" s="87"/>
      <c r="B17" s="87"/>
      <c r="C17" s="15"/>
      <c r="D17" s="165">
        <f t="shared" si="2"/>
        <v>0</v>
      </c>
      <c r="E17" s="377"/>
      <c r="F17" s="72">
        <f t="shared" si="3"/>
        <v>0</v>
      </c>
      <c r="G17" s="292"/>
      <c r="H17" s="293"/>
      <c r="I17" s="294">
        <f t="shared" si="4"/>
        <v>0</v>
      </c>
      <c r="J17" s="295">
        <f t="shared" si="5"/>
        <v>0</v>
      </c>
      <c r="M17" s="87"/>
      <c r="N17" s="87"/>
      <c r="O17" s="15"/>
      <c r="P17" s="165">
        <v>0</v>
      </c>
      <c r="Q17" s="377"/>
      <c r="R17" s="72">
        <f t="shared" si="1"/>
        <v>0</v>
      </c>
      <c r="S17" s="292"/>
      <c r="T17" s="293"/>
      <c r="U17" s="294">
        <f t="shared" si="6"/>
        <v>357.4</v>
      </c>
      <c r="V17" s="295">
        <f t="shared" si="7"/>
        <v>13</v>
      </c>
    </row>
    <row r="18" spans="1:22" x14ac:dyDescent="0.25">
      <c r="A18" s="2"/>
      <c r="B18" s="87"/>
      <c r="C18" s="15"/>
      <c r="D18" s="165">
        <f t="shared" si="2"/>
        <v>0</v>
      </c>
      <c r="E18" s="377"/>
      <c r="F18" s="72">
        <f t="shared" si="3"/>
        <v>0</v>
      </c>
      <c r="G18" s="760"/>
      <c r="H18" s="293"/>
      <c r="I18" s="294">
        <f t="shared" si="4"/>
        <v>0</v>
      </c>
      <c r="J18" s="295">
        <f t="shared" si="5"/>
        <v>0</v>
      </c>
      <c r="M18" s="2"/>
      <c r="N18" s="87"/>
      <c r="O18" s="15"/>
      <c r="P18" s="165">
        <v>0</v>
      </c>
      <c r="Q18" s="377"/>
      <c r="R18" s="72">
        <f t="shared" si="1"/>
        <v>0</v>
      </c>
      <c r="S18" s="760"/>
      <c r="T18" s="293"/>
      <c r="U18" s="294">
        <f t="shared" si="6"/>
        <v>357.4</v>
      </c>
      <c r="V18" s="295">
        <f t="shared" si="7"/>
        <v>13</v>
      </c>
    </row>
    <row r="19" spans="1:22" x14ac:dyDescent="0.25">
      <c r="A19" s="2"/>
      <c r="B19" s="87"/>
      <c r="C19" s="55"/>
      <c r="D19" s="165">
        <f t="shared" si="2"/>
        <v>0</v>
      </c>
      <c r="E19" s="377"/>
      <c r="F19" s="72">
        <f t="shared" si="3"/>
        <v>0</v>
      </c>
      <c r="G19" s="292"/>
      <c r="H19" s="293"/>
      <c r="I19" s="294">
        <f t="shared" si="4"/>
        <v>0</v>
      </c>
      <c r="J19" s="295">
        <f t="shared" si="5"/>
        <v>0</v>
      </c>
      <c r="M19" s="2"/>
      <c r="N19" s="87"/>
      <c r="O19" s="55"/>
      <c r="P19" s="165">
        <v>0</v>
      </c>
      <c r="Q19" s="377"/>
      <c r="R19" s="72">
        <f t="shared" si="1"/>
        <v>0</v>
      </c>
      <c r="S19" s="292"/>
      <c r="T19" s="293"/>
      <c r="U19" s="294">
        <f t="shared" si="6"/>
        <v>357.4</v>
      </c>
      <c r="V19" s="295">
        <f t="shared" si="7"/>
        <v>13</v>
      </c>
    </row>
    <row r="20" spans="1:22" x14ac:dyDescent="0.25">
      <c r="A20" s="2"/>
      <c r="B20" s="87"/>
      <c r="C20" s="15"/>
      <c r="D20" s="165">
        <f t="shared" si="2"/>
        <v>0</v>
      </c>
      <c r="E20" s="359"/>
      <c r="F20" s="72">
        <f t="shared" si="3"/>
        <v>0</v>
      </c>
      <c r="G20" s="292"/>
      <c r="H20" s="293"/>
      <c r="I20" s="294">
        <f t="shared" si="4"/>
        <v>0</v>
      </c>
      <c r="J20" s="295">
        <f t="shared" si="5"/>
        <v>0</v>
      </c>
      <c r="M20" s="2"/>
      <c r="N20" s="87"/>
      <c r="O20" s="15"/>
      <c r="P20" s="165">
        <v>0</v>
      </c>
      <c r="Q20" s="359"/>
      <c r="R20" s="72">
        <f t="shared" si="1"/>
        <v>0</v>
      </c>
      <c r="S20" s="292"/>
      <c r="T20" s="293"/>
      <c r="U20" s="294">
        <f t="shared" si="6"/>
        <v>357.4</v>
      </c>
      <c r="V20" s="295">
        <f t="shared" si="7"/>
        <v>13</v>
      </c>
    </row>
    <row r="21" spans="1:22" x14ac:dyDescent="0.25">
      <c r="A21" s="2"/>
      <c r="B21" s="87"/>
      <c r="C21" s="15"/>
      <c r="D21" s="165">
        <f t="shared" si="2"/>
        <v>0</v>
      </c>
      <c r="E21" s="359"/>
      <c r="F21" s="72">
        <f t="shared" si="3"/>
        <v>0</v>
      </c>
      <c r="G21" s="292"/>
      <c r="H21" s="293"/>
      <c r="I21" s="294">
        <f t="shared" si="4"/>
        <v>0</v>
      </c>
      <c r="J21" s="295">
        <f t="shared" si="5"/>
        <v>0</v>
      </c>
      <c r="M21" s="2"/>
      <c r="N21" s="87"/>
      <c r="O21" s="15"/>
      <c r="P21" s="165">
        <v>0</v>
      </c>
      <c r="Q21" s="359"/>
      <c r="R21" s="72">
        <f t="shared" si="1"/>
        <v>0</v>
      </c>
      <c r="S21" s="292"/>
      <c r="T21" s="293"/>
      <c r="U21" s="294">
        <f t="shared" si="6"/>
        <v>357.4</v>
      </c>
      <c r="V21" s="295">
        <f t="shared" si="7"/>
        <v>13</v>
      </c>
    </row>
    <row r="22" spans="1:22" x14ac:dyDescent="0.25">
      <c r="A22" s="2"/>
      <c r="B22" s="87"/>
      <c r="C22" s="15"/>
      <c r="D22" s="165">
        <f t="shared" ref="D22:D36" si="8">C22*B22</f>
        <v>0</v>
      </c>
      <c r="E22" s="360"/>
      <c r="F22" s="72">
        <f t="shared" si="3"/>
        <v>0</v>
      </c>
      <c r="G22" s="73"/>
      <c r="H22" s="74"/>
      <c r="I22" s="294">
        <f t="shared" si="4"/>
        <v>0</v>
      </c>
      <c r="J22" s="295">
        <f t="shared" si="5"/>
        <v>0</v>
      </c>
      <c r="M22" s="2"/>
      <c r="N22" s="87"/>
      <c r="O22" s="15"/>
      <c r="P22" s="165">
        <v>0</v>
      </c>
      <c r="Q22" s="360"/>
      <c r="R22" s="72">
        <f t="shared" si="1"/>
        <v>0</v>
      </c>
      <c r="S22" s="73"/>
      <c r="T22" s="74"/>
      <c r="U22" s="294">
        <f t="shared" si="6"/>
        <v>357.4</v>
      </c>
      <c r="V22" s="295">
        <f t="shared" si="7"/>
        <v>13</v>
      </c>
    </row>
    <row r="23" spans="1:22" x14ac:dyDescent="0.25">
      <c r="A23" s="2"/>
      <c r="B23" s="87"/>
      <c r="C23" s="15"/>
      <c r="D23" s="165">
        <f t="shared" si="8"/>
        <v>0</v>
      </c>
      <c r="E23" s="360"/>
      <c r="F23" s="72">
        <f t="shared" si="3"/>
        <v>0</v>
      </c>
      <c r="G23" s="73"/>
      <c r="H23" s="74"/>
      <c r="I23" s="294">
        <f t="shared" si="4"/>
        <v>0</v>
      </c>
      <c r="J23" s="295">
        <f t="shared" si="5"/>
        <v>0</v>
      </c>
      <c r="M23" s="2"/>
      <c r="N23" s="87"/>
      <c r="O23" s="15"/>
      <c r="P23" s="165">
        <v>0</v>
      </c>
      <c r="Q23" s="360"/>
      <c r="R23" s="72">
        <f t="shared" si="1"/>
        <v>0</v>
      </c>
      <c r="S23" s="73"/>
      <c r="T23" s="74"/>
      <c r="U23" s="294">
        <f t="shared" si="6"/>
        <v>357.4</v>
      </c>
      <c r="V23" s="295">
        <f t="shared" si="7"/>
        <v>13</v>
      </c>
    </row>
    <row r="24" spans="1:22" x14ac:dyDescent="0.25">
      <c r="A24" s="2"/>
      <c r="B24" s="87"/>
      <c r="C24" s="15"/>
      <c r="D24" s="165">
        <f t="shared" si="8"/>
        <v>0</v>
      </c>
      <c r="E24" s="360"/>
      <c r="F24" s="72">
        <f t="shared" si="3"/>
        <v>0</v>
      </c>
      <c r="G24" s="73"/>
      <c r="H24" s="74"/>
      <c r="I24" s="244">
        <f t="shared" si="4"/>
        <v>0</v>
      </c>
      <c r="J24" s="134">
        <f t="shared" si="5"/>
        <v>0</v>
      </c>
      <c r="M24" s="2"/>
      <c r="N24" s="87"/>
      <c r="O24" s="15"/>
      <c r="P24" s="165">
        <v>0</v>
      </c>
      <c r="Q24" s="360"/>
      <c r="R24" s="72">
        <f t="shared" si="1"/>
        <v>0</v>
      </c>
      <c r="S24" s="73"/>
      <c r="T24" s="74"/>
      <c r="U24" s="294">
        <f t="shared" si="6"/>
        <v>357.4</v>
      </c>
      <c r="V24" s="134">
        <f t="shared" si="7"/>
        <v>13</v>
      </c>
    </row>
    <row r="25" spans="1:22" x14ac:dyDescent="0.25">
      <c r="A25" s="2"/>
      <c r="B25" s="87"/>
      <c r="C25" s="15"/>
      <c r="D25" s="165">
        <f t="shared" si="8"/>
        <v>0</v>
      </c>
      <c r="E25" s="360"/>
      <c r="F25" s="72">
        <f t="shared" si="3"/>
        <v>0</v>
      </c>
      <c r="G25" s="73"/>
      <c r="H25" s="74"/>
      <c r="I25" s="244">
        <f t="shared" si="4"/>
        <v>0</v>
      </c>
      <c r="J25" s="134">
        <f t="shared" si="5"/>
        <v>0</v>
      </c>
      <c r="M25" s="2"/>
      <c r="N25" s="87"/>
      <c r="O25" s="15"/>
      <c r="P25" s="165">
        <v>0</v>
      </c>
      <c r="Q25" s="360"/>
      <c r="R25" s="72">
        <f t="shared" si="1"/>
        <v>0</v>
      </c>
      <c r="S25" s="73"/>
      <c r="T25" s="74"/>
      <c r="U25" s="294">
        <f t="shared" si="6"/>
        <v>357.4</v>
      </c>
      <c r="V25" s="134">
        <f t="shared" si="7"/>
        <v>13</v>
      </c>
    </row>
    <row r="26" spans="1:22" x14ac:dyDescent="0.25">
      <c r="A26" s="2"/>
      <c r="B26" s="87"/>
      <c r="C26" s="15"/>
      <c r="D26" s="165">
        <f t="shared" si="8"/>
        <v>0</v>
      </c>
      <c r="E26" s="360"/>
      <c r="F26" s="72">
        <f t="shared" si="3"/>
        <v>0</v>
      </c>
      <c r="G26" s="73"/>
      <c r="H26" s="74"/>
      <c r="I26" s="244">
        <f t="shared" si="4"/>
        <v>0</v>
      </c>
      <c r="J26" s="134">
        <f t="shared" si="5"/>
        <v>0</v>
      </c>
      <c r="M26" s="2"/>
      <c r="N26" s="87"/>
      <c r="O26" s="15"/>
      <c r="P26" s="165">
        <v>0</v>
      </c>
      <c r="Q26" s="360"/>
      <c r="R26" s="72">
        <f t="shared" si="1"/>
        <v>0</v>
      </c>
      <c r="S26" s="73"/>
      <c r="T26" s="74"/>
      <c r="U26" s="244">
        <f t="shared" si="6"/>
        <v>357.4</v>
      </c>
      <c r="V26" s="134">
        <f t="shared" si="7"/>
        <v>13</v>
      </c>
    </row>
    <row r="27" spans="1:22" x14ac:dyDescent="0.25">
      <c r="A27" s="2"/>
      <c r="B27" s="87"/>
      <c r="C27" s="15"/>
      <c r="D27" s="165">
        <f t="shared" si="8"/>
        <v>0</v>
      </c>
      <c r="E27" s="360"/>
      <c r="F27" s="72">
        <f t="shared" si="3"/>
        <v>0</v>
      </c>
      <c r="G27" s="73"/>
      <c r="H27" s="74"/>
      <c r="I27" s="64"/>
      <c r="M27" s="2"/>
      <c r="N27" s="87"/>
      <c r="O27" s="15"/>
      <c r="P27" s="165">
        <v>0</v>
      </c>
      <c r="Q27" s="360"/>
      <c r="R27" s="72">
        <f t="shared" si="1"/>
        <v>0</v>
      </c>
      <c r="S27" s="73"/>
      <c r="T27" s="74"/>
      <c r="U27" s="64"/>
    </row>
    <row r="28" spans="1:22" x14ac:dyDescent="0.25">
      <c r="A28" s="2"/>
      <c r="B28" s="87"/>
      <c r="C28" s="15"/>
      <c r="D28" s="165">
        <f t="shared" si="8"/>
        <v>0</v>
      </c>
      <c r="E28" s="360"/>
      <c r="F28" s="72">
        <f t="shared" si="3"/>
        <v>0</v>
      </c>
      <c r="G28" s="73"/>
      <c r="H28" s="74"/>
      <c r="I28" s="64"/>
      <c r="M28" s="2"/>
      <c r="N28" s="87"/>
      <c r="O28" s="15"/>
      <c r="P28" s="165">
        <v>0</v>
      </c>
      <c r="Q28" s="360"/>
      <c r="R28" s="72">
        <f t="shared" si="1"/>
        <v>0</v>
      </c>
      <c r="S28" s="73"/>
      <c r="T28" s="74"/>
      <c r="U28" s="64"/>
    </row>
    <row r="29" spans="1:22" x14ac:dyDescent="0.25">
      <c r="A29" s="2"/>
      <c r="B29" s="87"/>
      <c r="C29" s="15"/>
      <c r="D29" s="165">
        <f t="shared" si="8"/>
        <v>0</v>
      </c>
      <c r="E29" s="360"/>
      <c r="F29" s="72">
        <f t="shared" si="3"/>
        <v>0</v>
      </c>
      <c r="G29" s="73"/>
      <c r="H29" s="74"/>
      <c r="I29" s="64"/>
      <c r="M29" s="2"/>
      <c r="N29" s="87"/>
      <c r="O29" s="15"/>
      <c r="P29" s="165">
        <v>0</v>
      </c>
      <c r="Q29" s="360"/>
      <c r="R29" s="72">
        <f t="shared" si="1"/>
        <v>0</v>
      </c>
      <c r="S29" s="73"/>
      <c r="T29" s="74"/>
      <c r="U29" s="64"/>
    </row>
    <row r="30" spans="1:22" x14ac:dyDescent="0.25">
      <c r="A30" s="2"/>
      <c r="B30" s="87"/>
      <c r="C30" s="15"/>
      <c r="D30" s="165">
        <f t="shared" si="8"/>
        <v>0</v>
      </c>
      <c r="E30" s="360"/>
      <c r="F30" s="72">
        <f t="shared" si="3"/>
        <v>0</v>
      </c>
      <c r="G30" s="73"/>
      <c r="H30" s="74"/>
      <c r="I30" s="64"/>
      <c r="M30" s="2"/>
      <c r="N30" s="87"/>
      <c r="O30" s="15"/>
      <c r="P30" s="165">
        <v>0</v>
      </c>
      <c r="Q30" s="360"/>
      <c r="R30" s="72">
        <f t="shared" si="1"/>
        <v>0</v>
      </c>
      <c r="S30" s="73"/>
      <c r="T30" s="74"/>
      <c r="U30" s="64"/>
    </row>
    <row r="31" spans="1:22" x14ac:dyDescent="0.25">
      <c r="A31" s="2"/>
      <c r="B31" s="87"/>
      <c r="C31" s="15"/>
      <c r="D31" s="165">
        <f t="shared" si="8"/>
        <v>0</v>
      </c>
      <c r="E31" s="360"/>
      <c r="F31" s="72">
        <f t="shared" si="3"/>
        <v>0</v>
      </c>
      <c r="G31" s="73"/>
      <c r="H31" s="74"/>
      <c r="I31" s="64"/>
      <c r="M31" s="2"/>
      <c r="N31" s="87"/>
      <c r="O31" s="15"/>
      <c r="P31" s="165">
        <v>0</v>
      </c>
      <c r="Q31" s="360"/>
      <c r="R31" s="72">
        <f t="shared" si="1"/>
        <v>0</v>
      </c>
      <c r="S31" s="73"/>
      <c r="T31" s="74"/>
      <c r="U31" s="64"/>
    </row>
    <row r="32" spans="1:22" x14ac:dyDescent="0.25">
      <c r="A32" s="2"/>
      <c r="B32" s="87"/>
      <c r="C32" s="15"/>
      <c r="D32" s="165">
        <f t="shared" si="8"/>
        <v>0</v>
      </c>
      <c r="E32" s="360"/>
      <c r="F32" s="72">
        <f t="shared" si="3"/>
        <v>0</v>
      </c>
      <c r="G32" s="73"/>
      <c r="H32" s="74"/>
      <c r="M32" s="2"/>
      <c r="N32" s="87"/>
      <c r="O32" s="15"/>
      <c r="P32" s="165">
        <v>0</v>
      </c>
      <c r="Q32" s="360"/>
      <c r="R32" s="72">
        <f t="shared" si="1"/>
        <v>0</v>
      </c>
      <c r="S32" s="73"/>
      <c r="T32" s="74"/>
    </row>
    <row r="33" spans="1:20" x14ac:dyDescent="0.25">
      <c r="A33" s="2"/>
      <c r="B33" s="87"/>
      <c r="C33" s="15"/>
      <c r="D33" s="165">
        <f t="shared" si="8"/>
        <v>0</v>
      </c>
      <c r="E33" s="360"/>
      <c r="F33" s="72">
        <f t="shared" si="3"/>
        <v>0</v>
      </c>
      <c r="G33" s="73"/>
      <c r="H33" s="74"/>
      <c r="M33" s="2"/>
      <c r="N33" s="87"/>
      <c r="O33" s="15"/>
      <c r="P33" s="165">
        <v>0</v>
      </c>
      <c r="Q33" s="360"/>
      <c r="R33" s="72">
        <f t="shared" si="1"/>
        <v>0</v>
      </c>
      <c r="S33" s="73"/>
      <c r="T33" s="74"/>
    </row>
    <row r="34" spans="1:20" x14ac:dyDescent="0.25">
      <c r="A34" s="2"/>
      <c r="B34" s="87"/>
      <c r="C34" s="15"/>
      <c r="D34" s="165">
        <f t="shared" si="8"/>
        <v>0</v>
      </c>
      <c r="E34" s="360"/>
      <c r="F34" s="72">
        <f t="shared" si="3"/>
        <v>0</v>
      </c>
      <c r="G34" s="73"/>
      <c r="H34" s="74"/>
      <c r="M34" s="2"/>
      <c r="N34" s="87"/>
      <c r="O34" s="15"/>
      <c r="P34" s="165">
        <v>0</v>
      </c>
      <c r="Q34" s="360"/>
      <c r="R34" s="72">
        <f t="shared" si="1"/>
        <v>0</v>
      </c>
      <c r="S34" s="73"/>
      <c r="T34" s="74"/>
    </row>
    <row r="35" spans="1:20" x14ac:dyDescent="0.25">
      <c r="A35" s="2"/>
      <c r="B35" s="87"/>
      <c r="C35" s="15"/>
      <c r="D35" s="165">
        <f t="shared" si="8"/>
        <v>0</v>
      </c>
      <c r="E35" s="360"/>
      <c r="F35" s="72">
        <f t="shared" si="3"/>
        <v>0</v>
      </c>
      <c r="G35" s="73"/>
      <c r="H35" s="74"/>
      <c r="M35" s="2"/>
      <c r="N35" s="87"/>
      <c r="O35" s="15"/>
      <c r="P35" s="165">
        <v>0</v>
      </c>
      <c r="Q35" s="360"/>
      <c r="R35" s="72">
        <f t="shared" si="1"/>
        <v>0</v>
      </c>
      <c r="S35" s="73"/>
      <c r="T35" s="74"/>
    </row>
    <row r="36" spans="1:20" ht="15.75" thickBot="1" x14ac:dyDescent="0.3">
      <c r="A36" s="4"/>
      <c r="B36" s="87"/>
      <c r="C36" s="38"/>
      <c r="D36" s="165">
        <f t="shared" si="8"/>
        <v>0</v>
      </c>
      <c r="E36" s="171"/>
      <c r="F36" s="72">
        <f t="shared" si="3"/>
        <v>0</v>
      </c>
      <c r="G36" s="148"/>
      <c r="H36" s="74"/>
      <c r="M36" s="4"/>
      <c r="N36" s="87"/>
      <c r="O36" s="38"/>
      <c r="P36" s="165">
        <v>0</v>
      </c>
      <c r="Q36" s="171"/>
      <c r="R36" s="164">
        <f t="shared" si="1"/>
        <v>0</v>
      </c>
      <c r="S36" s="148"/>
      <c r="T36" s="74"/>
    </row>
    <row r="37" spans="1:20" ht="16.5" thickTop="1" thickBot="1" x14ac:dyDescent="0.3">
      <c r="C37" s="94">
        <f>SUM(C10:C36)</f>
        <v>34</v>
      </c>
      <c r="D37" s="49">
        <f>SUM(D10:D36)</f>
        <v>850</v>
      </c>
      <c r="E37" s="39"/>
      <c r="F37" s="5">
        <f>SUM(F10:F36)</f>
        <v>850</v>
      </c>
      <c r="O37" s="94">
        <f>SUM(O10:O36)</f>
        <v>0</v>
      </c>
      <c r="P37" s="165">
        <v>0</v>
      </c>
      <c r="Q37" s="39"/>
      <c r="R37" s="5">
        <f>SUM(R10:R36)</f>
        <v>0</v>
      </c>
    </row>
    <row r="38" spans="1:20" ht="15.75" thickBot="1" x14ac:dyDescent="0.3">
      <c r="A38" s="53"/>
      <c r="D38" s="118" t="s">
        <v>4</v>
      </c>
      <c r="E38" s="71">
        <f>F4+F5+F6-+C37</f>
        <v>0</v>
      </c>
      <c r="F38" s="5"/>
      <c r="M38" s="53"/>
      <c r="P38" s="165">
        <v>0</v>
      </c>
      <c r="Q38" s="71">
        <f>R4+R5+R6-+O37</f>
        <v>13</v>
      </c>
      <c r="R38" s="5"/>
    </row>
    <row r="39" spans="1:20" ht="15.75" thickBot="1" x14ac:dyDescent="0.3">
      <c r="A39" s="126"/>
      <c r="D39" s="48"/>
      <c r="F39" s="5"/>
      <c r="M39" s="126"/>
      <c r="P39" s="48"/>
      <c r="R39" s="5"/>
    </row>
    <row r="40" spans="1:20" ht="16.5" thickTop="1" thickBot="1" x14ac:dyDescent="0.3">
      <c r="A40" s="48"/>
      <c r="C40" s="1137" t="s">
        <v>11</v>
      </c>
      <c r="D40" s="1138"/>
      <c r="E40" s="155">
        <f>E5+E4+E6+-F37</f>
        <v>0</v>
      </c>
      <c r="F40" s="5"/>
      <c r="M40" s="48"/>
      <c r="O40" s="1137" t="s">
        <v>11</v>
      </c>
      <c r="P40" s="1138"/>
      <c r="Q40" s="155">
        <f>Q5+Q4+Q6+-R37</f>
        <v>357.4</v>
      </c>
      <c r="R40" s="5"/>
    </row>
  </sheetData>
  <sortState xmlns:xlrd2="http://schemas.microsoft.com/office/spreadsheetml/2017/richdata2" ref="C4:F8">
    <sortCondition ref="D4:D8"/>
  </sortState>
  <mergeCells count="8">
    <mergeCell ref="U8:U9"/>
    <mergeCell ref="V8:V9"/>
    <mergeCell ref="O40:P40"/>
    <mergeCell ref="A1:G1"/>
    <mergeCell ref="I8:I9"/>
    <mergeCell ref="J8:J9"/>
    <mergeCell ref="C40:D40"/>
    <mergeCell ref="M1:S1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workbookViewId="0">
      <selection activeCell="B20" sqref="B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17"/>
      <c r="B1" s="1117"/>
      <c r="C1" s="1117"/>
      <c r="D1" s="1117"/>
      <c r="E1" s="1117"/>
      <c r="F1" s="1117"/>
      <c r="G1" s="1117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3"/>
      <c r="D4" s="343"/>
      <c r="E4" s="345"/>
      <c r="F4" s="346"/>
    </row>
    <row r="5" spans="1:11" ht="15" customHeight="1" thickBot="1" x14ac:dyDescent="0.3">
      <c r="A5" s="1155" t="s">
        <v>68</v>
      </c>
      <c r="B5" s="1157" t="s">
        <v>72</v>
      </c>
      <c r="C5" s="273"/>
      <c r="D5" s="343"/>
      <c r="E5" s="345"/>
      <c r="F5" s="346"/>
      <c r="G5" s="333">
        <f>F44</f>
        <v>0</v>
      </c>
      <c r="H5" s="61">
        <f>E4+E5+E6-G5</f>
        <v>0</v>
      </c>
    </row>
    <row r="6" spans="1:11" ht="17.25" thickTop="1" thickBot="1" x14ac:dyDescent="0.3">
      <c r="A6" s="1156"/>
      <c r="B6" s="1158"/>
      <c r="C6" s="273"/>
      <c r="D6" s="343"/>
      <c r="E6" s="347"/>
      <c r="F6" s="348"/>
      <c r="G6" s="266"/>
      <c r="I6" s="1159" t="s">
        <v>3</v>
      </c>
      <c r="J6" s="115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0"/>
      <c r="J7" s="1154"/>
    </row>
    <row r="8" spans="1:11" ht="15.75" thickTop="1" x14ac:dyDescent="0.25">
      <c r="A8" s="84" t="s">
        <v>32</v>
      </c>
      <c r="B8" s="87"/>
      <c r="C8" s="15"/>
      <c r="D8" s="202"/>
      <c r="E8" s="360"/>
      <c r="F8" s="72">
        <f t="shared" ref="F8" si="0">D8</f>
        <v>0</v>
      </c>
      <c r="G8" s="292"/>
      <c r="H8" s="275"/>
      <c r="I8" s="294">
        <f>E5+E4-F8+E6</f>
        <v>0</v>
      </c>
      <c r="J8" s="134">
        <f>F4+F5+F6-C8</f>
        <v>0</v>
      </c>
    </row>
    <row r="9" spans="1:11" x14ac:dyDescent="0.25">
      <c r="A9" s="225"/>
      <c r="B9" s="87"/>
      <c r="C9" s="15"/>
      <c r="D9" s="202"/>
      <c r="E9" s="360"/>
      <c r="F9" s="72">
        <f t="shared" ref="F9:F13" si="1">D9</f>
        <v>0</v>
      </c>
      <c r="G9" s="292"/>
      <c r="H9" s="275"/>
      <c r="I9" s="294">
        <f>I8-F9</f>
        <v>0</v>
      </c>
      <c r="J9" s="295">
        <f>J8-C9</f>
        <v>0</v>
      </c>
      <c r="K9" s="266"/>
    </row>
    <row r="10" spans="1:11" x14ac:dyDescent="0.25">
      <c r="A10" s="212"/>
      <c r="B10" s="87"/>
      <c r="C10" s="15"/>
      <c r="D10" s="550"/>
      <c r="E10" s="556"/>
      <c r="F10" s="551">
        <f t="shared" si="1"/>
        <v>0</v>
      </c>
      <c r="G10" s="552"/>
      <c r="H10" s="557"/>
      <c r="I10" s="294">
        <f t="shared" ref="I10:I42" si="2">I9-F10</f>
        <v>0</v>
      </c>
      <c r="J10" s="295">
        <f t="shared" ref="J10:J42" si="3">J9-C10</f>
        <v>0</v>
      </c>
      <c r="K10" s="266"/>
    </row>
    <row r="11" spans="1:11" x14ac:dyDescent="0.25">
      <c r="A11" s="86" t="s">
        <v>33</v>
      </c>
      <c r="B11" s="87"/>
      <c r="C11" s="15"/>
      <c r="D11" s="550"/>
      <c r="E11" s="556"/>
      <c r="F11" s="551">
        <f t="shared" si="1"/>
        <v>0</v>
      </c>
      <c r="G11" s="552"/>
      <c r="H11" s="557"/>
      <c r="I11" s="294">
        <f t="shared" si="2"/>
        <v>0</v>
      </c>
      <c r="J11" s="295">
        <f t="shared" si="3"/>
        <v>0</v>
      </c>
      <c r="K11" s="266"/>
    </row>
    <row r="12" spans="1:11" x14ac:dyDescent="0.25">
      <c r="A12" s="76"/>
      <c r="B12" s="87"/>
      <c r="C12" s="15"/>
      <c r="D12" s="550"/>
      <c r="E12" s="556"/>
      <c r="F12" s="551">
        <f t="shared" si="1"/>
        <v>0</v>
      </c>
      <c r="G12" s="552"/>
      <c r="H12" s="557"/>
      <c r="I12" s="294">
        <f t="shared" si="2"/>
        <v>0</v>
      </c>
      <c r="J12" s="295">
        <f t="shared" si="3"/>
        <v>0</v>
      </c>
      <c r="K12" s="266"/>
    </row>
    <row r="13" spans="1:11" x14ac:dyDescent="0.25">
      <c r="A13" s="76"/>
      <c r="B13" s="87"/>
      <c r="C13" s="15"/>
      <c r="D13" s="550"/>
      <c r="E13" s="554"/>
      <c r="F13" s="551">
        <f t="shared" si="1"/>
        <v>0</v>
      </c>
      <c r="G13" s="552"/>
      <c r="H13" s="557"/>
      <c r="I13" s="294">
        <f t="shared" si="2"/>
        <v>0</v>
      </c>
      <c r="J13" s="295">
        <f t="shared" si="3"/>
        <v>0</v>
      </c>
      <c r="K13" s="266"/>
    </row>
    <row r="14" spans="1:11" x14ac:dyDescent="0.25">
      <c r="B14" s="87"/>
      <c r="C14" s="15"/>
      <c r="D14" s="550"/>
      <c r="E14" s="554"/>
      <c r="F14" s="551">
        <f>D14</f>
        <v>0</v>
      </c>
      <c r="G14" s="552"/>
      <c r="H14" s="557"/>
      <c r="I14" s="294">
        <f t="shared" si="2"/>
        <v>0</v>
      </c>
      <c r="J14" s="295">
        <f t="shared" si="3"/>
        <v>0</v>
      </c>
      <c r="K14" s="266"/>
    </row>
    <row r="15" spans="1:11" x14ac:dyDescent="0.25">
      <c r="B15" s="87"/>
      <c r="C15" s="290"/>
      <c r="D15" s="550"/>
      <c r="E15" s="554"/>
      <c r="F15" s="551">
        <f>D15</f>
        <v>0</v>
      </c>
      <c r="G15" s="552"/>
      <c r="H15" s="557"/>
      <c r="I15" s="294">
        <f t="shared" si="2"/>
        <v>0</v>
      </c>
      <c r="J15" s="295">
        <f t="shared" si="3"/>
        <v>0</v>
      </c>
      <c r="K15" s="266"/>
    </row>
    <row r="16" spans="1:11" x14ac:dyDescent="0.25">
      <c r="A16" s="85"/>
      <c r="B16" s="87"/>
      <c r="C16" s="15"/>
      <c r="D16" s="550"/>
      <c r="E16" s="553"/>
      <c r="F16" s="551">
        <f>D16</f>
        <v>0</v>
      </c>
      <c r="G16" s="552"/>
      <c r="H16" s="557"/>
      <c r="I16" s="294">
        <f t="shared" si="2"/>
        <v>0</v>
      </c>
      <c r="J16" s="295">
        <f t="shared" si="3"/>
        <v>0</v>
      </c>
      <c r="K16" s="266"/>
    </row>
    <row r="17" spans="1:11" x14ac:dyDescent="0.25">
      <c r="A17" s="87"/>
      <c r="B17" s="87"/>
      <c r="C17" s="15"/>
      <c r="D17" s="550"/>
      <c r="E17" s="553"/>
      <c r="F17" s="551">
        <f t="shared" ref="F17:F43" si="4">D17</f>
        <v>0</v>
      </c>
      <c r="G17" s="559"/>
      <c r="H17" s="557"/>
      <c r="I17" s="294">
        <f t="shared" si="2"/>
        <v>0</v>
      </c>
      <c r="J17" s="295">
        <f t="shared" si="3"/>
        <v>0</v>
      </c>
      <c r="K17" s="266"/>
    </row>
    <row r="18" spans="1:11" x14ac:dyDescent="0.25">
      <c r="A18" s="2"/>
      <c r="B18" s="87"/>
      <c r="C18" s="15"/>
      <c r="D18" s="550"/>
      <c r="E18" s="553"/>
      <c r="F18" s="551">
        <f t="shared" si="4"/>
        <v>0</v>
      </c>
      <c r="G18" s="552"/>
      <c r="H18" s="557"/>
      <c r="I18" s="294">
        <f t="shared" si="2"/>
        <v>0</v>
      </c>
      <c r="J18" s="295">
        <f t="shared" si="3"/>
        <v>0</v>
      </c>
    </row>
    <row r="19" spans="1:11" x14ac:dyDescent="0.25">
      <c r="A19" s="2"/>
      <c r="B19" s="87"/>
      <c r="C19" s="15"/>
      <c r="D19" s="202"/>
      <c r="E19" s="377"/>
      <c r="F19" s="72">
        <f t="shared" si="4"/>
        <v>0</v>
      </c>
      <c r="G19" s="292"/>
      <c r="H19" s="275"/>
      <c r="I19" s="294">
        <f t="shared" si="2"/>
        <v>0</v>
      </c>
      <c r="J19" s="295">
        <f t="shared" si="3"/>
        <v>0</v>
      </c>
    </row>
    <row r="20" spans="1:11" x14ac:dyDescent="0.25">
      <c r="A20" s="2"/>
      <c r="B20" s="87"/>
      <c r="C20" s="15"/>
      <c r="D20" s="202"/>
      <c r="E20" s="359"/>
      <c r="F20" s="72">
        <f t="shared" si="4"/>
        <v>0</v>
      </c>
      <c r="G20" s="292"/>
      <c r="H20" s="275"/>
      <c r="I20" s="294">
        <f t="shared" si="2"/>
        <v>0</v>
      </c>
      <c r="J20" s="295">
        <f t="shared" si="3"/>
        <v>0</v>
      </c>
    </row>
    <row r="21" spans="1:11" x14ac:dyDescent="0.25">
      <c r="A21" s="2"/>
      <c r="B21" s="87"/>
      <c r="C21" s="15"/>
      <c r="D21" s="202"/>
      <c r="E21" s="359"/>
      <c r="F21" s="72">
        <f t="shared" si="4"/>
        <v>0</v>
      </c>
      <c r="G21" s="73"/>
      <c r="H21" s="135"/>
      <c r="I21" s="244">
        <f t="shared" si="2"/>
        <v>0</v>
      </c>
      <c r="J21" s="134">
        <f t="shared" si="3"/>
        <v>0</v>
      </c>
    </row>
    <row r="22" spans="1:11" x14ac:dyDescent="0.25">
      <c r="A22" s="2"/>
      <c r="B22" s="87"/>
      <c r="C22" s="15"/>
      <c r="D22" s="202"/>
      <c r="E22" s="359"/>
      <c r="F22" s="72">
        <f t="shared" si="4"/>
        <v>0</v>
      </c>
      <c r="G22" s="73"/>
      <c r="H22" s="135"/>
      <c r="I22" s="244">
        <f t="shared" si="2"/>
        <v>0</v>
      </c>
      <c r="J22" s="134">
        <f t="shared" si="3"/>
        <v>0</v>
      </c>
    </row>
    <row r="23" spans="1:11" x14ac:dyDescent="0.25">
      <c r="A23" s="2"/>
      <c r="B23" s="87"/>
      <c r="C23" s="15"/>
      <c r="D23" s="202"/>
      <c r="E23" s="359"/>
      <c r="F23" s="72">
        <f t="shared" si="4"/>
        <v>0</v>
      </c>
      <c r="G23" s="73"/>
      <c r="H23" s="135"/>
      <c r="I23" s="244">
        <f t="shared" si="2"/>
        <v>0</v>
      </c>
      <c r="J23" s="134">
        <f t="shared" si="3"/>
        <v>0</v>
      </c>
    </row>
    <row r="24" spans="1:11" x14ac:dyDescent="0.25">
      <c r="A24" s="2"/>
      <c r="B24" s="87"/>
      <c r="C24" s="15"/>
      <c r="D24" s="202"/>
      <c r="E24" s="377"/>
      <c r="F24" s="72">
        <f t="shared" si="4"/>
        <v>0</v>
      </c>
      <c r="G24" s="73"/>
      <c r="H24" s="135"/>
      <c r="I24" s="244">
        <f t="shared" si="2"/>
        <v>0</v>
      </c>
      <c r="J24" s="134">
        <f t="shared" si="3"/>
        <v>0</v>
      </c>
    </row>
    <row r="25" spans="1:11" x14ac:dyDescent="0.25">
      <c r="A25" s="2"/>
      <c r="B25" s="87"/>
      <c r="C25" s="15"/>
      <c r="D25" s="202"/>
      <c r="E25" s="377"/>
      <c r="F25" s="72">
        <f t="shared" si="4"/>
        <v>0</v>
      </c>
      <c r="G25" s="73"/>
      <c r="H25" s="135"/>
      <c r="I25" s="244">
        <f t="shared" si="2"/>
        <v>0</v>
      </c>
      <c r="J25" s="134">
        <f t="shared" si="3"/>
        <v>0</v>
      </c>
    </row>
    <row r="26" spans="1:11" x14ac:dyDescent="0.25">
      <c r="A26" s="2"/>
      <c r="B26" s="87"/>
      <c r="C26" s="15"/>
      <c r="D26" s="202"/>
      <c r="E26" s="377"/>
      <c r="F26" s="72">
        <f t="shared" si="4"/>
        <v>0</v>
      </c>
      <c r="G26" s="73"/>
      <c r="H26" s="135"/>
      <c r="I26" s="244">
        <f t="shared" si="2"/>
        <v>0</v>
      </c>
      <c r="J26" s="134">
        <f t="shared" si="3"/>
        <v>0</v>
      </c>
    </row>
    <row r="27" spans="1:11" x14ac:dyDescent="0.25">
      <c r="A27" s="203"/>
      <c r="B27" s="87"/>
      <c r="C27" s="15"/>
      <c r="D27" s="202"/>
      <c r="E27" s="377"/>
      <c r="F27" s="72">
        <f t="shared" si="4"/>
        <v>0</v>
      </c>
      <c r="G27" s="73"/>
      <c r="H27" s="135"/>
      <c r="I27" s="244">
        <f t="shared" si="2"/>
        <v>0</v>
      </c>
      <c r="J27" s="134">
        <f t="shared" si="3"/>
        <v>0</v>
      </c>
    </row>
    <row r="28" spans="1:11" x14ac:dyDescent="0.25">
      <c r="A28" s="203"/>
      <c r="B28" s="87"/>
      <c r="C28" s="15"/>
      <c r="D28" s="202">
        <f t="shared" ref="D28:D42" si="5">C28*B28</f>
        <v>0</v>
      </c>
      <c r="E28" s="359"/>
      <c r="F28" s="72">
        <f t="shared" si="4"/>
        <v>0</v>
      </c>
      <c r="G28" s="292"/>
      <c r="H28" s="275"/>
      <c r="I28" s="294">
        <f t="shared" si="2"/>
        <v>0</v>
      </c>
      <c r="J28" s="295">
        <f t="shared" si="3"/>
        <v>0</v>
      </c>
    </row>
    <row r="29" spans="1:11" x14ac:dyDescent="0.25">
      <c r="A29" s="203"/>
      <c r="B29" s="87"/>
      <c r="C29" s="15"/>
      <c r="D29" s="202">
        <f t="shared" si="5"/>
        <v>0</v>
      </c>
      <c r="E29" s="359"/>
      <c r="F29" s="72">
        <f t="shared" si="4"/>
        <v>0</v>
      </c>
      <c r="G29" s="292"/>
      <c r="H29" s="275"/>
      <c r="I29" s="294">
        <f t="shared" si="2"/>
        <v>0</v>
      </c>
      <c r="J29" s="295">
        <f t="shared" si="3"/>
        <v>0</v>
      </c>
    </row>
    <row r="30" spans="1:11" x14ac:dyDescent="0.25">
      <c r="A30" s="203"/>
      <c r="B30" s="87"/>
      <c r="C30" s="15"/>
      <c r="D30" s="202">
        <f t="shared" si="5"/>
        <v>0</v>
      </c>
      <c r="E30" s="359"/>
      <c r="F30" s="72">
        <f t="shared" si="4"/>
        <v>0</v>
      </c>
      <c r="G30" s="292"/>
      <c r="H30" s="275"/>
      <c r="I30" s="294">
        <f t="shared" si="2"/>
        <v>0</v>
      </c>
      <c r="J30" s="295">
        <f t="shared" si="3"/>
        <v>0</v>
      </c>
    </row>
    <row r="31" spans="1:11" x14ac:dyDescent="0.25">
      <c r="A31" s="203"/>
      <c r="B31" s="87"/>
      <c r="C31" s="15"/>
      <c r="D31" s="202">
        <f t="shared" si="5"/>
        <v>0</v>
      </c>
      <c r="E31" s="359"/>
      <c r="F31" s="72">
        <f t="shared" si="4"/>
        <v>0</v>
      </c>
      <c r="G31" s="292"/>
      <c r="H31" s="275"/>
      <c r="I31" s="294">
        <f t="shared" si="2"/>
        <v>0</v>
      </c>
      <c r="J31" s="295">
        <f t="shared" si="3"/>
        <v>0</v>
      </c>
    </row>
    <row r="32" spans="1:11" x14ac:dyDescent="0.25">
      <c r="A32" s="2"/>
      <c r="B32" s="87"/>
      <c r="C32" s="15"/>
      <c r="D32" s="202">
        <f t="shared" si="5"/>
        <v>0</v>
      </c>
      <c r="E32" s="359"/>
      <c r="F32" s="72">
        <f t="shared" si="4"/>
        <v>0</v>
      </c>
      <c r="G32" s="292"/>
      <c r="H32" s="275"/>
      <c r="I32" s="294">
        <f t="shared" si="2"/>
        <v>0</v>
      </c>
      <c r="J32" s="295">
        <f t="shared" si="3"/>
        <v>0</v>
      </c>
    </row>
    <row r="33" spans="1:10" x14ac:dyDescent="0.25">
      <c r="A33" s="2"/>
      <c r="B33" s="87"/>
      <c r="C33" s="15"/>
      <c r="D33" s="202">
        <f t="shared" si="5"/>
        <v>0</v>
      </c>
      <c r="E33" s="359"/>
      <c r="F33" s="72">
        <f t="shared" si="4"/>
        <v>0</v>
      </c>
      <c r="G33" s="73"/>
      <c r="H33" s="135"/>
      <c r="I33" s="244">
        <f t="shared" si="2"/>
        <v>0</v>
      </c>
      <c r="J33" s="134">
        <f t="shared" si="3"/>
        <v>0</v>
      </c>
    </row>
    <row r="34" spans="1:10" x14ac:dyDescent="0.25">
      <c r="A34" s="2"/>
      <c r="B34" s="87"/>
      <c r="C34" s="15"/>
      <c r="D34" s="202">
        <f t="shared" si="5"/>
        <v>0</v>
      </c>
      <c r="E34" s="359"/>
      <c r="F34" s="72">
        <f t="shared" si="4"/>
        <v>0</v>
      </c>
      <c r="G34" s="73"/>
      <c r="H34" s="135"/>
      <c r="I34" s="244">
        <f t="shared" si="2"/>
        <v>0</v>
      </c>
      <c r="J34" s="134">
        <f t="shared" si="3"/>
        <v>0</v>
      </c>
    </row>
    <row r="35" spans="1:10" x14ac:dyDescent="0.25">
      <c r="A35" s="2"/>
      <c r="B35" s="87"/>
      <c r="C35" s="15"/>
      <c r="D35" s="202">
        <f t="shared" si="5"/>
        <v>0</v>
      </c>
      <c r="E35" s="360"/>
      <c r="F35" s="72">
        <f t="shared" si="4"/>
        <v>0</v>
      </c>
      <c r="G35" s="73"/>
      <c r="H35" s="135"/>
      <c r="I35" s="244">
        <f t="shared" si="2"/>
        <v>0</v>
      </c>
      <c r="J35" s="134">
        <f t="shared" si="3"/>
        <v>0</v>
      </c>
    </row>
    <row r="36" spans="1:10" x14ac:dyDescent="0.25">
      <c r="A36" s="2"/>
      <c r="B36" s="87"/>
      <c r="C36" s="15"/>
      <c r="D36" s="202">
        <f t="shared" si="5"/>
        <v>0</v>
      </c>
      <c r="E36" s="360"/>
      <c r="F36" s="72">
        <f t="shared" si="4"/>
        <v>0</v>
      </c>
      <c r="G36" s="73"/>
      <c r="H36" s="135"/>
      <c r="I36" s="244">
        <f t="shared" si="2"/>
        <v>0</v>
      </c>
      <c r="J36" s="134">
        <f t="shared" si="3"/>
        <v>0</v>
      </c>
    </row>
    <row r="37" spans="1:10" x14ac:dyDescent="0.25">
      <c r="A37" s="2"/>
      <c r="B37" s="87"/>
      <c r="C37" s="15"/>
      <c r="D37" s="202">
        <f t="shared" si="5"/>
        <v>0</v>
      </c>
      <c r="E37" s="360"/>
      <c r="F37" s="72">
        <f t="shared" si="4"/>
        <v>0</v>
      </c>
      <c r="G37" s="73"/>
      <c r="H37" s="135"/>
      <c r="I37" s="244">
        <f t="shared" si="2"/>
        <v>0</v>
      </c>
      <c r="J37" s="134">
        <f t="shared" si="3"/>
        <v>0</v>
      </c>
    </row>
    <row r="38" spans="1:10" x14ac:dyDescent="0.25">
      <c r="A38" s="2"/>
      <c r="B38" s="87"/>
      <c r="C38" s="15"/>
      <c r="D38" s="202">
        <f t="shared" si="5"/>
        <v>0</v>
      </c>
      <c r="E38" s="360"/>
      <c r="F38" s="72">
        <f t="shared" si="4"/>
        <v>0</v>
      </c>
      <c r="G38" s="73"/>
      <c r="H38" s="135"/>
      <c r="I38" s="244">
        <f t="shared" si="2"/>
        <v>0</v>
      </c>
      <c r="J38" s="134">
        <f t="shared" si="3"/>
        <v>0</v>
      </c>
    </row>
    <row r="39" spans="1:10" x14ac:dyDescent="0.25">
      <c r="A39" s="2"/>
      <c r="B39" s="87"/>
      <c r="C39" s="15"/>
      <c r="D39" s="202">
        <f t="shared" si="5"/>
        <v>0</v>
      </c>
      <c r="E39" s="360"/>
      <c r="F39" s="72">
        <f t="shared" si="4"/>
        <v>0</v>
      </c>
      <c r="G39" s="73"/>
      <c r="H39" s="135"/>
      <c r="I39" s="244">
        <f t="shared" si="2"/>
        <v>0</v>
      </c>
      <c r="J39" s="134">
        <f t="shared" si="3"/>
        <v>0</v>
      </c>
    </row>
    <row r="40" spans="1:10" x14ac:dyDescent="0.25">
      <c r="A40" s="2"/>
      <c r="B40" s="87"/>
      <c r="C40" s="15"/>
      <c r="D40" s="202">
        <f t="shared" si="5"/>
        <v>0</v>
      </c>
      <c r="E40" s="360"/>
      <c r="F40" s="72">
        <f t="shared" si="4"/>
        <v>0</v>
      </c>
      <c r="G40" s="73"/>
      <c r="H40" s="74"/>
      <c r="I40" s="244">
        <f t="shared" si="2"/>
        <v>0</v>
      </c>
      <c r="J40" s="134">
        <f t="shared" si="3"/>
        <v>0</v>
      </c>
    </row>
    <row r="41" spans="1:10" x14ac:dyDescent="0.25">
      <c r="A41" s="2"/>
      <c r="B41" s="87"/>
      <c r="C41" s="15"/>
      <c r="D41" s="202">
        <f t="shared" si="5"/>
        <v>0</v>
      </c>
      <c r="E41" s="360"/>
      <c r="F41" s="72">
        <f t="shared" si="4"/>
        <v>0</v>
      </c>
      <c r="G41" s="73"/>
      <c r="H41" s="74"/>
      <c r="I41" s="244">
        <f t="shared" si="2"/>
        <v>0</v>
      </c>
      <c r="J41" s="134">
        <f t="shared" si="3"/>
        <v>0</v>
      </c>
    </row>
    <row r="42" spans="1:10" x14ac:dyDescent="0.25">
      <c r="A42" s="2"/>
      <c r="B42" s="87"/>
      <c r="C42" s="15"/>
      <c r="D42" s="202">
        <f t="shared" si="5"/>
        <v>0</v>
      </c>
      <c r="E42" s="360"/>
      <c r="F42" s="72">
        <f t="shared" si="4"/>
        <v>0</v>
      </c>
      <c r="G42" s="73"/>
      <c r="H42" s="74"/>
      <c r="I42" s="244">
        <f t="shared" si="2"/>
        <v>0</v>
      </c>
      <c r="J42" s="134">
        <f t="shared" si="3"/>
        <v>0</v>
      </c>
    </row>
    <row r="43" spans="1:10" ht="15.75" thickBot="1" x14ac:dyDescent="0.3">
      <c r="A43" s="4"/>
      <c r="B43" s="87"/>
      <c r="C43" s="38"/>
      <c r="D43" s="232">
        <f>C43*B33</f>
        <v>0</v>
      </c>
      <c r="E43" s="233"/>
      <c r="F43" s="234">
        <f t="shared" si="4"/>
        <v>0</v>
      </c>
      <c r="G43" s="235"/>
      <c r="H43" s="223"/>
      <c r="J43" s="76"/>
    </row>
    <row r="44" spans="1:10" ht="16.5" thickTop="1" thickBot="1" x14ac:dyDescent="0.3">
      <c r="C44" s="94">
        <f>SUM(C8:C43)</f>
        <v>0</v>
      </c>
      <c r="D44" s="49">
        <f>SUM(D8:D43)</f>
        <v>0</v>
      </c>
      <c r="E44" s="39"/>
      <c r="F44" s="5">
        <f>SUM(F8:F43)</f>
        <v>0</v>
      </c>
      <c r="J44" s="76"/>
    </row>
    <row r="45" spans="1:10" ht="15.75" thickBot="1" x14ac:dyDescent="0.3">
      <c r="A45" s="53"/>
      <c r="D45" s="118" t="s">
        <v>4</v>
      </c>
      <c r="E45" s="71">
        <f>F4+F5+F6-+C44</f>
        <v>0</v>
      </c>
      <c r="J45" s="76"/>
    </row>
    <row r="46" spans="1:10" ht="15.75" thickBot="1" x14ac:dyDescent="0.3">
      <c r="A46" s="126"/>
    </row>
    <row r="47" spans="1:10" ht="16.5" thickTop="1" thickBot="1" x14ac:dyDescent="0.3">
      <c r="A47" s="48"/>
      <c r="C47" s="1137" t="s">
        <v>11</v>
      </c>
      <c r="D47" s="1138"/>
      <c r="E47" s="155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U33"/>
  <sheetViews>
    <sheetView topLeftCell="K1" workbookViewId="0">
      <pane ySplit="7" topLeftCell="A8" activePane="bottomLeft" state="frozen"/>
      <selection pane="bottomLeft" activeCell="R19" sqref="R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48"/>
  </cols>
  <sheetData>
    <row r="1" spans="1:21" ht="45.75" x14ac:dyDescent="0.65">
      <c r="A1" s="1124" t="s">
        <v>174</v>
      </c>
      <c r="B1" s="1124"/>
      <c r="C1" s="1124"/>
      <c r="D1" s="1124"/>
      <c r="E1" s="1124"/>
      <c r="F1" s="1124"/>
      <c r="G1" s="1124"/>
      <c r="H1" s="103">
        <v>1</v>
      </c>
      <c r="L1" s="1117" t="s">
        <v>178</v>
      </c>
      <c r="M1" s="1117"/>
      <c r="N1" s="1117"/>
      <c r="O1" s="1117"/>
      <c r="P1" s="1117"/>
      <c r="Q1" s="1117"/>
      <c r="R1" s="1117"/>
      <c r="S1" s="103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7.25" thickTop="1" thickBot="1" x14ac:dyDescent="0.3">
      <c r="A4" s="79"/>
      <c r="B4" s="154"/>
      <c r="C4" s="273"/>
      <c r="D4" s="343"/>
      <c r="E4" s="345"/>
      <c r="F4" s="346"/>
      <c r="L4" s="79"/>
      <c r="M4" s="154"/>
      <c r="N4" s="273"/>
      <c r="O4" s="343"/>
      <c r="P4" s="345"/>
      <c r="Q4" s="346"/>
    </row>
    <row r="5" spans="1:21" ht="15" customHeight="1" thickBot="1" x14ac:dyDescent="0.3">
      <c r="A5" s="1133" t="s">
        <v>68</v>
      </c>
      <c r="B5" s="1157" t="s">
        <v>71</v>
      </c>
      <c r="C5" s="273">
        <v>76</v>
      </c>
      <c r="D5" s="343">
        <v>44261</v>
      </c>
      <c r="E5" s="347">
        <v>942.3</v>
      </c>
      <c r="F5" s="348">
        <v>44</v>
      </c>
      <c r="G5" s="333">
        <f>F30</f>
        <v>1325.74</v>
      </c>
      <c r="H5" s="61">
        <f>E4+E5+E6-G5</f>
        <v>0</v>
      </c>
      <c r="L5" s="1133" t="s">
        <v>68</v>
      </c>
      <c r="M5" s="1157" t="s">
        <v>71</v>
      </c>
      <c r="N5" s="273">
        <v>80</v>
      </c>
      <c r="O5" s="343">
        <v>44293</v>
      </c>
      <c r="P5" s="347">
        <v>432.98</v>
      </c>
      <c r="Q5" s="348">
        <v>21</v>
      </c>
      <c r="R5" s="333">
        <f>Q30</f>
        <v>432.98</v>
      </c>
      <c r="S5" s="61">
        <f>P4+P5+P6-R5</f>
        <v>0</v>
      </c>
    </row>
    <row r="6" spans="1:21" ht="17.25" thickTop="1" thickBot="1" x14ac:dyDescent="0.3">
      <c r="A6" s="1134"/>
      <c r="B6" s="1158"/>
      <c r="C6" s="273">
        <v>76</v>
      </c>
      <c r="D6" s="343">
        <v>44274</v>
      </c>
      <c r="E6" s="347">
        <v>383.44</v>
      </c>
      <c r="F6" s="348">
        <v>18</v>
      </c>
      <c r="G6" s="266"/>
      <c r="I6" s="1159" t="s">
        <v>3</v>
      </c>
      <c r="J6" s="1153" t="s">
        <v>4</v>
      </c>
      <c r="L6" s="1134"/>
      <c r="M6" s="1158"/>
      <c r="N6" s="273"/>
      <c r="O6" s="343"/>
      <c r="P6" s="347"/>
      <c r="Q6" s="348"/>
      <c r="R6" s="266"/>
      <c r="T6" s="1159" t="s">
        <v>3</v>
      </c>
      <c r="U6" s="1153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0"/>
      <c r="J7" s="1154"/>
      <c r="L7" s="1"/>
      <c r="M7" s="24" t="s">
        <v>7</v>
      </c>
      <c r="N7" s="20" t="s">
        <v>8</v>
      </c>
      <c r="O7" s="117" t="s">
        <v>3</v>
      </c>
      <c r="P7" s="21" t="s">
        <v>2</v>
      </c>
      <c r="Q7" s="120" t="s">
        <v>9</v>
      </c>
      <c r="R7" s="22" t="s">
        <v>15</v>
      </c>
      <c r="S7" s="29"/>
      <c r="T7" s="1160"/>
      <c r="U7" s="1154"/>
    </row>
    <row r="8" spans="1:21" ht="15.75" thickTop="1" x14ac:dyDescent="0.25">
      <c r="A8" s="84" t="s">
        <v>32</v>
      </c>
      <c r="B8" s="87"/>
      <c r="C8" s="15">
        <v>44</v>
      </c>
      <c r="D8" s="202">
        <v>942.3</v>
      </c>
      <c r="E8" s="360">
        <v>44263</v>
      </c>
      <c r="F8" s="72">
        <f t="shared" ref="F8:F13" si="0">D8</f>
        <v>942.3</v>
      </c>
      <c r="G8" s="292" t="s">
        <v>128</v>
      </c>
      <c r="H8" s="275">
        <v>78</v>
      </c>
      <c r="I8" s="294">
        <f>E5+E4-F8+E6</f>
        <v>383.44</v>
      </c>
      <c r="J8" s="295">
        <f>F4+F5+F6-C8</f>
        <v>18</v>
      </c>
      <c r="L8" s="84" t="s">
        <v>32</v>
      </c>
      <c r="M8" s="87"/>
      <c r="N8" s="15">
        <v>21</v>
      </c>
      <c r="O8" s="202">
        <v>432.98</v>
      </c>
      <c r="P8" s="360">
        <v>44294</v>
      </c>
      <c r="Q8" s="72">
        <f t="shared" ref="Q8:Q13" si="1">O8</f>
        <v>432.98</v>
      </c>
      <c r="R8" s="292" t="s">
        <v>326</v>
      </c>
      <c r="S8" s="275">
        <v>82</v>
      </c>
      <c r="T8" s="294">
        <f>P5+P4-Q8+P6</f>
        <v>0</v>
      </c>
      <c r="U8" s="295">
        <f>Q4+Q5+Q6-N8</f>
        <v>0</v>
      </c>
    </row>
    <row r="9" spans="1:21" x14ac:dyDescent="0.25">
      <c r="A9" s="225"/>
      <c r="B9" s="87"/>
      <c r="C9" s="15">
        <v>18</v>
      </c>
      <c r="D9" s="202">
        <v>383.44</v>
      </c>
      <c r="E9" s="360">
        <v>44292</v>
      </c>
      <c r="F9" s="291">
        <f t="shared" si="0"/>
        <v>383.44</v>
      </c>
      <c r="G9" s="292" t="s">
        <v>318</v>
      </c>
      <c r="H9" s="1029">
        <v>74</v>
      </c>
      <c r="I9" s="294">
        <f>I8-F9</f>
        <v>0</v>
      </c>
      <c r="J9" s="295">
        <f>J8-C9</f>
        <v>0</v>
      </c>
      <c r="L9" s="225"/>
      <c r="M9" s="87"/>
      <c r="N9" s="15"/>
      <c r="O9" s="202">
        <f t="shared" ref="O9:O28" si="2">N9*M9</f>
        <v>0</v>
      </c>
      <c r="P9" s="360"/>
      <c r="Q9" s="291">
        <f t="shared" si="1"/>
        <v>0</v>
      </c>
      <c r="R9" s="1031"/>
      <c r="S9" s="1032"/>
      <c r="T9" s="1033">
        <f>T8-Q9</f>
        <v>0</v>
      </c>
      <c r="U9" s="1034">
        <f>U8-N9</f>
        <v>0</v>
      </c>
    </row>
    <row r="10" spans="1:21" x14ac:dyDescent="0.25">
      <c r="A10" s="212"/>
      <c r="B10" s="87"/>
      <c r="C10" s="15"/>
      <c r="D10" s="202">
        <f t="shared" ref="D10:D25" si="3">C10*B10</f>
        <v>0</v>
      </c>
      <c r="E10" s="360"/>
      <c r="F10" s="1030">
        <f t="shared" si="0"/>
        <v>0</v>
      </c>
      <c r="G10" s="1031"/>
      <c r="H10" s="1032"/>
      <c r="I10" s="1033">
        <f t="shared" ref="I10:I28" si="4">I9-F10</f>
        <v>0</v>
      </c>
      <c r="J10" s="1034">
        <f t="shared" ref="J10:J28" si="5">J9-C10</f>
        <v>0</v>
      </c>
      <c r="L10" s="212"/>
      <c r="M10" s="87"/>
      <c r="N10" s="15"/>
      <c r="O10" s="202">
        <f t="shared" si="2"/>
        <v>0</v>
      </c>
      <c r="P10" s="360"/>
      <c r="Q10" s="291">
        <f t="shared" si="1"/>
        <v>0</v>
      </c>
      <c r="R10" s="1031"/>
      <c r="S10" s="1032"/>
      <c r="T10" s="1033">
        <f t="shared" ref="T10:T28" si="6">T9-Q10</f>
        <v>0</v>
      </c>
      <c r="U10" s="1034">
        <f t="shared" ref="U10:U28" si="7">U9-N10</f>
        <v>0</v>
      </c>
    </row>
    <row r="11" spans="1:21" x14ac:dyDescent="0.25">
      <c r="A11" s="86" t="s">
        <v>33</v>
      </c>
      <c r="B11" s="87"/>
      <c r="C11" s="15"/>
      <c r="D11" s="202">
        <f t="shared" si="3"/>
        <v>0</v>
      </c>
      <c r="E11" s="360"/>
      <c r="F11" s="1030">
        <f t="shared" si="0"/>
        <v>0</v>
      </c>
      <c r="G11" s="1031"/>
      <c r="H11" s="1032"/>
      <c r="I11" s="1033">
        <f t="shared" si="4"/>
        <v>0</v>
      </c>
      <c r="J11" s="1034">
        <f t="shared" si="5"/>
        <v>0</v>
      </c>
      <c r="L11" s="86" t="s">
        <v>33</v>
      </c>
      <c r="M11" s="87"/>
      <c r="N11" s="15"/>
      <c r="O11" s="202">
        <f t="shared" si="2"/>
        <v>0</v>
      </c>
      <c r="P11" s="360"/>
      <c r="Q11" s="291">
        <f t="shared" si="1"/>
        <v>0</v>
      </c>
      <c r="R11" s="1031"/>
      <c r="S11" s="1032"/>
      <c r="T11" s="1033">
        <f t="shared" si="6"/>
        <v>0</v>
      </c>
      <c r="U11" s="1034">
        <f t="shared" si="7"/>
        <v>0</v>
      </c>
    </row>
    <row r="12" spans="1:21" x14ac:dyDescent="0.25">
      <c r="A12" s="76"/>
      <c r="B12" s="87"/>
      <c r="C12" s="15"/>
      <c r="D12" s="202">
        <f t="shared" si="3"/>
        <v>0</v>
      </c>
      <c r="E12" s="360"/>
      <c r="F12" s="1030">
        <f t="shared" si="0"/>
        <v>0</v>
      </c>
      <c r="G12" s="1031"/>
      <c r="H12" s="1032"/>
      <c r="I12" s="1033">
        <f t="shared" si="4"/>
        <v>0</v>
      </c>
      <c r="J12" s="1034">
        <f t="shared" si="5"/>
        <v>0</v>
      </c>
      <c r="L12" s="76"/>
      <c r="M12" s="87"/>
      <c r="N12" s="15"/>
      <c r="O12" s="202">
        <f t="shared" si="2"/>
        <v>0</v>
      </c>
      <c r="P12" s="360"/>
      <c r="Q12" s="291">
        <f t="shared" si="1"/>
        <v>0</v>
      </c>
      <c r="R12" s="1031"/>
      <c r="S12" s="1032"/>
      <c r="T12" s="1033">
        <f t="shared" si="6"/>
        <v>0</v>
      </c>
      <c r="U12" s="1034">
        <f t="shared" si="7"/>
        <v>0</v>
      </c>
    </row>
    <row r="13" spans="1:21" x14ac:dyDescent="0.25">
      <c r="A13" s="76"/>
      <c r="B13" s="87"/>
      <c r="C13" s="15"/>
      <c r="D13" s="202">
        <f t="shared" si="3"/>
        <v>0</v>
      </c>
      <c r="E13" s="359"/>
      <c r="F13" s="72">
        <f t="shared" si="0"/>
        <v>0</v>
      </c>
      <c r="G13" s="292"/>
      <c r="H13" s="275"/>
      <c r="I13" s="294">
        <f t="shared" si="4"/>
        <v>0</v>
      </c>
      <c r="J13" s="295">
        <f t="shared" si="5"/>
        <v>0</v>
      </c>
      <c r="L13" s="76"/>
      <c r="M13" s="87"/>
      <c r="N13" s="15"/>
      <c r="O13" s="202">
        <f t="shared" si="2"/>
        <v>0</v>
      </c>
      <c r="P13" s="359"/>
      <c r="Q13" s="72">
        <f t="shared" si="1"/>
        <v>0</v>
      </c>
      <c r="R13" s="292"/>
      <c r="S13" s="275"/>
      <c r="T13" s="294">
        <f t="shared" si="6"/>
        <v>0</v>
      </c>
      <c r="U13" s="295">
        <f t="shared" si="7"/>
        <v>0</v>
      </c>
    </row>
    <row r="14" spans="1:21" x14ac:dyDescent="0.25">
      <c r="B14" s="87"/>
      <c r="C14" s="15"/>
      <c r="D14" s="202">
        <f t="shared" si="3"/>
        <v>0</v>
      </c>
      <c r="E14" s="359"/>
      <c r="F14" s="72">
        <f>D14</f>
        <v>0</v>
      </c>
      <c r="G14" s="292"/>
      <c r="H14" s="275"/>
      <c r="I14" s="294">
        <f t="shared" si="4"/>
        <v>0</v>
      </c>
      <c r="J14" s="295">
        <f t="shared" si="5"/>
        <v>0</v>
      </c>
      <c r="M14" s="87"/>
      <c r="N14" s="15"/>
      <c r="O14" s="202">
        <f t="shared" si="2"/>
        <v>0</v>
      </c>
      <c r="P14" s="359"/>
      <c r="Q14" s="72">
        <f>O14</f>
        <v>0</v>
      </c>
      <c r="R14" s="292"/>
      <c r="S14" s="275"/>
      <c r="T14" s="294">
        <f t="shared" si="6"/>
        <v>0</v>
      </c>
      <c r="U14" s="295">
        <f t="shared" si="7"/>
        <v>0</v>
      </c>
    </row>
    <row r="15" spans="1:21" x14ac:dyDescent="0.25">
      <c r="B15" s="87"/>
      <c r="C15" s="290"/>
      <c r="D15" s="202">
        <f t="shared" si="3"/>
        <v>0</v>
      </c>
      <c r="E15" s="359"/>
      <c r="F15" s="72">
        <f>D15</f>
        <v>0</v>
      </c>
      <c r="G15" s="292"/>
      <c r="H15" s="275"/>
      <c r="I15" s="294">
        <f t="shared" si="4"/>
        <v>0</v>
      </c>
      <c r="J15" s="295">
        <f t="shared" si="5"/>
        <v>0</v>
      </c>
      <c r="M15" s="87"/>
      <c r="N15" s="290"/>
      <c r="O15" s="202">
        <f t="shared" si="2"/>
        <v>0</v>
      </c>
      <c r="P15" s="359"/>
      <c r="Q15" s="72">
        <f>O15</f>
        <v>0</v>
      </c>
      <c r="R15" s="292"/>
      <c r="S15" s="275"/>
      <c r="T15" s="294">
        <f t="shared" si="6"/>
        <v>0</v>
      </c>
      <c r="U15" s="295">
        <f t="shared" si="7"/>
        <v>0</v>
      </c>
    </row>
    <row r="16" spans="1:21" x14ac:dyDescent="0.25">
      <c r="A16" s="85"/>
      <c r="B16" s="87"/>
      <c r="C16" s="15"/>
      <c r="D16" s="202">
        <f t="shared" si="3"/>
        <v>0</v>
      </c>
      <c r="E16" s="377"/>
      <c r="F16" s="72">
        <f>D16</f>
        <v>0</v>
      </c>
      <c r="G16" s="73"/>
      <c r="H16" s="275"/>
      <c r="I16" s="294">
        <f t="shared" si="4"/>
        <v>0</v>
      </c>
      <c r="J16" s="295">
        <f t="shared" si="5"/>
        <v>0</v>
      </c>
      <c r="L16" s="85"/>
      <c r="M16" s="87"/>
      <c r="N16" s="15"/>
      <c r="O16" s="202">
        <f t="shared" si="2"/>
        <v>0</v>
      </c>
      <c r="P16" s="377"/>
      <c r="Q16" s="72">
        <f>O16</f>
        <v>0</v>
      </c>
      <c r="R16" s="73"/>
      <c r="S16" s="275"/>
      <c r="T16" s="294">
        <f t="shared" si="6"/>
        <v>0</v>
      </c>
      <c r="U16" s="295">
        <f t="shared" si="7"/>
        <v>0</v>
      </c>
    </row>
    <row r="17" spans="1:21" x14ac:dyDescent="0.25">
      <c r="A17" s="87"/>
      <c r="B17" s="87"/>
      <c r="C17" s="15"/>
      <c r="D17" s="202">
        <f t="shared" si="3"/>
        <v>0</v>
      </c>
      <c r="E17" s="377"/>
      <c r="F17" s="72">
        <f t="shared" ref="F17:F29" si="8">D17</f>
        <v>0</v>
      </c>
      <c r="G17" s="224"/>
      <c r="H17" s="275"/>
      <c r="I17" s="294">
        <f t="shared" si="4"/>
        <v>0</v>
      </c>
      <c r="J17" s="295">
        <f t="shared" si="5"/>
        <v>0</v>
      </c>
      <c r="L17" s="87"/>
      <c r="M17" s="87"/>
      <c r="N17" s="15"/>
      <c r="O17" s="202">
        <f t="shared" si="2"/>
        <v>0</v>
      </c>
      <c r="P17" s="377"/>
      <c r="Q17" s="72">
        <f t="shared" ref="Q17:Q29" si="9">O17</f>
        <v>0</v>
      </c>
      <c r="R17" s="224"/>
      <c r="S17" s="275"/>
      <c r="T17" s="294">
        <f t="shared" si="6"/>
        <v>0</v>
      </c>
      <c r="U17" s="295">
        <f t="shared" si="7"/>
        <v>0</v>
      </c>
    </row>
    <row r="18" spans="1:21" x14ac:dyDescent="0.25">
      <c r="A18" s="2"/>
      <c r="B18" s="87"/>
      <c r="C18" s="15"/>
      <c r="D18" s="202">
        <f t="shared" si="3"/>
        <v>0</v>
      </c>
      <c r="E18" s="377"/>
      <c r="F18" s="72">
        <f t="shared" si="8"/>
        <v>0</v>
      </c>
      <c r="G18" s="73"/>
      <c r="H18" s="135"/>
      <c r="I18" s="244">
        <f t="shared" si="4"/>
        <v>0</v>
      </c>
      <c r="J18" s="134">
        <f t="shared" si="5"/>
        <v>0</v>
      </c>
      <c r="L18" s="2"/>
      <c r="M18" s="87"/>
      <c r="N18" s="15"/>
      <c r="O18" s="202">
        <f t="shared" si="2"/>
        <v>0</v>
      </c>
      <c r="P18" s="377"/>
      <c r="Q18" s="72">
        <f t="shared" si="9"/>
        <v>0</v>
      </c>
      <c r="R18" s="73"/>
      <c r="S18" s="135"/>
      <c r="T18" s="244">
        <f t="shared" si="6"/>
        <v>0</v>
      </c>
      <c r="U18" s="134">
        <f t="shared" si="7"/>
        <v>0</v>
      </c>
    </row>
    <row r="19" spans="1:21" x14ac:dyDescent="0.25">
      <c r="A19" s="2"/>
      <c r="B19" s="87"/>
      <c r="C19" s="15"/>
      <c r="D19" s="202">
        <f t="shared" si="3"/>
        <v>0</v>
      </c>
      <c r="E19" s="377"/>
      <c r="F19" s="72">
        <f t="shared" si="8"/>
        <v>0</v>
      </c>
      <c r="G19" s="73"/>
      <c r="H19" s="135"/>
      <c r="I19" s="244">
        <f t="shared" si="4"/>
        <v>0</v>
      </c>
      <c r="J19" s="134">
        <f t="shared" si="5"/>
        <v>0</v>
      </c>
      <c r="L19" s="2"/>
      <c r="M19" s="87"/>
      <c r="N19" s="15"/>
      <c r="O19" s="202">
        <f t="shared" si="2"/>
        <v>0</v>
      </c>
      <c r="P19" s="377"/>
      <c r="Q19" s="72">
        <f t="shared" si="9"/>
        <v>0</v>
      </c>
      <c r="R19" s="73"/>
      <c r="S19" s="135"/>
      <c r="T19" s="244">
        <f t="shared" si="6"/>
        <v>0</v>
      </c>
      <c r="U19" s="134">
        <f t="shared" si="7"/>
        <v>0</v>
      </c>
    </row>
    <row r="20" spans="1:21" x14ac:dyDescent="0.25">
      <c r="A20" s="2"/>
      <c r="B20" s="87"/>
      <c r="C20" s="15"/>
      <c r="D20" s="202">
        <f t="shared" si="3"/>
        <v>0</v>
      </c>
      <c r="E20" s="359"/>
      <c r="F20" s="72">
        <f t="shared" si="8"/>
        <v>0</v>
      </c>
      <c r="G20" s="73"/>
      <c r="H20" s="135"/>
      <c r="I20" s="244">
        <f t="shared" si="4"/>
        <v>0</v>
      </c>
      <c r="J20" s="134">
        <f t="shared" si="5"/>
        <v>0</v>
      </c>
      <c r="L20" s="2"/>
      <c r="M20" s="87"/>
      <c r="N20" s="15"/>
      <c r="O20" s="202">
        <f t="shared" si="2"/>
        <v>0</v>
      </c>
      <c r="P20" s="359"/>
      <c r="Q20" s="72">
        <f t="shared" si="9"/>
        <v>0</v>
      </c>
      <c r="R20" s="73"/>
      <c r="S20" s="135"/>
      <c r="T20" s="244">
        <f t="shared" si="6"/>
        <v>0</v>
      </c>
      <c r="U20" s="134">
        <f t="shared" si="7"/>
        <v>0</v>
      </c>
    </row>
    <row r="21" spans="1:21" x14ac:dyDescent="0.25">
      <c r="A21" s="2"/>
      <c r="B21" s="87"/>
      <c r="C21" s="15"/>
      <c r="D21" s="202">
        <f t="shared" si="3"/>
        <v>0</v>
      </c>
      <c r="E21" s="359"/>
      <c r="F21" s="72">
        <f t="shared" si="8"/>
        <v>0</v>
      </c>
      <c r="G21" s="73"/>
      <c r="H21" s="135"/>
      <c r="I21" s="244">
        <f t="shared" si="4"/>
        <v>0</v>
      </c>
      <c r="J21" s="134">
        <f t="shared" si="5"/>
        <v>0</v>
      </c>
      <c r="L21" s="2"/>
      <c r="M21" s="87"/>
      <c r="N21" s="15"/>
      <c r="O21" s="202">
        <f t="shared" si="2"/>
        <v>0</v>
      </c>
      <c r="P21" s="359"/>
      <c r="Q21" s="72">
        <f t="shared" si="9"/>
        <v>0</v>
      </c>
      <c r="R21" s="73"/>
      <c r="S21" s="135"/>
      <c r="T21" s="244">
        <f t="shared" si="6"/>
        <v>0</v>
      </c>
      <c r="U21" s="134">
        <f t="shared" si="7"/>
        <v>0</v>
      </c>
    </row>
    <row r="22" spans="1:21" x14ac:dyDescent="0.25">
      <c r="A22" s="2"/>
      <c r="B22" s="87"/>
      <c r="C22" s="15"/>
      <c r="D22" s="202">
        <f t="shared" si="3"/>
        <v>0</v>
      </c>
      <c r="E22" s="359"/>
      <c r="F22" s="72">
        <f t="shared" si="8"/>
        <v>0</v>
      </c>
      <c r="G22" s="73"/>
      <c r="H22" s="135"/>
      <c r="I22" s="244">
        <f t="shared" si="4"/>
        <v>0</v>
      </c>
      <c r="J22" s="134">
        <f t="shared" si="5"/>
        <v>0</v>
      </c>
      <c r="L22" s="2"/>
      <c r="M22" s="87"/>
      <c r="N22" s="15"/>
      <c r="O22" s="202">
        <f t="shared" si="2"/>
        <v>0</v>
      </c>
      <c r="P22" s="359"/>
      <c r="Q22" s="72">
        <f t="shared" si="9"/>
        <v>0</v>
      </c>
      <c r="R22" s="73"/>
      <c r="S22" s="135"/>
      <c r="T22" s="244">
        <f t="shared" si="6"/>
        <v>0</v>
      </c>
      <c r="U22" s="134">
        <f t="shared" si="7"/>
        <v>0</v>
      </c>
    </row>
    <row r="23" spans="1:21" x14ac:dyDescent="0.25">
      <c r="A23" s="2"/>
      <c r="B23" s="87"/>
      <c r="C23" s="15"/>
      <c r="D23" s="202">
        <f t="shared" si="3"/>
        <v>0</v>
      </c>
      <c r="E23" s="359"/>
      <c r="F23" s="72">
        <f t="shared" si="8"/>
        <v>0</v>
      </c>
      <c r="G23" s="73"/>
      <c r="H23" s="135"/>
      <c r="I23" s="244">
        <f t="shared" si="4"/>
        <v>0</v>
      </c>
      <c r="J23" s="134">
        <f t="shared" si="5"/>
        <v>0</v>
      </c>
      <c r="L23" s="2"/>
      <c r="M23" s="87"/>
      <c r="N23" s="15"/>
      <c r="O23" s="202">
        <f t="shared" si="2"/>
        <v>0</v>
      </c>
      <c r="P23" s="359"/>
      <c r="Q23" s="72">
        <f t="shared" si="9"/>
        <v>0</v>
      </c>
      <c r="R23" s="73"/>
      <c r="S23" s="135"/>
      <c r="T23" s="244">
        <f t="shared" si="6"/>
        <v>0</v>
      </c>
      <c r="U23" s="134">
        <f t="shared" si="7"/>
        <v>0</v>
      </c>
    </row>
    <row r="24" spans="1:21" x14ac:dyDescent="0.25">
      <c r="A24" s="2"/>
      <c r="B24" s="87"/>
      <c r="C24" s="15"/>
      <c r="D24" s="202">
        <f t="shared" si="3"/>
        <v>0</v>
      </c>
      <c r="E24" s="377"/>
      <c r="F24" s="72">
        <f t="shared" si="8"/>
        <v>0</v>
      </c>
      <c r="G24" s="73"/>
      <c r="H24" s="135"/>
      <c r="I24" s="244">
        <f t="shared" si="4"/>
        <v>0</v>
      </c>
      <c r="J24" s="134">
        <f t="shared" si="5"/>
        <v>0</v>
      </c>
      <c r="L24" s="2"/>
      <c r="M24" s="87"/>
      <c r="N24" s="15"/>
      <c r="O24" s="202">
        <f t="shared" si="2"/>
        <v>0</v>
      </c>
      <c r="P24" s="377"/>
      <c r="Q24" s="72">
        <f t="shared" si="9"/>
        <v>0</v>
      </c>
      <c r="R24" s="73"/>
      <c r="S24" s="135"/>
      <c r="T24" s="244">
        <f t="shared" si="6"/>
        <v>0</v>
      </c>
      <c r="U24" s="134">
        <f t="shared" si="7"/>
        <v>0</v>
      </c>
    </row>
    <row r="25" spans="1:21" x14ac:dyDescent="0.25">
      <c r="A25" s="2"/>
      <c r="B25" s="87"/>
      <c r="C25" s="15"/>
      <c r="D25" s="202">
        <f t="shared" si="3"/>
        <v>0</v>
      </c>
      <c r="E25" s="377"/>
      <c r="F25" s="72">
        <f t="shared" si="8"/>
        <v>0</v>
      </c>
      <c r="G25" s="73"/>
      <c r="H25" s="135"/>
      <c r="I25" s="244">
        <f t="shared" si="4"/>
        <v>0</v>
      </c>
      <c r="J25" s="134">
        <f t="shared" si="5"/>
        <v>0</v>
      </c>
      <c r="L25" s="2"/>
      <c r="M25" s="87"/>
      <c r="N25" s="15"/>
      <c r="O25" s="202">
        <f t="shared" si="2"/>
        <v>0</v>
      </c>
      <c r="P25" s="377"/>
      <c r="Q25" s="72">
        <f t="shared" si="9"/>
        <v>0</v>
      </c>
      <c r="R25" s="73"/>
      <c r="S25" s="135"/>
      <c r="T25" s="244">
        <f t="shared" si="6"/>
        <v>0</v>
      </c>
      <c r="U25" s="134">
        <f t="shared" si="7"/>
        <v>0</v>
      </c>
    </row>
    <row r="26" spans="1:21" x14ac:dyDescent="0.25">
      <c r="A26" s="2"/>
      <c r="B26" s="87"/>
      <c r="C26" s="15"/>
      <c r="D26" s="202">
        <f t="shared" ref="D26:D28" si="10">C26*B26</f>
        <v>0</v>
      </c>
      <c r="E26" s="360"/>
      <c r="F26" s="72">
        <f t="shared" si="8"/>
        <v>0</v>
      </c>
      <c r="G26" s="73"/>
      <c r="H26" s="74"/>
      <c r="I26" s="244">
        <f t="shared" si="4"/>
        <v>0</v>
      </c>
      <c r="J26" s="134">
        <f t="shared" si="5"/>
        <v>0</v>
      </c>
      <c r="L26" s="2"/>
      <c r="M26" s="87"/>
      <c r="N26" s="15"/>
      <c r="O26" s="202">
        <f t="shared" si="2"/>
        <v>0</v>
      </c>
      <c r="P26" s="360"/>
      <c r="Q26" s="72">
        <f t="shared" si="9"/>
        <v>0</v>
      </c>
      <c r="R26" s="73"/>
      <c r="S26" s="74"/>
      <c r="T26" s="244">
        <f t="shared" si="6"/>
        <v>0</v>
      </c>
      <c r="U26" s="134">
        <f t="shared" si="7"/>
        <v>0</v>
      </c>
    </row>
    <row r="27" spans="1:21" x14ac:dyDescent="0.25">
      <c r="A27" s="2"/>
      <c r="B27" s="87"/>
      <c r="C27" s="15"/>
      <c r="D27" s="202">
        <f t="shared" si="10"/>
        <v>0</v>
      </c>
      <c r="E27" s="360"/>
      <c r="F27" s="72">
        <f t="shared" si="8"/>
        <v>0</v>
      </c>
      <c r="G27" s="73"/>
      <c r="H27" s="74"/>
      <c r="I27" s="244">
        <f t="shared" si="4"/>
        <v>0</v>
      </c>
      <c r="J27" s="134">
        <f t="shared" si="5"/>
        <v>0</v>
      </c>
      <c r="L27" s="2"/>
      <c r="M27" s="87"/>
      <c r="N27" s="15"/>
      <c r="O27" s="202">
        <f t="shared" si="2"/>
        <v>0</v>
      </c>
      <c r="P27" s="360"/>
      <c r="Q27" s="72">
        <f t="shared" si="9"/>
        <v>0</v>
      </c>
      <c r="R27" s="73"/>
      <c r="S27" s="74"/>
      <c r="T27" s="244">
        <f t="shared" si="6"/>
        <v>0</v>
      </c>
      <c r="U27" s="134">
        <f t="shared" si="7"/>
        <v>0</v>
      </c>
    </row>
    <row r="28" spans="1:21" x14ac:dyDescent="0.25">
      <c r="A28" s="2"/>
      <c r="B28" s="87"/>
      <c r="C28" s="15"/>
      <c r="D28" s="202">
        <f t="shared" si="10"/>
        <v>0</v>
      </c>
      <c r="E28" s="360"/>
      <c r="F28" s="72">
        <f t="shared" si="8"/>
        <v>0</v>
      </c>
      <c r="G28" s="73"/>
      <c r="H28" s="74"/>
      <c r="I28" s="244">
        <f t="shared" si="4"/>
        <v>0</v>
      </c>
      <c r="J28" s="134">
        <f t="shared" si="5"/>
        <v>0</v>
      </c>
      <c r="L28" s="2"/>
      <c r="M28" s="87"/>
      <c r="N28" s="15"/>
      <c r="O28" s="202">
        <f t="shared" si="2"/>
        <v>0</v>
      </c>
      <c r="P28" s="360"/>
      <c r="Q28" s="72">
        <f t="shared" si="9"/>
        <v>0</v>
      </c>
      <c r="R28" s="73"/>
      <c r="S28" s="74"/>
      <c r="T28" s="244">
        <f t="shared" si="6"/>
        <v>0</v>
      </c>
      <c r="U28" s="134">
        <f t="shared" si="7"/>
        <v>0</v>
      </c>
    </row>
    <row r="29" spans="1:21" ht="15.75" thickBot="1" x14ac:dyDescent="0.3">
      <c r="A29" s="4"/>
      <c r="B29" s="87"/>
      <c r="C29" s="38"/>
      <c r="D29" s="232"/>
      <c r="E29" s="233"/>
      <c r="F29" s="234">
        <f t="shared" si="8"/>
        <v>0</v>
      </c>
      <c r="G29" s="235"/>
      <c r="H29" s="223"/>
      <c r="J29" s="76"/>
      <c r="L29" s="4"/>
      <c r="M29" s="87"/>
      <c r="N29" s="38"/>
      <c r="O29" s="232"/>
      <c r="P29" s="233"/>
      <c r="Q29" s="234">
        <f t="shared" si="9"/>
        <v>0</v>
      </c>
      <c r="R29" s="235"/>
      <c r="S29" s="223"/>
      <c r="U29" s="76"/>
    </row>
    <row r="30" spans="1:21" ht="16.5" thickTop="1" thickBot="1" x14ac:dyDescent="0.3">
      <c r="C30" s="94">
        <f>SUM(C8:C29)</f>
        <v>62</v>
      </c>
      <c r="D30" s="49">
        <f>SUM(D8:D29)</f>
        <v>1325.74</v>
      </c>
      <c r="E30" s="39"/>
      <c r="F30" s="5">
        <f>SUM(F8:F29)</f>
        <v>1325.74</v>
      </c>
      <c r="J30" s="76"/>
      <c r="N30" s="94">
        <f>SUM(N8:N29)</f>
        <v>21</v>
      </c>
      <c r="O30" s="49">
        <f>SUM(O8:O29)</f>
        <v>432.98</v>
      </c>
      <c r="P30" s="39"/>
      <c r="Q30" s="5">
        <f>SUM(Q8:Q29)</f>
        <v>432.98</v>
      </c>
      <c r="U30" s="76"/>
    </row>
    <row r="31" spans="1:21" ht="15.75" thickBot="1" x14ac:dyDescent="0.3">
      <c r="A31" s="53"/>
      <c r="D31" s="118" t="s">
        <v>4</v>
      </c>
      <c r="E31" s="71">
        <f>F4+F5+F6-+C30</f>
        <v>0</v>
      </c>
      <c r="J31" s="76"/>
      <c r="L31" s="53"/>
      <c r="O31" s="118" t="s">
        <v>4</v>
      </c>
      <c r="P31" s="71">
        <f>Q4+Q5+Q6-+N30</f>
        <v>0</v>
      </c>
      <c r="U31" s="76"/>
    </row>
    <row r="32" spans="1:21" ht="15.75" thickBot="1" x14ac:dyDescent="0.3">
      <c r="A32" s="126"/>
      <c r="L32" s="126"/>
    </row>
    <row r="33" spans="1:16" ht="16.5" thickTop="1" thickBot="1" x14ac:dyDescent="0.3">
      <c r="A33" s="48"/>
      <c r="C33" s="1137" t="s">
        <v>11</v>
      </c>
      <c r="D33" s="1138"/>
      <c r="E33" s="155">
        <f>E5+E4+E6+-F30</f>
        <v>0</v>
      </c>
      <c r="L33" s="48"/>
      <c r="N33" s="1137" t="s">
        <v>11</v>
      </c>
      <c r="O33" s="1138"/>
      <c r="P33" s="155">
        <f>P5+P4+P6+-Q30</f>
        <v>0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51"/>
  <sheetViews>
    <sheetView workbookViewId="0">
      <pane ySplit="11" topLeftCell="A12" activePane="bottomLeft" state="frozen"/>
      <selection pane="bottomLeft"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17"/>
      <c r="B1" s="1117"/>
      <c r="C1" s="1117"/>
      <c r="D1" s="1117"/>
      <c r="E1" s="1117"/>
      <c r="F1" s="1117"/>
      <c r="G1" s="1117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6.5" thickTop="1" x14ac:dyDescent="0.25">
      <c r="A4" s="572"/>
      <c r="B4" s="572"/>
      <c r="C4" s="520"/>
      <c r="D4" s="274"/>
      <c r="E4" s="272"/>
      <c r="F4" s="295"/>
      <c r="G4" s="593"/>
      <c r="H4" s="349"/>
    </row>
    <row r="5" spans="1:10" ht="16.5" customHeight="1" x14ac:dyDescent="0.25">
      <c r="A5" s="1167"/>
      <c r="B5" s="1165" t="s">
        <v>84</v>
      </c>
      <c r="C5" s="520"/>
      <c r="D5" s="274"/>
      <c r="E5" s="209"/>
      <c r="F5" s="192"/>
    </row>
    <row r="6" spans="1:10" ht="16.5" customHeight="1" x14ac:dyDescent="0.25">
      <c r="A6" s="1167"/>
      <c r="B6" s="1165"/>
      <c r="C6" s="520"/>
      <c r="D6" s="274"/>
      <c r="E6" s="595"/>
      <c r="F6" s="153"/>
      <c r="G6" s="333"/>
      <c r="H6" s="61">
        <f>E5+E6+E8-G6</f>
        <v>0</v>
      </c>
    </row>
    <row r="7" spans="1:10" ht="16.5" customHeight="1" x14ac:dyDescent="0.25">
      <c r="A7" s="1167"/>
      <c r="B7" s="1165"/>
      <c r="C7" s="520"/>
      <c r="D7" s="274"/>
      <c r="E7" s="595"/>
      <c r="F7" s="153"/>
      <c r="G7" s="333"/>
      <c r="H7" s="61"/>
    </row>
    <row r="8" spans="1:10" ht="15" customHeight="1" thickBot="1" x14ac:dyDescent="0.3">
      <c r="A8" s="1168"/>
      <c r="B8" s="1166"/>
      <c r="C8" s="520"/>
      <c r="D8" s="274"/>
      <c r="E8" s="595"/>
      <c r="F8" s="153"/>
      <c r="G8" s="266"/>
    </row>
    <row r="9" spans="1:10" ht="16.5" customHeight="1" thickBot="1" x14ac:dyDescent="0.3">
      <c r="A9" s="317"/>
      <c r="B9" s="592"/>
      <c r="C9" s="520"/>
      <c r="D9" s="274"/>
      <c r="E9" s="595"/>
      <c r="F9" s="153"/>
      <c r="G9" s="266"/>
      <c r="I9" s="608"/>
      <c r="J9" s="609"/>
    </row>
    <row r="10" spans="1:10" ht="16.5" customHeight="1" thickBot="1" x14ac:dyDescent="0.3">
      <c r="A10" s="317"/>
      <c r="B10" s="592"/>
      <c r="C10" s="520"/>
      <c r="D10" s="274"/>
      <c r="E10" s="595"/>
      <c r="F10" s="153"/>
      <c r="G10" s="266"/>
      <c r="I10" s="1161" t="s">
        <v>3</v>
      </c>
      <c r="J10" s="1163" t="s">
        <v>4</v>
      </c>
    </row>
    <row r="11" spans="1:10" ht="16.5" thickTop="1" thickBot="1" x14ac:dyDescent="0.3">
      <c r="A11" s="1"/>
      <c r="B11" s="24" t="s">
        <v>7</v>
      </c>
      <c r="C11" s="20" t="s">
        <v>8</v>
      </c>
      <c r="D11" s="117" t="s">
        <v>3</v>
      </c>
      <c r="E11" s="21" t="s">
        <v>2</v>
      </c>
      <c r="F11" s="120" t="s">
        <v>9</v>
      </c>
      <c r="G11" s="22" t="s">
        <v>15</v>
      </c>
      <c r="H11" s="29"/>
      <c r="I11" s="1162"/>
      <c r="J11" s="1164"/>
    </row>
    <row r="12" spans="1:10" ht="16.5" thickTop="1" thickBot="1" x14ac:dyDescent="0.3">
      <c r="A12" s="84" t="s">
        <v>32</v>
      </c>
      <c r="B12" s="87"/>
      <c r="C12" s="15"/>
      <c r="D12" s="202"/>
      <c r="E12" s="360"/>
      <c r="F12" s="72">
        <f t="shared" ref="F12:F47" si="0">D12</f>
        <v>0</v>
      </c>
      <c r="G12" s="292"/>
      <c r="H12" s="293"/>
      <c r="I12" s="286">
        <f>E4+E5+E6+E8+E9+E7+E10-F12</f>
        <v>0</v>
      </c>
      <c r="J12" s="260">
        <f>F5+F6+F8+F9-C12+F4+F10+F7</f>
        <v>0</v>
      </c>
    </row>
    <row r="13" spans="1:10" ht="15.75" thickBot="1" x14ac:dyDescent="0.3">
      <c r="A13" s="225"/>
      <c r="B13" s="87"/>
      <c r="C13" s="15"/>
      <c r="D13" s="202"/>
      <c r="E13" s="360"/>
      <c r="F13" s="291">
        <f t="shared" si="0"/>
        <v>0</v>
      </c>
      <c r="G13" s="292"/>
      <c r="H13" s="293"/>
      <c r="I13" s="286">
        <f>I12-F13</f>
        <v>0</v>
      </c>
      <c r="J13" s="470">
        <f>J12-C13</f>
        <v>0</v>
      </c>
    </row>
    <row r="14" spans="1:10" ht="15.75" thickBot="1" x14ac:dyDescent="0.3">
      <c r="A14" s="212"/>
      <c r="B14" s="87"/>
      <c r="C14" s="15"/>
      <c r="D14" s="202"/>
      <c r="E14" s="360"/>
      <c r="F14" s="291">
        <f t="shared" si="0"/>
        <v>0</v>
      </c>
      <c r="G14" s="292"/>
      <c r="H14" s="293"/>
      <c r="I14" s="286">
        <f t="shared" ref="I14:I46" si="1">I13-F14</f>
        <v>0</v>
      </c>
      <c r="J14" s="470">
        <f t="shared" ref="J14:J49" si="2">J13-C14</f>
        <v>0</v>
      </c>
    </row>
    <row r="15" spans="1:10" ht="15.75" thickBot="1" x14ac:dyDescent="0.3">
      <c r="A15" s="86" t="s">
        <v>33</v>
      </c>
      <c r="B15" s="87"/>
      <c r="C15" s="15"/>
      <c r="D15" s="202"/>
      <c r="E15" s="360"/>
      <c r="F15" s="291">
        <f t="shared" si="0"/>
        <v>0</v>
      </c>
      <c r="G15" s="292"/>
      <c r="H15" s="293"/>
      <c r="I15" s="286">
        <f t="shared" si="1"/>
        <v>0</v>
      </c>
      <c r="J15" s="470">
        <f t="shared" si="2"/>
        <v>0</v>
      </c>
    </row>
    <row r="16" spans="1:10" ht="15.75" thickBot="1" x14ac:dyDescent="0.3">
      <c r="A16" s="76"/>
      <c r="B16" s="87"/>
      <c r="C16" s="15"/>
      <c r="D16" s="202"/>
      <c r="E16" s="360"/>
      <c r="F16" s="291">
        <f t="shared" si="0"/>
        <v>0</v>
      </c>
      <c r="G16" s="292"/>
      <c r="H16" s="293"/>
      <c r="I16" s="286">
        <f t="shared" si="1"/>
        <v>0</v>
      </c>
      <c r="J16" s="470">
        <f t="shared" si="2"/>
        <v>0</v>
      </c>
    </row>
    <row r="17" spans="1:13" ht="15.75" thickBot="1" x14ac:dyDescent="0.3">
      <c r="A17" s="76"/>
      <c r="B17" s="87"/>
      <c r="C17" s="15"/>
      <c r="D17" s="72"/>
      <c r="E17" s="237"/>
      <c r="F17" s="72">
        <f t="shared" si="0"/>
        <v>0</v>
      </c>
      <c r="G17" s="292"/>
      <c r="H17" s="293"/>
      <c r="I17" s="286">
        <f t="shared" si="1"/>
        <v>0</v>
      </c>
      <c r="J17" s="470">
        <f t="shared" si="2"/>
        <v>0</v>
      </c>
    </row>
    <row r="18" spans="1:13" ht="15.75" thickBot="1" x14ac:dyDescent="0.3">
      <c r="B18" s="87"/>
      <c r="C18" s="15"/>
      <c r="D18" s="202"/>
      <c r="E18" s="360"/>
      <c r="F18" s="72">
        <f t="shared" si="0"/>
        <v>0</v>
      </c>
      <c r="G18" s="292"/>
      <c r="H18" s="293"/>
      <c r="I18" s="286">
        <f t="shared" si="1"/>
        <v>0</v>
      </c>
      <c r="J18" s="470">
        <f t="shared" si="2"/>
        <v>0</v>
      </c>
      <c r="K18" s="266"/>
      <c r="L18" s="266"/>
      <c r="M18" s="266"/>
    </row>
    <row r="19" spans="1:13" ht="15.75" thickBot="1" x14ac:dyDescent="0.3">
      <c r="B19" s="87"/>
      <c r="C19" s="15"/>
      <c r="D19" s="202"/>
      <c r="E19" s="360"/>
      <c r="F19" s="72">
        <f t="shared" si="0"/>
        <v>0</v>
      </c>
      <c r="G19" s="292"/>
      <c r="H19" s="293"/>
      <c r="I19" s="286">
        <f t="shared" si="1"/>
        <v>0</v>
      </c>
      <c r="J19" s="470">
        <f t="shared" si="2"/>
        <v>0</v>
      </c>
      <c r="K19" s="266"/>
      <c r="L19" s="266"/>
      <c r="M19" s="266"/>
    </row>
    <row r="20" spans="1:13" ht="15.75" thickBot="1" x14ac:dyDescent="0.3">
      <c r="A20" s="85"/>
      <c r="B20" s="87"/>
      <c r="C20" s="15"/>
      <c r="D20" s="202"/>
      <c r="E20" s="360"/>
      <c r="F20" s="72">
        <f t="shared" si="0"/>
        <v>0</v>
      </c>
      <c r="G20" s="292"/>
      <c r="H20" s="293"/>
      <c r="I20" s="286">
        <f t="shared" si="1"/>
        <v>0</v>
      </c>
      <c r="J20" s="470">
        <f t="shared" si="2"/>
        <v>0</v>
      </c>
      <c r="K20" s="266"/>
      <c r="L20" s="266"/>
      <c r="M20" s="266"/>
    </row>
    <row r="21" spans="1:13" ht="15.75" thickBot="1" x14ac:dyDescent="0.3">
      <c r="A21" s="87"/>
      <c r="B21" s="87"/>
      <c r="C21" s="15"/>
      <c r="D21" s="202"/>
      <c r="E21" s="360"/>
      <c r="F21" s="72">
        <f t="shared" si="0"/>
        <v>0</v>
      </c>
      <c r="G21" s="292"/>
      <c r="H21" s="293"/>
      <c r="I21" s="286">
        <f t="shared" si="1"/>
        <v>0</v>
      </c>
      <c r="J21" s="470">
        <f t="shared" si="2"/>
        <v>0</v>
      </c>
      <c r="K21" s="266"/>
      <c r="L21" s="266"/>
      <c r="M21" s="266"/>
    </row>
    <row r="22" spans="1:13" ht="15.75" thickBot="1" x14ac:dyDescent="0.3">
      <c r="A22" s="2"/>
      <c r="B22" s="87"/>
      <c r="C22" s="15"/>
      <c r="D22" s="202"/>
      <c r="E22" s="360"/>
      <c r="F22" s="72">
        <f t="shared" si="0"/>
        <v>0</v>
      </c>
      <c r="G22" s="292"/>
      <c r="H22" s="293"/>
      <c r="I22" s="286">
        <f t="shared" si="1"/>
        <v>0</v>
      </c>
      <c r="J22" s="470">
        <f t="shared" si="2"/>
        <v>0</v>
      </c>
      <c r="K22" s="266"/>
      <c r="L22" s="266"/>
      <c r="M22" s="266"/>
    </row>
    <row r="23" spans="1:13" ht="15.75" thickBot="1" x14ac:dyDescent="0.3">
      <c r="A23" s="2"/>
      <c r="B23" s="87"/>
      <c r="C23" s="15"/>
      <c r="D23" s="202"/>
      <c r="E23" s="360"/>
      <c r="F23" s="72">
        <f t="shared" si="0"/>
        <v>0</v>
      </c>
      <c r="G23" s="292"/>
      <c r="H23" s="293"/>
      <c r="I23" s="286">
        <f t="shared" si="1"/>
        <v>0</v>
      </c>
      <c r="J23" s="470">
        <f t="shared" si="2"/>
        <v>0</v>
      </c>
      <c r="K23" s="266"/>
      <c r="L23" s="266"/>
      <c r="M23" s="266"/>
    </row>
    <row r="24" spans="1:13" ht="15.75" thickBot="1" x14ac:dyDescent="0.3">
      <c r="A24" s="2"/>
      <c r="B24" s="87"/>
      <c r="C24" s="15"/>
      <c r="D24" s="202"/>
      <c r="E24" s="360"/>
      <c r="F24" s="72">
        <f t="shared" si="0"/>
        <v>0</v>
      </c>
      <c r="G24" s="292"/>
      <c r="H24" s="293"/>
      <c r="I24" s="286">
        <f t="shared" si="1"/>
        <v>0</v>
      </c>
      <c r="J24" s="470">
        <f t="shared" si="2"/>
        <v>0</v>
      </c>
      <c r="K24" s="266"/>
      <c r="L24" s="266"/>
      <c r="M24" s="266"/>
    </row>
    <row r="25" spans="1:13" ht="15.75" thickBot="1" x14ac:dyDescent="0.3">
      <c r="A25" s="2"/>
      <c r="B25" s="87"/>
      <c r="C25" s="15"/>
      <c r="D25" s="202"/>
      <c r="E25" s="360"/>
      <c r="F25" s="72">
        <f t="shared" si="0"/>
        <v>0</v>
      </c>
      <c r="G25" s="292"/>
      <c r="H25" s="293"/>
      <c r="I25" s="286">
        <f t="shared" si="1"/>
        <v>0</v>
      </c>
      <c r="J25" s="470">
        <f t="shared" si="2"/>
        <v>0</v>
      </c>
      <c r="K25" s="266"/>
      <c r="L25" s="266"/>
      <c r="M25" s="266"/>
    </row>
    <row r="26" spans="1:13" ht="15.75" thickBot="1" x14ac:dyDescent="0.3">
      <c r="A26" s="2"/>
      <c r="B26" s="87"/>
      <c r="C26" s="15"/>
      <c r="D26" s="202"/>
      <c r="E26" s="360"/>
      <c r="F26" s="72">
        <f t="shared" si="0"/>
        <v>0</v>
      </c>
      <c r="G26" s="292"/>
      <c r="H26" s="293"/>
      <c r="I26" s="286">
        <f t="shared" si="1"/>
        <v>0</v>
      </c>
      <c r="J26" s="470">
        <f t="shared" si="2"/>
        <v>0</v>
      </c>
      <c r="K26" s="266"/>
      <c r="L26" s="266"/>
      <c r="M26" s="266"/>
    </row>
    <row r="27" spans="1:13" ht="15.75" thickBot="1" x14ac:dyDescent="0.3">
      <c r="A27" s="2"/>
      <c r="B27" s="87"/>
      <c r="C27" s="15"/>
      <c r="D27" s="202"/>
      <c r="E27" s="360"/>
      <c r="F27" s="72">
        <f t="shared" si="0"/>
        <v>0</v>
      </c>
      <c r="G27" s="292"/>
      <c r="H27" s="293"/>
      <c r="I27" s="286">
        <f t="shared" si="1"/>
        <v>0</v>
      </c>
      <c r="J27" s="470">
        <f t="shared" si="2"/>
        <v>0</v>
      </c>
    </row>
    <row r="28" spans="1:13" ht="15.75" thickBot="1" x14ac:dyDescent="0.3">
      <c r="A28" s="2"/>
      <c r="B28" s="87"/>
      <c r="C28" s="15"/>
      <c r="D28" s="202">
        <f t="shared" ref="D28:D46" si="3">C28*B28</f>
        <v>0</v>
      </c>
      <c r="E28" s="377"/>
      <c r="F28" s="72">
        <f t="shared" si="0"/>
        <v>0</v>
      </c>
      <c r="G28" s="73"/>
      <c r="H28" s="74"/>
      <c r="I28" s="286">
        <f t="shared" si="1"/>
        <v>0</v>
      </c>
      <c r="J28" s="470">
        <f t="shared" si="2"/>
        <v>0</v>
      </c>
    </row>
    <row r="29" spans="1:13" ht="15.75" thickBot="1" x14ac:dyDescent="0.3">
      <c r="A29" s="2"/>
      <c r="B29" s="87"/>
      <c r="C29" s="15"/>
      <c r="D29" s="202">
        <f t="shared" si="3"/>
        <v>0</v>
      </c>
      <c r="E29" s="377"/>
      <c r="F29" s="72">
        <f t="shared" si="0"/>
        <v>0</v>
      </c>
      <c r="G29" s="73"/>
      <c r="H29" s="74"/>
      <c r="I29" s="286">
        <f t="shared" si="1"/>
        <v>0</v>
      </c>
      <c r="J29" s="470">
        <f t="shared" si="2"/>
        <v>0</v>
      </c>
    </row>
    <row r="30" spans="1:13" ht="15.75" thickBot="1" x14ac:dyDescent="0.3">
      <c r="A30" s="2"/>
      <c r="B30" s="87"/>
      <c r="C30" s="15"/>
      <c r="D30" s="202">
        <f t="shared" si="3"/>
        <v>0</v>
      </c>
      <c r="E30" s="377"/>
      <c r="F30" s="72">
        <f t="shared" si="0"/>
        <v>0</v>
      </c>
      <c r="G30" s="73"/>
      <c r="H30" s="74"/>
      <c r="I30" s="286">
        <f t="shared" si="1"/>
        <v>0</v>
      </c>
      <c r="J30" s="470">
        <f t="shared" si="2"/>
        <v>0</v>
      </c>
    </row>
    <row r="31" spans="1:13" ht="15.75" thickBot="1" x14ac:dyDescent="0.3">
      <c r="A31" s="203"/>
      <c r="B31" s="87"/>
      <c r="C31" s="15"/>
      <c r="D31" s="202">
        <f t="shared" si="3"/>
        <v>0</v>
      </c>
      <c r="E31" s="377"/>
      <c r="F31" s="72">
        <f t="shared" si="0"/>
        <v>0</v>
      </c>
      <c r="G31" s="73"/>
      <c r="H31" s="74"/>
      <c r="I31" s="286">
        <f t="shared" si="1"/>
        <v>0</v>
      </c>
      <c r="J31" s="470">
        <f t="shared" si="2"/>
        <v>0</v>
      </c>
    </row>
    <row r="32" spans="1:13" ht="15.75" thickBot="1" x14ac:dyDescent="0.3">
      <c r="A32" s="203"/>
      <c r="B32" s="87"/>
      <c r="C32" s="15"/>
      <c r="D32" s="202">
        <f t="shared" si="3"/>
        <v>0</v>
      </c>
      <c r="E32" s="359"/>
      <c r="F32" s="72">
        <f t="shared" si="0"/>
        <v>0</v>
      </c>
      <c r="G32" s="73"/>
      <c r="H32" s="74"/>
      <c r="I32" s="286">
        <f t="shared" si="1"/>
        <v>0</v>
      </c>
      <c r="J32" s="470">
        <f t="shared" si="2"/>
        <v>0</v>
      </c>
    </row>
    <row r="33" spans="1:10" ht="15.75" thickBot="1" x14ac:dyDescent="0.3">
      <c r="A33" s="203"/>
      <c r="B33" s="87"/>
      <c r="C33" s="290"/>
      <c r="D33" s="202">
        <f t="shared" si="3"/>
        <v>0</v>
      </c>
      <c r="E33" s="365"/>
      <c r="F33" s="291">
        <f t="shared" si="0"/>
        <v>0</v>
      </c>
      <c r="G33" s="292"/>
      <c r="H33" s="293"/>
      <c r="I33" s="286">
        <f t="shared" si="1"/>
        <v>0</v>
      </c>
      <c r="J33" s="470">
        <f t="shared" si="2"/>
        <v>0</v>
      </c>
    </row>
    <row r="34" spans="1:10" ht="15.75" thickBot="1" x14ac:dyDescent="0.3">
      <c r="A34" s="203"/>
      <c r="B34" s="87"/>
      <c r="C34" s="15"/>
      <c r="D34" s="202">
        <f t="shared" si="3"/>
        <v>0</v>
      </c>
      <c r="E34" s="359"/>
      <c r="F34" s="72">
        <f t="shared" si="0"/>
        <v>0</v>
      </c>
      <c r="G34" s="73"/>
      <c r="H34" s="74"/>
      <c r="I34" s="286">
        <f t="shared" si="1"/>
        <v>0</v>
      </c>
      <c r="J34" s="470">
        <f t="shared" si="2"/>
        <v>0</v>
      </c>
    </row>
    <row r="35" spans="1:10" ht="15.75" thickBot="1" x14ac:dyDescent="0.3">
      <c r="A35" s="203"/>
      <c r="B35" s="87"/>
      <c r="C35" s="15"/>
      <c r="D35" s="202">
        <f t="shared" si="3"/>
        <v>0</v>
      </c>
      <c r="E35" s="359"/>
      <c r="F35" s="72">
        <f t="shared" si="0"/>
        <v>0</v>
      </c>
      <c r="G35" s="73"/>
      <c r="H35" s="74"/>
      <c r="I35" s="286">
        <f t="shared" si="1"/>
        <v>0</v>
      </c>
      <c r="J35" s="470">
        <f t="shared" si="2"/>
        <v>0</v>
      </c>
    </row>
    <row r="36" spans="1:10" ht="15.75" thickBot="1" x14ac:dyDescent="0.3">
      <c r="A36" s="2"/>
      <c r="B36" s="87"/>
      <c r="C36" s="15"/>
      <c r="D36" s="202">
        <f t="shared" si="3"/>
        <v>0</v>
      </c>
      <c r="E36" s="359"/>
      <c r="F36" s="72">
        <f t="shared" si="0"/>
        <v>0</v>
      </c>
      <c r="G36" s="73"/>
      <c r="H36" s="74"/>
      <c r="I36" s="286">
        <f t="shared" si="1"/>
        <v>0</v>
      </c>
      <c r="J36" s="470">
        <f t="shared" si="2"/>
        <v>0</v>
      </c>
    </row>
    <row r="37" spans="1:10" ht="15.75" thickBot="1" x14ac:dyDescent="0.3">
      <c r="A37" s="2"/>
      <c r="B37" s="87"/>
      <c r="C37" s="15"/>
      <c r="D37" s="202">
        <f t="shared" si="3"/>
        <v>0</v>
      </c>
      <c r="E37" s="359"/>
      <c r="F37" s="72">
        <f t="shared" si="0"/>
        <v>0</v>
      </c>
      <c r="G37" s="73"/>
      <c r="H37" s="74"/>
      <c r="I37" s="286">
        <f t="shared" si="1"/>
        <v>0</v>
      </c>
      <c r="J37" s="470">
        <f t="shared" si="2"/>
        <v>0</v>
      </c>
    </row>
    <row r="38" spans="1:10" ht="15.75" thickBot="1" x14ac:dyDescent="0.3">
      <c r="A38" s="2"/>
      <c r="B38" s="87"/>
      <c r="C38" s="15"/>
      <c r="D38" s="202">
        <f t="shared" si="3"/>
        <v>0</v>
      </c>
      <c r="E38" s="359"/>
      <c r="F38" s="72">
        <f t="shared" si="0"/>
        <v>0</v>
      </c>
      <c r="G38" s="73"/>
      <c r="H38" s="74"/>
      <c r="I38" s="286">
        <f t="shared" si="1"/>
        <v>0</v>
      </c>
      <c r="J38" s="470">
        <f t="shared" si="2"/>
        <v>0</v>
      </c>
    </row>
    <row r="39" spans="1:10" ht="15.75" thickBot="1" x14ac:dyDescent="0.3">
      <c r="A39" s="2"/>
      <c r="B39" s="87"/>
      <c r="C39" s="15"/>
      <c r="D39" s="202">
        <f t="shared" si="3"/>
        <v>0</v>
      </c>
      <c r="E39" s="360"/>
      <c r="F39" s="72">
        <f t="shared" si="0"/>
        <v>0</v>
      </c>
      <c r="G39" s="73"/>
      <c r="H39" s="74"/>
      <c r="I39" s="286">
        <f t="shared" si="1"/>
        <v>0</v>
      </c>
      <c r="J39" s="470">
        <f t="shared" si="2"/>
        <v>0</v>
      </c>
    </row>
    <row r="40" spans="1:10" ht="15.75" thickBot="1" x14ac:dyDescent="0.3">
      <c r="A40" s="2"/>
      <c r="B40" s="87"/>
      <c r="C40" s="15"/>
      <c r="D40" s="202">
        <f t="shared" si="3"/>
        <v>0</v>
      </c>
      <c r="E40" s="360"/>
      <c r="F40" s="72">
        <f t="shared" si="0"/>
        <v>0</v>
      </c>
      <c r="G40" s="73"/>
      <c r="H40" s="74"/>
      <c r="I40" s="286">
        <f t="shared" si="1"/>
        <v>0</v>
      </c>
      <c r="J40" s="470">
        <f t="shared" si="2"/>
        <v>0</v>
      </c>
    </row>
    <row r="41" spans="1:10" ht="15.75" thickBot="1" x14ac:dyDescent="0.3">
      <c r="A41" s="2"/>
      <c r="B41" s="87"/>
      <c r="C41" s="15"/>
      <c r="D41" s="202">
        <f t="shared" si="3"/>
        <v>0</v>
      </c>
      <c r="E41" s="360"/>
      <c r="F41" s="72">
        <f t="shared" si="0"/>
        <v>0</v>
      </c>
      <c r="G41" s="73"/>
      <c r="H41" s="74"/>
      <c r="I41" s="286">
        <f t="shared" si="1"/>
        <v>0</v>
      </c>
      <c r="J41" s="470">
        <f t="shared" si="2"/>
        <v>0</v>
      </c>
    </row>
    <row r="42" spans="1:10" ht="15.75" thickBot="1" x14ac:dyDescent="0.3">
      <c r="A42" s="2"/>
      <c r="B42" s="87"/>
      <c r="C42" s="15"/>
      <c r="D42" s="202">
        <f t="shared" si="3"/>
        <v>0</v>
      </c>
      <c r="E42" s="360"/>
      <c r="F42" s="72">
        <f t="shared" si="0"/>
        <v>0</v>
      </c>
      <c r="G42" s="73"/>
      <c r="H42" s="74"/>
      <c r="I42" s="286">
        <f t="shared" si="1"/>
        <v>0</v>
      </c>
      <c r="J42" s="470">
        <f t="shared" si="2"/>
        <v>0</v>
      </c>
    </row>
    <row r="43" spans="1:10" ht="15.75" thickBot="1" x14ac:dyDescent="0.3">
      <c r="A43" s="2"/>
      <c r="B43" s="87"/>
      <c r="C43" s="15"/>
      <c r="D43" s="202">
        <f t="shared" si="3"/>
        <v>0</v>
      </c>
      <c r="E43" s="360"/>
      <c r="F43" s="72">
        <f t="shared" si="0"/>
        <v>0</v>
      </c>
      <c r="G43" s="73"/>
      <c r="H43" s="74"/>
      <c r="I43" s="286">
        <f t="shared" si="1"/>
        <v>0</v>
      </c>
      <c r="J43" s="470">
        <f t="shared" si="2"/>
        <v>0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360"/>
      <c r="F44" s="72">
        <f t="shared" si="0"/>
        <v>0</v>
      </c>
      <c r="G44" s="73"/>
      <c r="H44" s="74"/>
      <c r="I44" s="286">
        <f t="shared" si="1"/>
        <v>0</v>
      </c>
      <c r="J44" s="470">
        <f t="shared" si="2"/>
        <v>0</v>
      </c>
    </row>
    <row r="45" spans="1:10" ht="15.75" thickBot="1" x14ac:dyDescent="0.3">
      <c r="A45" s="2"/>
      <c r="B45" s="87"/>
      <c r="C45" s="15"/>
      <c r="D45" s="202">
        <f t="shared" si="3"/>
        <v>0</v>
      </c>
      <c r="E45" s="360"/>
      <c r="F45" s="72">
        <f t="shared" si="0"/>
        <v>0</v>
      </c>
      <c r="G45" s="73"/>
      <c r="H45" s="74"/>
      <c r="I45" s="286">
        <f t="shared" si="1"/>
        <v>0</v>
      </c>
      <c r="J45" s="470">
        <f t="shared" si="2"/>
        <v>0</v>
      </c>
    </row>
    <row r="46" spans="1:10" ht="15.75" thickBot="1" x14ac:dyDescent="0.3">
      <c r="A46" s="2"/>
      <c r="B46" s="87"/>
      <c r="C46" s="15"/>
      <c r="D46" s="202">
        <f t="shared" si="3"/>
        <v>0</v>
      </c>
      <c r="E46" s="360"/>
      <c r="F46" s="72">
        <f t="shared" si="0"/>
        <v>0</v>
      </c>
      <c r="G46" s="73"/>
      <c r="H46" s="74"/>
      <c r="I46" s="286">
        <f t="shared" si="1"/>
        <v>0</v>
      </c>
      <c r="J46" s="470">
        <f t="shared" si="2"/>
        <v>0</v>
      </c>
    </row>
    <row r="47" spans="1:10" ht="15.75" thickBot="1" x14ac:dyDescent="0.3">
      <c r="A47" s="4"/>
      <c r="B47" s="87"/>
      <c r="C47" s="38"/>
      <c r="D47" s="232">
        <f>C47*B37</f>
        <v>0</v>
      </c>
      <c r="E47" s="233"/>
      <c r="F47" s="234">
        <f t="shared" si="0"/>
        <v>0</v>
      </c>
      <c r="G47" s="235"/>
      <c r="H47" s="223"/>
      <c r="J47" s="470">
        <f t="shared" si="2"/>
        <v>0</v>
      </c>
    </row>
    <row r="48" spans="1:10" ht="16.5" thickTop="1" thickBot="1" x14ac:dyDescent="0.3">
      <c r="C48" s="94">
        <f>SUM(C12:C47)</f>
        <v>0</v>
      </c>
      <c r="D48" s="49">
        <f>SUM(D12:D47)</f>
        <v>0</v>
      </c>
      <c r="E48" s="39"/>
      <c r="F48" s="5">
        <f>SUM(F12:F47)</f>
        <v>0</v>
      </c>
      <c r="J48" s="470">
        <f t="shared" si="2"/>
        <v>0</v>
      </c>
    </row>
    <row r="49" spans="1:10" ht="15.75" thickBot="1" x14ac:dyDescent="0.3">
      <c r="A49" s="53"/>
      <c r="D49" s="118" t="s">
        <v>4</v>
      </c>
      <c r="E49" s="71">
        <f>F5+F6+F8-+C48</f>
        <v>0</v>
      </c>
      <c r="J49" s="470">
        <f t="shared" si="2"/>
        <v>0</v>
      </c>
    </row>
    <row r="50" spans="1:10" ht="15.75" thickBot="1" x14ac:dyDescent="0.3">
      <c r="A50" s="126"/>
    </row>
    <row r="51" spans="1:10" ht="16.5" thickTop="1" thickBot="1" x14ac:dyDescent="0.3">
      <c r="A51" s="48"/>
      <c r="C51" s="1137" t="s">
        <v>11</v>
      </c>
      <c r="D51" s="1138"/>
      <c r="E51" s="155">
        <f>E6+E5+E8+-F48</f>
        <v>0</v>
      </c>
    </row>
  </sheetData>
  <sortState xmlns:xlrd2="http://schemas.microsoft.com/office/spreadsheetml/2017/richdata2" ref="C5:F8">
    <sortCondition descending="1" ref="D5:D8"/>
  </sortState>
  <mergeCells count="6">
    <mergeCell ref="I10:I11"/>
    <mergeCell ref="J10:J11"/>
    <mergeCell ref="A1:G1"/>
    <mergeCell ref="C51:D51"/>
    <mergeCell ref="B5:B8"/>
    <mergeCell ref="A5:A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J41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117" t="s">
        <v>178</v>
      </c>
      <c r="B1" s="1117"/>
      <c r="C1" s="1117"/>
      <c r="D1" s="1117"/>
      <c r="E1" s="1117"/>
      <c r="F1" s="1117"/>
      <c r="G1" s="111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169" t="s">
        <v>81</v>
      </c>
      <c r="C4" s="135"/>
      <c r="D4" s="144"/>
      <c r="E4" s="90"/>
      <c r="F4" s="76"/>
      <c r="G4" s="501"/>
    </row>
    <row r="5" spans="1:10" ht="15" customHeight="1" x14ac:dyDescent="0.25">
      <c r="A5" s="79" t="s">
        <v>114</v>
      </c>
      <c r="B5" s="1170"/>
      <c r="C5" s="135">
        <v>62</v>
      </c>
      <c r="D5" s="144">
        <v>44291</v>
      </c>
      <c r="E5" s="79">
        <v>802.43</v>
      </c>
      <c r="F5" s="76">
        <v>35</v>
      </c>
      <c r="G5" s="49">
        <f>F33</f>
        <v>802.43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50"/>
      <c r="B7" s="24"/>
      <c r="C7" s="617"/>
      <c r="D7" s="446"/>
      <c r="E7" s="110"/>
      <c r="F7" s="76"/>
      <c r="G7" s="76"/>
    </row>
    <row r="8" spans="1:10" ht="16.5" thickTop="1" thickBot="1" x14ac:dyDescent="0.3">
      <c r="B8" s="24" t="s">
        <v>7</v>
      </c>
      <c r="C8" s="596" t="s">
        <v>8</v>
      </c>
      <c r="D8" s="597" t="s">
        <v>3</v>
      </c>
      <c r="E8" s="23" t="s">
        <v>2</v>
      </c>
      <c r="F8" s="26" t="s">
        <v>18</v>
      </c>
      <c r="G8" s="10" t="s">
        <v>15</v>
      </c>
      <c r="H8" s="24"/>
      <c r="I8" s="536" t="s">
        <v>73</v>
      </c>
    </row>
    <row r="9" spans="1:10" ht="15.75" thickTop="1" x14ac:dyDescent="0.25">
      <c r="A9" s="58"/>
      <c r="B9" s="312">
        <f>F4+F5+F6+F7-C9</f>
        <v>0</v>
      </c>
      <c r="C9" s="15">
        <v>35</v>
      </c>
      <c r="D9" s="804">
        <v>802.43</v>
      </c>
      <c r="E9" s="807">
        <v>44292</v>
      </c>
      <c r="F9" s="307">
        <f>D9</f>
        <v>802.43</v>
      </c>
      <c r="G9" s="352" t="s">
        <v>318</v>
      </c>
      <c r="H9" s="293">
        <v>64</v>
      </c>
      <c r="I9" s="139">
        <f>E6+E5+E4-F9+E7</f>
        <v>0</v>
      </c>
    </row>
    <row r="10" spans="1:10" x14ac:dyDescent="0.25">
      <c r="A10" s="79"/>
      <c r="B10" s="534">
        <f>B9-C10</f>
        <v>0</v>
      </c>
      <c r="C10" s="485"/>
      <c r="D10" s="825"/>
      <c r="E10" s="808"/>
      <c r="F10" s="486">
        <f t="shared" ref="F10:F29" si="0">D10</f>
        <v>0</v>
      </c>
      <c r="G10" s="1054"/>
      <c r="H10" s="1055"/>
      <c r="I10" s="1028">
        <f>I9-F10</f>
        <v>0</v>
      </c>
      <c r="J10" s="266"/>
    </row>
    <row r="11" spans="1:10" x14ac:dyDescent="0.25">
      <c r="A11" s="79"/>
      <c r="B11" s="534">
        <f t="shared" ref="B11:B29" si="1">B10-C11</f>
        <v>0</v>
      </c>
      <c r="C11" s="485"/>
      <c r="D11" s="825"/>
      <c r="E11" s="858"/>
      <c r="F11" s="486">
        <f t="shared" si="0"/>
        <v>0</v>
      </c>
      <c r="G11" s="1054"/>
      <c r="H11" s="1055"/>
      <c r="I11" s="1028">
        <f t="shared" ref="I11:I29" si="2">I10-F11</f>
        <v>0</v>
      </c>
      <c r="J11" s="266"/>
    </row>
    <row r="12" spans="1:10" x14ac:dyDescent="0.25">
      <c r="A12" s="58"/>
      <c r="B12" s="534">
        <f t="shared" si="1"/>
        <v>0</v>
      </c>
      <c r="C12" s="485"/>
      <c r="D12" s="825"/>
      <c r="E12" s="858"/>
      <c r="F12" s="486">
        <f t="shared" si="0"/>
        <v>0</v>
      </c>
      <c r="G12" s="1054"/>
      <c r="H12" s="1055"/>
      <c r="I12" s="1028">
        <f t="shared" si="2"/>
        <v>0</v>
      </c>
      <c r="J12" s="266"/>
    </row>
    <row r="13" spans="1:10" x14ac:dyDescent="0.25">
      <c r="A13" s="79"/>
      <c r="B13" s="534">
        <f t="shared" si="1"/>
        <v>0</v>
      </c>
      <c r="C13" s="485"/>
      <c r="D13" s="825"/>
      <c r="E13" s="858"/>
      <c r="F13" s="486">
        <f t="shared" si="0"/>
        <v>0</v>
      </c>
      <c r="G13" s="522"/>
      <c r="H13" s="721"/>
      <c r="I13" s="297">
        <f t="shared" si="2"/>
        <v>0</v>
      </c>
      <c r="J13" s="266"/>
    </row>
    <row r="14" spans="1:10" x14ac:dyDescent="0.25">
      <c r="A14" s="79"/>
      <c r="B14" s="534">
        <f t="shared" si="1"/>
        <v>0</v>
      </c>
      <c r="C14" s="485"/>
      <c r="D14" s="825"/>
      <c r="E14" s="808"/>
      <c r="F14" s="486">
        <f t="shared" si="0"/>
        <v>0</v>
      </c>
      <c r="G14" s="522"/>
      <c r="H14" s="721"/>
      <c r="I14" s="297">
        <f t="shared" si="2"/>
        <v>0</v>
      </c>
      <c r="J14" s="266"/>
    </row>
    <row r="15" spans="1:10" x14ac:dyDescent="0.25">
      <c r="B15" s="534">
        <f t="shared" si="1"/>
        <v>0</v>
      </c>
      <c r="C15" s="485"/>
      <c r="D15" s="825"/>
      <c r="E15" s="808"/>
      <c r="F15" s="486">
        <f t="shared" si="0"/>
        <v>0</v>
      </c>
      <c r="G15" s="522"/>
      <c r="H15" s="721"/>
      <c r="I15" s="297">
        <f t="shared" si="2"/>
        <v>0</v>
      </c>
      <c r="J15" s="266"/>
    </row>
    <row r="16" spans="1:10" x14ac:dyDescent="0.25">
      <c r="B16" s="534">
        <f t="shared" si="1"/>
        <v>0</v>
      </c>
      <c r="C16" s="485"/>
      <c r="D16" s="825"/>
      <c r="E16" s="808"/>
      <c r="F16" s="486">
        <f t="shared" si="0"/>
        <v>0</v>
      </c>
      <c r="G16" s="522"/>
      <c r="H16" s="721"/>
      <c r="I16" s="297">
        <f t="shared" si="2"/>
        <v>0</v>
      </c>
      <c r="J16" s="266"/>
    </row>
    <row r="17" spans="2:10" x14ac:dyDescent="0.25">
      <c r="B17" s="534">
        <f t="shared" si="1"/>
        <v>0</v>
      </c>
      <c r="C17" s="485"/>
      <c r="D17" s="825"/>
      <c r="E17" s="809"/>
      <c r="F17" s="486">
        <f t="shared" si="0"/>
        <v>0</v>
      </c>
      <c r="G17" s="522"/>
      <c r="H17" s="721"/>
      <c r="I17" s="297">
        <f t="shared" si="2"/>
        <v>0</v>
      </c>
      <c r="J17" s="266"/>
    </row>
    <row r="18" spans="2:10" x14ac:dyDescent="0.25">
      <c r="B18" s="534">
        <f t="shared" si="1"/>
        <v>0</v>
      </c>
      <c r="C18" s="485"/>
      <c r="D18" s="825"/>
      <c r="E18" s="809"/>
      <c r="F18" s="486">
        <f t="shared" si="0"/>
        <v>0</v>
      </c>
      <c r="G18" s="522"/>
      <c r="H18" s="721"/>
      <c r="I18" s="297">
        <f t="shared" si="2"/>
        <v>0</v>
      </c>
      <c r="J18" s="266"/>
    </row>
    <row r="19" spans="2:10" x14ac:dyDescent="0.25">
      <c r="B19" s="534">
        <f t="shared" si="1"/>
        <v>0</v>
      </c>
      <c r="C19" s="485"/>
      <c r="D19" s="825"/>
      <c r="E19" s="809"/>
      <c r="F19" s="486">
        <f t="shared" si="0"/>
        <v>0</v>
      </c>
      <c r="G19" s="487"/>
      <c r="H19" s="697"/>
      <c r="I19" s="297">
        <f t="shared" si="2"/>
        <v>0</v>
      </c>
    </row>
    <row r="20" spans="2:10" x14ac:dyDescent="0.25">
      <c r="B20" s="534">
        <f t="shared" si="1"/>
        <v>0</v>
      </c>
      <c r="C20" s="485"/>
      <c r="D20" s="825"/>
      <c r="E20" s="809"/>
      <c r="F20" s="486">
        <f t="shared" si="0"/>
        <v>0</v>
      </c>
      <c r="G20" s="487"/>
      <c r="H20" s="697"/>
      <c r="I20" s="297">
        <f t="shared" si="2"/>
        <v>0</v>
      </c>
    </row>
    <row r="21" spans="2:10" x14ac:dyDescent="0.25">
      <c r="B21" s="534">
        <f t="shared" si="1"/>
        <v>0</v>
      </c>
      <c r="C21" s="485"/>
      <c r="D21" s="825"/>
      <c r="E21" s="809"/>
      <c r="F21" s="486">
        <f t="shared" si="0"/>
        <v>0</v>
      </c>
      <c r="G21" s="487"/>
      <c r="H21" s="697"/>
      <c r="I21" s="297">
        <f t="shared" si="2"/>
        <v>0</v>
      </c>
    </row>
    <row r="22" spans="2:10" x14ac:dyDescent="0.25">
      <c r="B22" s="534">
        <f t="shared" si="1"/>
        <v>0</v>
      </c>
      <c r="C22" s="485"/>
      <c r="D22" s="825"/>
      <c r="E22" s="809"/>
      <c r="F22" s="486">
        <f t="shared" si="0"/>
        <v>0</v>
      </c>
      <c r="G22" s="487"/>
      <c r="H22" s="697"/>
      <c r="I22" s="297">
        <f t="shared" si="2"/>
        <v>0</v>
      </c>
    </row>
    <row r="23" spans="2:10" x14ac:dyDescent="0.25">
      <c r="B23" s="534">
        <f t="shared" si="1"/>
        <v>0</v>
      </c>
      <c r="C23" s="485"/>
      <c r="D23" s="825"/>
      <c r="E23" s="809"/>
      <c r="F23" s="486">
        <f t="shared" si="0"/>
        <v>0</v>
      </c>
      <c r="G23" s="487"/>
      <c r="H23" s="697"/>
      <c r="I23" s="297">
        <f t="shared" si="2"/>
        <v>0</v>
      </c>
    </row>
    <row r="24" spans="2:10" x14ac:dyDescent="0.25">
      <c r="B24" s="534">
        <f t="shared" si="1"/>
        <v>0</v>
      </c>
      <c r="C24" s="485"/>
      <c r="D24" s="805"/>
      <c r="E24" s="809"/>
      <c r="F24" s="486">
        <f t="shared" si="0"/>
        <v>0</v>
      </c>
      <c r="G24" s="487"/>
      <c r="H24" s="697"/>
      <c r="I24" s="297">
        <f t="shared" si="2"/>
        <v>0</v>
      </c>
    </row>
    <row r="25" spans="2:10" x14ac:dyDescent="0.25">
      <c r="B25" s="534">
        <f t="shared" si="1"/>
        <v>0</v>
      </c>
      <c r="C25" s="485"/>
      <c r="D25" s="805"/>
      <c r="E25" s="809"/>
      <c r="F25" s="486">
        <f t="shared" si="0"/>
        <v>0</v>
      </c>
      <c r="G25" s="487"/>
      <c r="H25" s="697"/>
      <c r="I25" s="297">
        <f t="shared" si="2"/>
        <v>0</v>
      </c>
    </row>
    <row r="26" spans="2:10" x14ac:dyDescent="0.25">
      <c r="B26" s="534">
        <f t="shared" si="1"/>
        <v>0</v>
      </c>
      <c r="C26" s="485"/>
      <c r="D26" s="805"/>
      <c r="E26" s="809"/>
      <c r="F26" s="486">
        <f t="shared" si="0"/>
        <v>0</v>
      </c>
      <c r="G26" s="487"/>
      <c r="H26" s="697"/>
      <c r="I26" s="297">
        <f t="shared" si="2"/>
        <v>0</v>
      </c>
    </row>
    <row r="27" spans="2:10" x14ac:dyDescent="0.25">
      <c r="B27" s="534">
        <f t="shared" si="1"/>
        <v>0</v>
      </c>
      <c r="C27" s="485"/>
      <c r="D27" s="805"/>
      <c r="E27" s="809"/>
      <c r="F27" s="486">
        <f t="shared" si="0"/>
        <v>0</v>
      </c>
      <c r="G27" s="487"/>
      <c r="H27" s="697"/>
      <c r="I27" s="297">
        <f t="shared" si="2"/>
        <v>0</v>
      </c>
    </row>
    <row r="28" spans="2:10" x14ac:dyDescent="0.25">
      <c r="B28" s="534">
        <f t="shared" si="1"/>
        <v>0</v>
      </c>
      <c r="C28" s="485"/>
      <c r="D28" s="805"/>
      <c r="E28" s="809"/>
      <c r="F28" s="486">
        <f t="shared" si="0"/>
        <v>0</v>
      </c>
      <c r="G28" s="487"/>
      <c r="H28" s="697"/>
      <c r="I28" s="297">
        <f t="shared" si="2"/>
        <v>0</v>
      </c>
    </row>
    <row r="29" spans="2:10" x14ac:dyDescent="0.25">
      <c r="B29" s="534">
        <f t="shared" si="1"/>
        <v>0</v>
      </c>
      <c r="C29" s="485"/>
      <c r="D29" s="805"/>
      <c r="E29" s="809"/>
      <c r="F29" s="486">
        <f t="shared" si="0"/>
        <v>0</v>
      </c>
      <c r="G29" s="487"/>
      <c r="H29" s="525"/>
      <c r="I29" s="297">
        <f t="shared" si="2"/>
        <v>0</v>
      </c>
    </row>
    <row r="30" spans="2:10" x14ac:dyDescent="0.25">
      <c r="B30" s="535"/>
      <c r="C30" s="485"/>
      <c r="D30" s="805"/>
      <c r="E30" s="810"/>
      <c r="F30" s="521"/>
      <c r="G30" s="527"/>
      <c r="H30" s="525"/>
    </row>
    <row r="31" spans="2:10" x14ac:dyDescent="0.25">
      <c r="B31" s="535"/>
      <c r="C31" s="485"/>
      <c r="D31" s="805"/>
      <c r="E31" s="811"/>
      <c r="F31" s="521"/>
      <c r="G31" s="528"/>
      <c r="H31" s="528"/>
    </row>
    <row r="32" spans="2:10" ht="15.75" thickBot="1" x14ac:dyDescent="0.3">
      <c r="B32" s="77"/>
      <c r="C32" s="488"/>
      <c r="D32" s="806"/>
      <c r="E32" s="812"/>
      <c r="F32" s="529"/>
      <c r="G32" s="531"/>
      <c r="H32" s="531"/>
      <c r="I32" s="416"/>
    </row>
    <row r="33" spans="1:8" ht="15.75" thickTop="1" x14ac:dyDescent="0.25">
      <c r="A33" s="79"/>
      <c r="B33" s="79"/>
      <c r="C33" s="110">
        <f>SUM(C9:C32)</f>
        <v>35</v>
      </c>
      <c r="D33" s="110">
        <f>SUM(D9:D32)</f>
        <v>802.43</v>
      </c>
      <c r="E33" s="79"/>
      <c r="F33" s="110">
        <f>SUM(F9:F32)</f>
        <v>802.43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7" t="s">
        <v>21</v>
      </c>
      <c r="E35" s="498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9" t="s">
        <v>4</v>
      </c>
      <c r="E36" s="500"/>
      <c r="F36" s="589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653C-C0F4-4BEE-BEDF-FA8FC729F873}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1" t="s">
        <v>77</v>
      </c>
      <c r="C4" s="107"/>
      <c r="D4" s="144"/>
      <c r="E4" s="90"/>
      <c r="F4" s="76"/>
      <c r="G4" s="624"/>
    </row>
    <row r="5" spans="1:9" x14ac:dyDescent="0.25">
      <c r="A5" s="79"/>
      <c r="B5" s="1172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78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6" t="s">
        <v>73</v>
      </c>
    </row>
    <row r="10" spans="1:9" ht="15.75" thickTop="1" x14ac:dyDescent="0.25">
      <c r="A10" s="58"/>
      <c r="B10" s="312">
        <f>F4+F5+F6+F7+F8-C10</f>
        <v>0</v>
      </c>
      <c r="C10" s="15"/>
      <c r="D10" s="14"/>
      <c r="E10" s="359"/>
      <c r="F10" s="307">
        <f>D10</f>
        <v>0</v>
      </c>
      <c r="G10" s="352"/>
      <c r="H10" s="293"/>
      <c r="I10" s="722">
        <f>E6+E5+E4-F10+E7+E8</f>
        <v>0</v>
      </c>
    </row>
    <row r="11" spans="1:9" x14ac:dyDescent="0.25">
      <c r="A11" s="79"/>
      <c r="B11" s="534">
        <f>B10-C11</f>
        <v>0</v>
      </c>
      <c r="C11" s="485"/>
      <c r="D11" s="698"/>
      <c r="E11" s="537"/>
      <c r="F11" s="486">
        <f t="shared" ref="F11:F30" si="0">D11</f>
        <v>0</v>
      </c>
      <c r="G11" s="522"/>
      <c r="H11" s="721"/>
      <c r="I11" s="722">
        <f>I10-F11</f>
        <v>0</v>
      </c>
    </row>
    <row r="12" spans="1:9" x14ac:dyDescent="0.25">
      <c r="A12" s="79"/>
      <c r="B12" s="534">
        <f t="shared" ref="B12:B30" si="1">B11-C12</f>
        <v>0</v>
      </c>
      <c r="C12" s="485"/>
      <c r="D12" s="698"/>
      <c r="E12" s="537"/>
      <c r="F12" s="486">
        <f t="shared" si="0"/>
        <v>0</v>
      </c>
      <c r="G12" s="522"/>
      <c r="H12" s="721"/>
      <c r="I12" s="722">
        <f t="shared" ref="I12:I30" si="2">I11-F12</f>
        <v>0</v>
      </c>
    </row>
    <row r="13" spans="1:9" x14ac:dyDescent="0.25">
      <c r="A13" s="58"/>
      <c r="B13" s="534">
        <f t="shared" si="1"/>
        <v>0</v>
      </c>
      <c r="C13" s="485"/>
      <c r="D13" s="698"/>
      <c r="E13" s="537"/>
      <c r="F13" s="486">
        <f t="shared" si="0"/>
        <v>0</v>
      </c>
      <c r="G13" s="522"/>
      <c r="H13" s="721"/>
      <c r="I13" s="722">
        <f t="shared" si="2"/>
        <v>0</v>
      </c>
    </row>
    <row r="14" spans="1:9" x14ac:dyDescent="0.25">
      <c r="A14" s="79"/>
      <c r="B14" s="534">
        <f t="shared" si="1"/>
        <v>0</v>
      </c>
      <c r="C14" s="485"/>
      <c r="D14" s="698"/>
      <c r="E14" s="537"/>
      <c r="F14" s="486">
        <f t="shared" si="0"/>
        <v>0</v>
      </c>
      <c r="G14" s="522"/>
      <c r="H14" s="721"/>
      <c r="I14" s="722">
        <f t="shared" si="2"/>
        <v>0</v>
      </c>
    </row>
    <row r="15" spans="1:9" x14ac:dyDescent="0.25">
      <c r="A15" s="79"/>
      <c r="B15" s="534">
        <f t="shared" si="1"/>
        <v>0</v>
      </c>
      <c r="C15" s="485"/>
      <c r="D15" s="698"/>
      <c r="E15" s="537"/>
      <c r="F15" s="486">
        <f t="shared" si="0"/>
        <v>0</v>
      </c>
      <c r="G15" s="522"/>
      <c r="H15" s="721"/>
      <c r="I15" s="722">
        <f t="shared" si="2"/>
        <v>0</v>
      </c>
    </row>
    <row r="16" spans="1:9" x14ac:dyDescent="0.25">
      <c r="B16" s="534">
        <f t="shared" si="1"/>
        <v>0</v>
      </c>
      <c r="C16" s="485"/>
      <c r="D16" s="698"/>
      <c r="E16" s="537"/>
      <c r="F16" s="486">
        <f t="shared" si="0"/>
        <v>0</v>
      </c>
      <c r="G16" s="522"/>
      <c r="H16" s="721"/>
      <c r="I16" s="722">
        <f t="shared" si="2"/>
        <v>0</v>
      </c>
    </row>
    <row r="17" spans="2:9" x14ac:dyDescent="0.25">
      <c r="B17" s="534">
        <f t="shared" si="1"/>
        <v>0</v>
      </c>
      <c r="C17" s="485"/>
      <c r="D17" s="698"/>
      <c r="E17" s="537"/>
      <c r="F17" s="486">
        <f t="shared" si="0"/>
        <v>0</v>
      </c>
      <c r="G17" s="522"/>
      <c r="H17" s="721"/>
      <c r="I17" s="722">
        <f t="shared" si="2"/>
        <v>0</v>
      </c>
    </row>
    <row r="18" spans="2:9" x14ac:dyDescent="0.25">
      <c r="B18" s="534">
        <f t="shared" si="1"/>
        <v>0</v>
      </c>
      <c r="C18" s="485"/>
      <c r="D18" s="698"/>
      <c r="E18" s="538"/>
      <c r="F18" s="486">
        <f t="shared" si="0"/>
        <v>0</v>
      </c>
      <c r="G18" s="522"/>
      <c r="H18" s="721"/>
      <c r="I18" s="722">
        <f t="shared" si="2"/>
        <v>0</v>
      </c>
    </row>
    <row r="19" spans="2:9" x14ac:dyDescent="0.25">
      <c r="B19" s="534">
        <f t="shared" si="1"/>
        <v>0</v>
      </c>
      <c r="C19" s="485"/>
      <c r="D19" s="698"/>
      <c r="E19" s="538"/>
      <c r="F19" s="486">
        <f t="shared" si="0"/>
        <v>0</v>
      </c>
      <c r="G19" s="522"/>
      <c r="H19" s="721"/>
      <c r="I19" s="722">
        <f t="shared" si="2"/>
        <v>0</v>
      </c>
    </row>
    <row r="20" spans="2:9" x14ac:dyDescent="0.25">
      <c r="B20" s="534">
        <f t="shared" si="1"/>
        <v>0</v>
      </c>
      <c r="C20" s="485"/>
      <c r="D20" s="698"/>
      <c r="E20" s="695"/>
      <c r="F20" s="693">
        <f t="shared" si="0"/>
        <v>0</v>
      </c>
      <c r="G20" s="694"/>
      <c r="H20" s="696"/>
      <c r="I20" s="289">
        <f t="shared" si="2"/>
        <v>0</v>
      </c>
    </row>
    <row r="21" spans="2:9" x14ac:dyDescent="0.25">
      <c r="B21" s="534">
        <f t="shared" si="1"/>
        <v>0</v>
      </c>
      <c r="C21" s="485"/>
      <c r="D21" s="699"/>
      <c r="E21" s="538"/>
      <c r="F21" s="486">
        <f t="shared" si="0"/>
        <v>0</v>
      </c>
      <c r="G21" s="487"/>
      <c r="H21" s="697"/>
      <c r="I21" s="48">
        <f t="shared" si="2"/>
        <v>0</v>
      </c>
    </row>
    <row r="22" spans="2:9" x14ac:dyDescent="0.25">
      <c r="B22" s="534">
        <f t="shared" si="1"/>
        <v>0</v>
      </c>
      <c r="C22" s="485"/>
      <c r="D22" s="699"/>
      <c r="E22" s="538"/>
      <c r="F22" s="486">
        <f t="shared" si="0"/>
        <v>0</v>
      </c>
      <c r="G22" s="487"/>
      <c r="H22" s="697"/>
      <c r="I22" s="48">
        <f t="shared" si="2"/>
        <v>0</v>
      </c>
    </row>
    <row r="23" spans="2:9" x14ac:dyDescent="0.25">
      <c r="B23" s="534">
        <f t="shared" si="1"/>
        <v>0</v>
      </c>
      <c r="C23" s="485"/>
      <c r="D23" s="699"/>
      <c r="E23" s="538"/>
      <c r="F23" s="486">
        <f t="shared" si="0"/>
        <v>0</v>
      </c>
      <c r="G23" s="487"/>
      <c r="H23" s="697"/>
      <c r="I23" s="48">
        <f t="shared" si="2"/>
        <v>0</v>
      </c>
    </row>
    <row r="24" spans="2:9" x14ac:dyDescent="0.25">
      <c r="B24" s="534">
        <f t="shared" si="1"/>
        <v>0</v>
      </c>
      <c r="C24" s="485"/>
      <c r="D24" s="699"/>
      <c r="E24" s="538"/>
      <c r="F24" s="486">
        <f t="shared" si="0"/>
        <v>0</v>
      </c>
      <c r="G24" s="487"/>
      <c r="H24" s="697"/>
      <c r="I24" s="48">
        <f t="shared" si="2"/>
        <v>0</v>
      </c>
    </row>
    <row r="25" spans="2:9" x14ac:dyDescent="0.25">
      <c r="B25" s="534">
        <f t="shared" si="1"/>
        <v>0</v>
      </c>
      <c r="C25" s="485"/>
      <c r="D25" s="699"/>
      <c r="E25" s="538"/>
      <c r="F25" s="486">
        <f t="shared" si="0"/>
        <v>0</v>
      </c>
      <c r="G25" s="487"/>
      <c r="H25" s="697"/>
      <c r="I25" s="48">
        <f t="shared" si="2"/>
        <v>0</v>
      </c>
    </row>
    <row r="26" spans="2:9" x14ac:dyDescent="0.25">
      <c r="B26" s="534">
        <f t="shared" si="1"/>
        <v>0</v>
      </c>
      <c r="C26" s="485"/>
      <c r="D26" s="699"/>
      <c r="E26" s="538"/>
      <c r="F26" s="486">
        <f t="shared" si="0"/>
        <v>0</v>
      </c>
      <c r="G26" s="487"/>
      <c r="H26" s="697"/>
      <c r="I26" s="48">
        <f t="shared" si="2"/>
        <v>0</v>
      </c>
    </row>
    <row r="27" spans="2:9" x14ac:dyDescent="0.25">
      <c r="B27" s="534">
        <f t="shared" si="1"/>
        <v>0</v>
      </c>
      <c r="C27" s="485"/>
      <c r="D27" s="699"/>
      <c r="E27" s="538"/>
      <c r="F27" s="486">
        <f t="shared" si="0"/>
        <v>0</v>
      </c>
      <c r="G27" s="487"/>
      <c r="H27" s="525"/>
      <c r="I27" s="48">
        <f t="shared" si="2"/>
        <v>0</v>
      </c>
    </row>
    <row r="28" spans="2:9" x14ac:dyDescent="0.25">
      <c r="B28" s="534">
        <f t="shared" si="1"/>
        <v>0</v>
      </c>
      <c r="C28" s="485"/>
      <c r="D28" s="699"/>
      <c r="E28" s="538"/>
      <c r="F28" s="486">
        <f t="shared" si="0"/>
        <v>0</v>
      </c>
      <c r="G28" s="487"/>
      <c r="H28" s="525"/>
      <c r="I28" s="48">
        <f t="shared" si="2"/>
        <v>0</v>
      </c>
    </row>
    <row r="29" spans="2:9" x14ac:dyDescent="0.25">
      <c r="B29" s="534">
        <f t="shared" si="1"/>
        <v>0</v>
      </c>
      <c r="C29" s="485"/>
      <c r="D29" s="699"/>
      <c r="E29" s="538"/>
      <c r="F29" s="486">
        <f t="shared" si="0"/>
        <v>0</v>
      </c>
      <c r="G29" s="487"/>
      <c r="H29" s="525"/>
      <c r="I29" s="48">
        <f t="shared" si="2"/>
        <v>0</v>
      </c>
    </row>
    <row r="30" spans="2:9" x14ac:dyDescent="0.25">
      <c r="B30" s="534">
        <f t="shared" si="1"/>
        <v>0</v>
      </c>
      <c r="C30" s="485"/>
      <c r="D30" s="521"/>
      <c r="E30" s="538"/>
      <c r="F30" s="486">
        <f t="shared" si="0"/>
        <v>0</v>
      </c>
      <c r="G30" s="487"/>
      <c r="H30" s="525"/>
      <c r="I30" s="48">
        <f t="shared" si="2"/>
        <v>0</v>
      </c>
    </row>
    <row r="31" spans="2:9" x14ac:dyDescent="0.25">
      <c r="B31" s="535"/>
      <c r="C31" s="485"/>
      <c r="D31" s="521"/>
      <c r="E31" s="526"/>
      <c r="F31" s="521"/>
      <c r="G31" s="527"/>
      <c r="H31" s="525"/>
    </row>
    <row r="32" spans="2:9" x14ac:dyDescent="0.25">
      <c r="B32" s="535"/>
      <c r="C32" s="485"/>
      <c r="D32" s="521"/>
      <c r="E32" s="528"/>
      <c r="F32" s="521"/>
      <c r="G32" s="528"/>
      <c r="H32" s="528"/>
    </row>
    <row r="33" spans="1:9" ht="15.75" thickBot="1" x14ac:dyDescent="0.3">
      <c r="B33" s="77"/>
      <c r="C33" s="488"/>
      <c r="D33" s="529"/>
      <c r="E33" s="530"/>
      <c r="F33" s="529"/>
      <c r="G33" s="531"/>
      <c r="H33" s="531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20" t="s">
        <v>21</v>
      </c>
      <c r="E35" s="621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22" t="s">
        <v>4</v>
      </c>
      <c r="E36" s="623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rgb="FF33CCFF"/>
  </sheetPr>
  <dimension ref="A1:I39"/>
  <sheetViews>
    <sheetView workbookViewId="0">
      <selection activeCell="G9" sqref="G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3" t="s">
        <v>86</v>
      </c>
      <c r="C4" s="107"/>
      <c r="D4" s="144"/>
      <c r="E4" s="90"/>
      <c r="F4" s="76"/>
      <c r="G4" s="476"/>
    </row>
    <row r="5" spans="1:9" x14ac:dyDescent="0.25">
      <c r="A5" s="79" t="s">
        <v>68</v>
      </c>
      <c r="B5" s="1174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7">
        <f t="shared" ref="F8:F28" si="0">D8</f>
        <v>0</v>
      </c>
      <c r="G8" s="352"/>
      <c r="H8" s="293"/>
      <c r="I8" s="289">
        <f>E4+E5+E6-D8</f>
        <v>0</v>
      </c>
    </row>
    <row r="9" spans="1:9" ht="15.75" x14ac:dyDescent="0.25">
      <c r="A9" s="79"/>
      <c r="B9" s="2"/>
      <c r="C9" s="15"/>
      <c r="D9" s="717"/>
      <c r="E9" s="718"/>
      <c r="F9" s="723">
        <f t="shared" si="0"/>
        <v>0</v>
      </c>
      <c r="G9" s="724"/>
      <c r="H9" s="725"/>
      <c r="I9" s="289">
        <f>I8-D9</f>
        <v>0</v>
      </c>
    </row>
    <row r="10" spans="1:9" ht="15.75" x14ac:dyDescent="0.25">
      <c r="A10" s="79"/>
      <c r="B10" s="2"/>
      <c r="C10" s="15"/>
      <c r="D10" s="717"/>
      <c r="E10" s="718"/>
      <c r="F10" s="723">
        <f t="shared" si="0"/>
        <v>0</v>
      </c>
      <c r="G10" s="724"/>
      <c r="H10" s="725"/>
      <c r="I10" s="289">
        <f t="shared" ref="I10:I18" si="1">I9-D10</f>
        <v>0</v>
      </c>
    </row>
    <row r="11" spans="1:9" ht="15.75" x14ac:dyDescent="0.25">
      <c r="A11" s="58"/>
      <c r="B11" s="2"/>
      <c r="C11" s="15"/>
      <c r="D11" s="717"/>
      <c r="E11" s="718"/>
      <c r="F11" s="723">
        <f t="shared" si="0"/>
        <v>0</v>
      </c>
      <c r="G11" s="724"/>
      <c r="H11" s="725"/>
      <c r="I11" s="289">
        <f t="shared" si="1"/>
        <v>0</v>
      </c>
    </row>
    <row r="12" spans="1:9" x14ac:dyDescent="0.25">
      <c r="A12" s="79"/>
      <c r="B12" s="2"/>
      <c r="C12" s="15"/>
      <c r="D12" s="14"/>
      <c r="E12" s="83"/>
      <c r="F12" s="307">
        <f t="shared" si="0"/>
        <v>0</v>
      </c>
      <c r="G12" s="352"/>
      <c r="H12" s="726"/>
      <c r="I12" s="289">
        <f t="shared" si="1"/>
        <v>0</v>
      </c>
    </row>
    <row r="13" spans="1:9" x14ac:dyDescent="0.25">
      <c r="A13" s="79"/>
      <c r="B13" s="2"/>
      <c r="C13" s="15"/>
      <c r="D13" s="14"/>
      <c r="E13" s="83"/>
      <c r="F13" s="307">
        <f t="shared" si="0"/>
        <v>0</v>
      </c>
      <c r="G13" s="352"/>
      <c r="H13" s="726"/>
      <c r="I13" s="289">
        <f t="shared" si="1"/>
        <v>0</v>
      </c>
    </row>
    <row r="14" spans="1:9" x14ac:dyDescent="0.25">
      <c r="B14" s="2"/>
      <c r="C14" s="15"/>
      <c r="D14" s="14"/>
      <c r="E14" s="83"/>
      <c r="F14" s="307">
        <f t="shared" si="0"/>
        <v>0</v>
      </c>
      <c r="G14" s="352"/>
      <c r="H14" s="726"/>
      <c r="I14" s="48">
        <f t="shared" si="1"/>
        <v>0</v>
      </c>
    </row>
    <row r="15" spans="1:9" x14ac:dyDescent="0.25">
      <c r="B15" s="2"/>
      <c r="C15" s="15"/>
      <c r="D15" s="14"/>
      <c r="E15" s="83"/>
      <c r="F15" s="307">
        <f t="shared" si="0"/>
        <v>0</v>
      </c>
      <c r="G15" s="99"/>
      <c r="H15" s="68"/>
      <c r="I15" s="48">
        <f t="shared" si="1"/>
        <v>0</v>
      </c>
    </row>
    <row r="16" spans="1:9" x14ac:dyDescent="0.25">
      <c r="B16" s="2"/>
      <c r="C16" s="15"/>
      <c r="D16" s="14"/>
      <c r="E16" s="13"/>
      <c r="F16" s="307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7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7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7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7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7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7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7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7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7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7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7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7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472" t="s">
        <v>21</v>
      </c>
      <c r="E33" s="473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74" t="s">
        <v>4</v>
      </c>
      <c r="E34" s="475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A25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124" t="s">
        <v>176</v>
      </c>
      <c r="B1" s="1124"/>
      <c r="C1" s="1124"/>
      <c r="D1" s="1124"/>
      <c r="E1" s="1124"/>
      <c r="F1" s="1124"/>
      <c r="G1" s="112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6"/>
      <c r="B4" s="327"/>
      <c r="C4" s="383">
        <v>18161.3</v>
      </c>
      <c r="D4" s="274" t="s">
        <v>3</v>
      </c>
      <c r="E4" s="340"/>
      <c r="F4" s="269"/>
      <c r="G4" s="76"/>
    </row>
    <row r="5" spans="1:10" ht="15" customHeight="1" x14ac:dyDescent="0.25">
      <c r="A5" s="1110" t="s">
        <v>53</v>
      </c>
      <c r="B5" s="1175" t="s">
        <v>54</v>
      </c>
      <c r="C5" s="270">
        <v>48.5</v>
      </c>
      <c r="D5" s="274">
        <v>43808</v>
      </c>
      <c r="E5" s="340">
        <v>18137.12</v>
      </c>
      <c r="F5" s="269">
        <v>880</v>
      </c>
      <c r="G5" s="289">
        <f>F55</f>
        <v>17226.969999999998</v>
      </c>
      <c r="H5" s="7">
        <f>E5-G5+E4+E6+E7</f>
        <v>910.15000000000146</v>
      </c>
    </row>
    <row r="6" spans="1:10" ht="15.75" thickBot="1" x14ac:dyDescent="0.3">
      <c r="A6" s="1110"/>
      <c r="B6" s="1175"/>
      <c r="C6" s="270"/>
      <c r="D6" s="302"/>
      <c r="E6" s="303"/>
      <c r="F6" s="269"/>
      <c r="G6" s="266"/>
    </row>
    <row r="7" spans="1:10" ht="15.75" thickBot="1" x14ac:dyDescent="0.3">
      <c r="A7" s="266"/>
      <c r="B7" s="269"/>
      <c r="C7" s="270"/>
      <c r="D7" s="302"/>
      <c r="E7" s="303"/>
      <c r="F7" s="269"/>
      <c r="I7" s="381"/>
      <c r="J7" s="380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82" t="s">
        <v>67</v>
      </c>
      <c r="J8" s="380"/>
    </row>
    <row r="9" spans="1:10" ht="15.75" thickTop="1" x14ac:dyDescent="0.25">
      <c r="A9" s="58" t="s">
        <v>32</v>
      </c>
      <c r="B9" s="212">
        <f>F4+F5+F6+F7-C9</f>
        <v>860</v>
      </c>
      <c r="C9" s="15">
        <v>20</v>
      </c>
      <c r="D9" s="72">
        <v>420.5</v>
      </c>
      <c r="E9" s="360">
        <v>43809</v>
      </c>
      <c r="F9" s="72">
        <f t="shared" ref="F9:F54" si="0">D9</f>
        <v>420.5</v>
      </c>
      <c r="G9" s="292" t="s">
        <v>55</v>
      </c>
      <c r="H9" s="293">
        <v>60</v>
      </c>
      <c r="I9" s="82">
        <f>E6+E5+E4-F9+E7</f>
        <v>17716.62</v>
      </c>
      <c r="J9" s="134"/>
    </row>
    <row r="10" spans="1:10" x14ac:dyDescent="0.25">
      <c r="A10" s="373" t="s">
        <v>57</v>
      </c>
      <c r="B10" s="212">
        <f>B9-C10</f>
        <v>420</v>
      </c>
      <c r="C10" s="371">
        <v>440</v>
      </c>
      <c r="D10" s="372">
        <v>8994.83</v>
      </c>
      <c r="E10" s="360">
        <v>43809</v>
      </c>
      <c r="F10" s="72">
        <f t="shared" si="0"/>
        <v>8994.83</v>
      </c>
      <c r="G10" s="292" t="s">
        <v>56</v>
      </c>
      <c r="H10" s="293">
        <v>48.5</v>
      </c>
      <c r="I10" s="82">
        <f>I9-F10</f>
        <v>8721.7899999999991</v>
      </c>
      <c r="J10" s="134"/>
    </row>
    <row r="11" spans="1:10" x14ac:dyDescent="0.25">
      <c r="A11" s="12"/>
      <c r="B11" s="212">
        <f t="shared" ref="B11:B53" si="1">B10-C11</f>
        <v>415</v>
      </c>
      <c r="C11" s="15">
        <v>5</v>
      </c>
      <c r="D11" s="72">
        <v>108.24</v>
      </c>
      <c r="E11" s="360">
        <v>43811</v>
      </c>
      <c r="F11" s="72">
        <f t="shared" si="0"/>
        <v>108.24</v>
      </c>
      <c r="G11" s="292" t="s">
        <v>58</v>
      </c>
      <c r="H11" s="293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2">
        <f t="shared" si="1"/>
        <v>400</v>
      </c>
      <c r="C12" s="15">
        <v>15</v>
      </c>
      <c r="D12" s="72">
        <v>317.29000000000002</v>
      </c>
      <c r="E12" s="360">
        <v>43812</v>
      </c>
      <c r="F12" s="72">
        <f t="shared" si="0"/>
        <v>317.29000000000002</v>
      </c>
      <c r="G12" s="292" t="s">
        <v>59</v>
      </c>
      <c r="H12" s="293">
        <v>60</v>
      </c>
      <c r="I12" s="82">
        <f t="shared" si="2"/>
        <v>8296.2599999999984</v>
      </c>
      <c r="J12" s="134"/>
    </row>
    <row r="13" spans="1:10" x14ac:dyDescent="0.25">
      <c r="A13" s="81"/>
      <c r="B13" s="212">
        <f t="shared" si="1"/>
        <v>398</v>
      </c>
      <c r="C13" s="15">
        <v>2</v>
      </c>
      <c r="D13" s="72">
        <v>42.26</v>
      </c>
      <c r="E13" s="360">
        <v>43812</v>
      </c>
      <c r="F13" s="72">
        <f t="shared" si="0"/>
        <v>42.26</v>
      </c>
      <c r="G13" s="292" t="s">
        <v>60</v>
      </c>
      <c r="H13" s="293">
        <v>60</v>
      </c>
      <c r="I13" s="82">
        <f t="shared" si="2"/>
        <v>8253.9999999999982</v>
      </c>
      <c r="J13" s="134"/>
    </row>
    <row r="14" spans="1:10" x14ac:dyDescent="0.25">
      <c r="A14" s="12"/>
      <c r="B14" s="212">
        <f t="shared" si="1"/>
        <v>366</v>
      </c>
      <c r="C14" s="15">
        <v>32</v>
      </c>
      <c r="D14" s="72">
        <v>624.80999999999995</v>
      </c>
      <c r="E14" s="360">
        <v>43812</v>
      </c>
      <c r="F14" s="72">
        <f t="shared" si="0"/>
        <v>624.80999999999995</v>
      </c>
      <c r="G14" s="292" t="s">
        <v>61</v>
      </c>
      <c r="H14" s="293">
        <v>59</v>
      </c>
      <c r="I14" s="82">
        <f t="shared" si="2"/>
        <v>7629.1899999999987</v>
      </c>
      <c r="J14" s="134"/>
    </row>
    <row r="15" spans="1:10" x14ac:dyDescent="0.25">
      <c r="B15" s="212">
        <f t="shared" si="1"/>
        <v>338</v>
      </c>
      <c r="C15" s="55">
        <v>28</v>
      </c>
      <c r="D15" s="72">
        <v>576.4</v>
      </c>
      <c r="E15" s="360">
        <v>43812</v>
      </c>
      <c r="F15" s="72">
        <f t="shared" si="0"/>
        <v>576.4</v>
      </c>
      <c r="G15" s="292" t="s">
        <v>62</v>
      </c>
      <c r="H15" s="293">
        <v>59</v>
      </c>
      <c r="I15" s="82">
        <f t="shared" si="2"/>
        <v>7052.7899999999991</v>
      </c>
      <c r="J15" s="134"/>
    </row>
    <row r="16" spans="1:10" x14ac:dyDescent="0.25">
      <c r="B16" s="212">
        <f t="shared" si="1"/>
        <v>310</v>
      </c>
      <c r="C16" s="15">
        <v>28</v>
      </c>
      <c r="D16" s="72">
        <v>581.91999999999996</v>
      </c>
      <c r="E16" s="360">
        <v>43816</v>
      </c>
      <c r="F16" s="72">
        <f t="shared" si="0"/>
        <v>581.91999999999996</v>
      </c>
      <c r="G16" s="292" t="s">
        <v>63</v>
      </c>
      <c r="H16" s="293">
        <v>59</v>
      </c>
      <c r="I16" s="82">
        <f t="shared" si="2"/>
        <v>6470.869999999999</v>
      </c>
      <c r="J16" s="134"/>
    </row>
    <row r="17" spans="2:10" x14ac:dyDescent="0.25">
      <c r="B17" s="212">
        <f t="shared" si="1"/>
        <v>282</v>
      </c>
      <c r="C17" s="15">
        <v>28</v>
      </c>
      <c r="D17" s="72">
        <v>572.48</v>
      </c>
      <c r="E17" s="360">
        <v>43816</v>
      </c>
      <c r="F17" s="72">
        <f t="shared" si="0"/>
        <v>572.48</v>
      </c>
      <c r="G17" s="292" t="s">
        <v>63</v>
      </c>
      <c r="H17" s="293">
        <v>59</v>
      </c>
      <c r="I17" s="82">
        <f t="shared" si="2"/>
        <v>5898.3899999999994</v>
      </c>
      <c r="J17" s="134"/>
    </row>
    <row r="18" spans="2:10" x14ac:dyDescent="0.25">
      <c r="B18" s="212">
        <f t="shared" si="1"/>
        <v>254</v>
      </c>
      <c r="C18" s="55">
        <v>28</v>
      </c>
      <c r="D18" s="72">
        <v>587.80999999999995</v>
      </c>
      <c r="E18" s="360">
        <v>43821</v>
      </c>
      <c r="F18" s="72">
        <f t="shared" si="0"/>
        <v>587.80999999999995</v>
      </c>
      <c r="G18" s="292" t="s">
        <v>64</v>
      </c>
      <c r="H18" s="293">
        <v>59</v>
      </c>
      <c r="I18" s="82">
        <f t="shared" si="2"/>
        <v>5310.58</v>
      </c>
      <c r="J18" s="134"/>
    </row>
    <row r="19" spans="2:10" x14ac:dyDescent="0.25">
      <c r="B19" s="212">
        <f t="shared" si="1"/>
        <v>226</v>
      </c>
      <c r="C19" s="15">
        <v>28</v>
      </c>
      <c r="D19" s="489">
        <v>568.71</v>
      </c>
      <c r="E19" s="490">
        <v>43821</v>
      </c>
      <c r="F19" s="489">
        <f t="shared" si="0"/>
        <v>568.71</v>
      </c>
      <c r="G19" s="491" t="s">
        <v>65</v>
      </c>
      <c r="H19" s="492">
        <v>59</v>
      </c>
      <c r="I19" s="493">
        <f t="shared" si="2"/>
        <v>4741.87</v>
      </c>
      <c r="J19" s="134"/>
    </row>
    <row r="20" spans="2:10" x14ac:dyDescent="0.25">
      <c r="B20" s="212">
        <f t="shared" si="1"/>
        <v>218</v>
      </c>
      <c r="C20" s="15">
        <v>8</v>
      </c>
      <c r="D20" s="551">
        <v>168.41</v>
      </c>
      <c r="E20" s="556">
        <v>44174</v>
      </c>
      <c r="F20" s="551">
        <f t="shared" si="0"/>
        <v>168.41</v>
      </c>
      <c r="G20" s="552" t="s">
        <v>96</v>
      </c>
      <c r="H20" s="646">
        <v>68</v>
      </c>
      <c r="I20" s="82">
        <f t="shared" si="2"/>
        <v>4573.46</v>
      </c>
      <c r="J20" s="134"/>
    </row>
    <row r="21" spans="2:10" x14ac:dyDescent="0.25">
      <c r="B21" s="212">
        <f t="shared" si="1"/>
        <v>218</v>
      </c>
      <c r="C21" s="15"/>
      <c r="D21" s="551">
        <v>5.64</v>
      </c>
      <c r="E21" s="556">
        <v>44174</v>
      </c>
      <c r="F21" s="551">
        <f t="shared" si="0"/>
        <v>5.64</v>
      </c>
      <c r="G21" s="552" t="s">
        <v>97</v>
      </c>
      <c r="H21" s="646">
        <v>68</v>
      </c>
      <c r="I21" s="82">
        <f t="shared" si="2"/>
        <v>4567.82</v>
      </c>
      <c r="J21" s="134"/>
    </row>
    <row r="22" spans="2:10" x14ac:dyDescent="0.25">
      <c r="B22" s="212">
        <f t="shared" si="1"/>
        <v>199</v>
      </c>
      <c r="C22" s="15">
        <v>19</v>
      </c>
      <c r="D22" s="551">
        <v>415.3</v>
      </c>
      <c r="E22" s="556">
        <v>44177</v>
      </c>
      <c r="F22" s="551">
        <f t="shared" si="0"/>
        <v>415.3</v>
      </c>
      <c r="G22" s="648" t="s">
        <v>99</v>
      </c>
      <c r="H22" s="649">
        <v>68</v>
      </c>
      <c r="I22" s="82">
        <f t="shared" si="2"/>
        <v>4152.5199999999995</v>
      </c>
      <c r="J22" s="134"/>
    </row>
    <row r="23" spans="2:10" x14ac:dyDescent="0.25">
      <c r="B23" s="212">
        <f t="shared" si="1"/>
        <v>198</v>
      </c>
      <c r="C23" s="15">
        <v>1</v>
      </c>
      <c r="D23" s="551">
        <v>11.08</v>
      </c>
      <c r="E23" s="556">
        <v>44180</v>
      </c>
      <c r="F23" s="551">
        <f t="shared" si="0"/>
        <v>11.08</v>
      </c>
      <c r="G23" s="648" t="s">
        <v>100</v>
      </c>
      <c r="H23" s="649">
        <v>68</v>
      </c>
      <c r="I23" s="82">
        <f t="shared" si="2"/>
        <v>4141.4399999999996</v>
      </c>
      <c r="J23" s="134"/>
    </row>
    <row r="24" spans="2:10" x14ac:dyDescent="0.25">
      <c r="B24" s="212">
        <f t="shared" si="1"/>
        <v>188</v>
      </c>
      <c r="C24" s="15">
        <v>10</v>
      </c>
      <c r="D24" s="551">
        <v>205.26</v>
      </c>
      <c r="E24" s="556">
        <v>44180</v>
      </c>
      <c r="F24" s="551">
        <f t="shared" si="0"/>
        <v>205.26</v>
      </c>
      <c r="G24" s="648" t="s">
        <v>101</v>
      </c>
      <c r="H24" s="649">
        <v>68</v>
      </c>
      <c r="I24" s="82">
        <f t="shared" si="2"/>
        <v>3936.1799999999994</v>
      </c>
      <c r="J24" s="134"/>
    </row>
    <row r="25" spans="2:10" x14ac:dyDescent="0.25">
      <c r="B25" s="212">
        <f t="shared" si="1"/>
        <v>178</v>
      </c>
      <c r="C25" s="15">
        <v>10</v>
      </c>
      <c r="D25" s="551">
        <v>214.21</v>
      </c>
      <c r="E25" s="556">
        <v>44181</v>
      </c>
      <c r="F25" s="551">
        <f t="shared" si="0"/>
        <v>214.21</v>
      </c>
      <c r="G25" s="648" t="s">
        <v>102</v>
      </c>
      <c r="H25" s="649">
        <v>68</v>
      </c>
      <c r="I25" s="82">
        <f t="shared" si="2"/>
        <v>3721.9699999999993</v>
      </c>
      <c r="J25" s="134"/>
    </row>
    <row r="26" spans="2:10" x14ac:dyDescent="0.25">
      <c r="B26" s="212">
        <f t="shared" si="1"/>
        <v>168</v>
      </c>
      <c r="C26" s="15">
        <v>10</v>
      </c>
      <c r="D26" s="551">
        <v>214.81</v>
      </c>
      <c r="E26" s="556">
        <v>44182</v>
      </c>
      <c r="F26" s="551">
        <f t="shared" si="0"/>
        <v>214.81</v>
      </c>
      <c r="G26" s="648" t="s">
        <v>103</v>
      </c>
      <c r="H26" s="649">
        <v>68</v>
      </c>
      <c r="I26" s="82">
        <f t="shared" si="2"/>
        <v>3507.1599999999994</v>
      </c>
      <c r="J26" s="134"/>
    </row>
    <row r="27" spans="2:10" x14ac:dyDescent="0.25">
      <c r="B27" s="212">
        <f t="shared" si="1"/>
        <v>153</v>
      </c>
      <c r="C27" s="15">
        <v>15</v>
      </c>
      <c r="D27" s="551">
        <v>318.17</v>
      </c>
      <c r="E27" s="556">
        <v>44183</v>
      </c>
      <c r="F27" s="551">
        <f t="shared" si="0"/>
        <v>318.17</v>
      </c>
      <c r="G27" s="648" t="s">
        <v>98</v>
      </c>
      <c r="H27" s="649">
        <v>68</v>
      </c>
      <c r="I27" s="82">
        <f t="shared" si="2"/>
        <v>3188.9899999999993</v>
      </c>
      <c r="J27" s="134"/>
    </row>
    <row r="28" spans="2:10" x14ac:dyDescent="0.25">
      <c r="B28" s="212">
        <f t="shared" si="1"/>
        <v>133</v>
      </c>
      <c r="C28" s="15">
        <v>20</v>
      </c>
      <c r="D28" s="551">
        <v>426.83</v>
      </c>
      <c r="E28" s="556">
        <v>44185</v>
      </c>
      <c r="F28" s="551">
        <f t="shared" si="0"/>
        <v>426.83</v>
      </c>
      <c r="G28" s="648" t="s">
        <v>104</v>
      </c>
      <c r="H28" s="649">
        <v>68</v>
      </c>
      <c r="I28" s="82">
        <f t="shared" si="2"/>
        <v>2762.1599999999994</v>
      </c>
      <c r="J28" s="134"/>
    </row>
    <row r="29" spans="2:10" x14ac:dyDescent="0.25">
      <c r="B29" s="212">
        <f t="shared" si="1"/>
        <v>125</v>
      </c>
      <c r="C29" s="15">
        <v>8</v>
      </c>
      <c r="D29" s="551">
        <v>157.77000000000001</v>
      </c>
      <c r="E29" s="556">
        <v>44185</v>
      </c>
      <c r="F29" s="551">
        <f t="shared" si="0"/>
        <v>157.77000000000001</v>
      </c>
      <c r="G29" s="648" t="s">
        <v>105</v>
      </c>
      <c r="H29" s="649">
        <v>68</v>
      </c>
      <c r="I29" s="82">
        <f t="shared" si="2"/>
        <v>2604.3899999999994</v>
      </c>
      <c r="J29" s="134"/>
    </row>
    <row r="30" spans="2:10" x14ac:dyDescent="0.25">
      <c r="B30" s="212">
        <f t="shared" si="1"/>
        <v>100</v>
      </c>
      <c r="C30" s="15">
        <v>25</v>
      </c>
      <c r="D30" s="551">
        <v>533.09</v>
      </c>
      <c r="E30" s="556">
        <v>44187</v>
      </c>
      <c r="F30" s="551">
        <f t="shared" si="0"/>
        <v>533.09</v>
      </c>
      <c r="G30" s="648" t="s">
        <v>106</v>
      </c>
      <c r="H30" s="649">
        <v>68</v>
      </c>
      <c r="I30" s="82">
        <f t="shared" si="2"/>
        <v>2071.2999999999993</v>
      </c>
      <c r="J30" s="134"/>
    </row>
    <row r="31" spans="2:10" x14ac:dyDescent="0.25">
      <c r="B31" s="212">
        <f t="shared" si="1"/>
        <v>98</v>
      </c>
      <c r="C31" s="15">
        <v>2</v>
      </c>
      <c r="D31" s="551">
        <v>41.29</v>
      </c>
      <c r="E31" s="556">
        <v>44187</v>
      </c>
      <c r="F31" s="551">
        <f t="shared" si="0"/>
        <v>41.29</v>
      </c>
      <c r="G31" s="648" t="s">
        <v>107</v>
      </c>
      <c r="H31" s="649">
        <v>68</v>
      </c>
      <c r="I31" s="82">
        <f t="shared" si="2"/>
        <v>2030.0099999999993</v>
      </c>
      <c r="J31" s="134"/>
    </row>
    <row r="32" spans="2:10" x14ac:dyDescent="0.25">
      <c r="B32" s="212">
        <f t="shared" si="1"/>
        <v>73</v>
      </c>
      <c r="C32" s="15">
        <v>25</v>
      </c>
      <c r="D32" s="551">
        <v>531.59</v>
      </c>
      <c r="E32" s="556">
        <v>44187</v>
      </c>
      <c r="F32" s="551">
        <f t="shared" si="0"/>
        <v>531.59</v>
      </c>
      <c r="G32" s="648" t="s">
        <v>108</v>
      </c>
      <c r="H32" s="649">
        <v>68</v>
      </c>
      <c r="I32" s="82">
        <f t="shared" si="2"/>
        <v>1498.4199999999992</v>
      </c>
      <c r="J32" s="134"/>
    </row>
    <row r="33" spans="2:10" x14ac:dyDescent="0.25">
      <c r="B33" s="212">
        <f t="shared" si="1"/>
        <v>63</v>
      </c>
      <c r="C33" s="15">
        <v>10</v>
      </c>
      <c r="D33" s="551">
        <v>195.28</v>
      </c>
      <c r="E33" s="556">
        <v>44188</v>
      </c>
      <c r="F33" s="551">
        <f t="shared" si="0"/>
        <v>195.28</v>
      </c>
      <c r="G33" s="648" t="s">
        <v>109</v>
      </c>
      <c r="H33" s="649">
        <v>68</v>
      </c>
      <c r="I33" s="82">
        <f t="shared" si="2"/>
        <v>1303.1399999999992</v>
      </c>
      <c r="J33" s="134"/>
    </row>
    <row r="34" spans="2:10" x14ac:dyDescent="0.25">
      <c r="B34" s="212">
        <f t="shared" si="1"/>
        <v>43</v>
      </c>
      <c r="C34" s="15">
        <v>20</v>
      </c>
      <c r="D34" s="551">
        <v>392.99</v>
      </c>
      <c r="E34" s="556">
        <v>44188</v>
      </c>
      <c r="F34" s="551">
        <f t="shared" si="0"/>
        <v>392.99</v>
      </c>
      <c r="G34" s="648" t="s">
        <v>110</v>
      </c>
      <c r="H34" s="649">
        <v>68</v>
      </c>
      <c r="I34" s="82">
        <f t="shared" si="2"/>
        <v>910.14999999999918</v>
      </c>
      <c r="J34" s="134"/>
    </row>
    <row r="35" spans="2:10" x14ac:dyDescent="0.25">
      <c r="B35" s="212">
        <f t="shared" si="1"/>
        <v>43</v>
      </c>
      <c r="C35" s="15"/>
      <c r="D35" s="250"/>
      <c r="E35" s="362"/>
      <c r="F35" s="250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2">
        <f t="shared" si="1"/>
        <v>43</v>
      </c>
      <c r="C36" s="15"/>
      <c r="D36" s="250"/>
      <c r="E36" s="362"/>
      <c r="F36" s="250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2">
        <f t="shared" si="1"/>
        <v>43</v>
      </c>
      <c r="C37" s="15"/>
      <c r="D37" s="250"/>
      <c r="E37" s="362"/>
      <c r="F37" s="250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2">
        <f t="shared" si="1"/>
        <v>43</v>
      </c>
      <c r="C38" s="15"/>
      <c r="D38" s="250"/>
      <c r="E38" s="362"/>
      <c r="F38" s="250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2">
        <f t="shared" si="1"/>
        <v>43</v>
      </c>
      <c r="C39" s="15"/>
      <c r="D39" s="250"/>
      <c r="E39" s="362"/>
      <c r="F39" s="250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2">
        <f t="shared" si="1"/>
        <v>43</v>
      </c>
      <c r="C40" s="15"/>
      <c r="D40" s="250"/>
      <c r="E40" s="362"/>
      <c r="F40" s="250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2">
        <f t="shared" si="1"/>
        <v>43</v>
      </c>
      <c r="C41" s="15"/>
      <c r="D41" s="250"/>
      <c r="E41" s="362"/>
      <c r="F41" s="250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2">
        <f t="shared" si="1"/>
        <v>43</v>
      </c>
      <c r="C42" s="15"/>
      <c r="D42" s="250"/>
      <c r="E42" s="362"/>
      <c r="F42" s="250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2">
        <f t="shared" si="1"/>
        <v>43</v>
      </c>
      <c r="C43" s="15"/>
      <c r="D43" s="72"/>
      <c r="E43" s="360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2">
        <f t="shared" si="1"/>
        <v>43</v>
      </c>
      <c r="C44" s="15"/>
      <c r="D44" s="72"/>
      <c r="E44" s="360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2">
        <f t="shared" si="1"/>
        <v>43</v>
      </c>
      <c r="C45" s="15"/>
      <c r="D45" s="72"/>
      <c r="E45" s="360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2">
        <f t="shared" si="1"/>
        <v>43</v>
      </c>
      <c r="C46" s="15"/>
      <c r="D46" s="72"/>
      <c r="E46" s="360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2">
        <f t="shared" si="1"/>
        <v>43</v>
      </c>
      <c r="C47" s="15"/>
      <c r="D47" s="72"/>
      <c r="E47" s="360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2">
        <f t="shared" si="1"/>
        <v>43</v>
      </c>
      <c r="C48" s="15"/>
      <c r="D48" s="72"/>
      <c r="E48" s="360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2">
        <f t="shared" si="1"/>
        <v>43</v>
      </c>
      <c r="C49" s="15"/>
      <c r="D49" s="72"/>
      <c r="E49" s="360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2">
        <f t="shared" si="1"/>
        <v>43</v>
      </c>
      <c r="C50" s="15"/>
      <c r="D50" s="72"/>
      <c r="E50" s="360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2">
        <f t="shared" si="1"/>
        <v>43</v>
      </c>
      <c r="C51" s="15"/>
      <c r="D51" s="72"/>
      <c r="E51" s="360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2">
        <f t="shared" si="1"/>
        <v>43</v>
      </c>
      <c r="C52" s="15"/>
      <c r="D52" s="72"/>
      <c r="E52" s="360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2">
        <f t="shared" si="1"/>
        <v>43</v>
      </c>
      <c r="C53" s="15"/>
      <c r="D53" s="72"/>
      <c r="E53" s="360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2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119" t="s">
        <v>11</v>
      </c>
      <c r="D60" s="1120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B091-5119-4D2B-99B4-C0E4E45B32CA}">
  <sheetPr>
    <tabColor rgb="FF7030A0"/>
  </sheetPr>
  <dimension ref="A1:K53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7"/>
      <c r="B1" s="1117"/>
      <c r="C1" s="1117"/>
      <c r="D1" s="1117"/>
      <c r="E1" s="1117"/>
      <c r="F1" s="1117"/>
      <c r="G1" s="1117"/>
      <c r="H1" s="103">
        <v>1</v>
      </c>
    </row>
    <row r="2" spans="1:11" ht="15.75" thickBot="1" x14ac:dyDescent="0.3">
      <c r="A2" t="s">
        <v>93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20"/>
      <c r="D4" s="274"/>
      <c r="E4" s="512"/>
      <c r="F4" s="295"/>
    </row>
    <row r="5" spans="1:11" ht="15" customHeight="1" thickBot="1" x14ac:dyDescent="0.3">
      <c r="A5" s="1177"/>
      <c r="B5" s="1135" t="s">
        <v>89</v>
      </c>
      <c r="C5" s="520"/>
      <c r="D5" s="274"/>
      <c r="E5" s="533"/>
      <c r="F5" s="348"/>
      <c r="G5" s="333"/>
      <c r="H5" s="61">
        <f>E7+E8+E5+E4+E6-G5</f>
        <v>0</v>
      </c>
    </row>
    <row r="6" spans="1:11" ht="17.25" thickTop="1" thickBot="1" x14ac:dyDescent="0.3">
      <c r="A6" s="1178"/>
      <c r="B6" s="1136"/>
      <c r="C6" s="520"/>
      <c r="D6" s="274"/>
      <c r="E6" s="533"/>
      <c r="F6" s="348"/>
      <c r="I6" s="1159" t="s">
        <v>3</v>
      </c>
      <c r="J6" s="1153" t="s">
        <v>4</v>
      </c>
    </row>
    <row r="7" spans="1:11" ht="15.75" x14ac:dyDescent="0.25">
      <c r="A7" s="598"/>
      <c r="B7" s="610"/>
      <c r="C7" s="520"/>
      <c r="D7" s="274"/>
      <c r="E7" s="599"/>
      <c r="F7" s="348"/>
      <c r="I7" s="1179"/>
      <c r="J7" s="1176"/>
    </row>
    <row r="8" spans="1:11" ht="16.5" thickBot="1" x14ac:dyDescent="0.3">
      <c r="A8" s="598"/>
      <c r="B8" s="592"/>
      <c r="C8" s="520"/>
      <c r="D8" s="274"/>
      <c r="E8" s="599"/>
      <c r="F8" s="348"/>
      <c r="I8" s="1179"/>
      <c r="J8" s="1176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160"/>
      <c r="J9" s="1176"/>
    </row>
    <row r="10" spans="1:11" ht="15.75" thickTop="1" x14ac:dyDescent="0.25">
      <c r="A10" s="84" t="s">
        <v>32</v>
      </c>
      <c r="B10" s="87"/>
      <c r="C10" s="15"/>
      <c r="D10" s="202"/>
      <c r="E10" s="360"/>
      <c r="F10" s="72">
        <f t="shared" ref="F10:F45" si="0">D10</f>
        <v>0</v>
      </c>
      <c r="G10" s="292"/>
      <c r="H10" s="293"/>
      <c r="I10" s="286">
        <f>E4+E5+E6+E8+E7-D10</f>
        <v>0</v>
      </c>
      <c r="J10" s="470">
        <f>F4+F5+F6+F8-C10+F7</f>
        <v>0</v>
      </c>
      <c r="K10" s="266"/>
    </row>
    <row r="11" spans="1:11" x14ac:dyDescent="0.25">
      <c r="A11" s="225"/>
      <c r="B11" s="87"/>
      <c r="C11" s="15"/>
      <c r="D11" s="202"/>
      <c r="E11" s="360"/>
      <c r="F11" s="72">
        <f t="shared" si="0"/>
        <v>0</v>
      </c>
      <c r="G11" s="292"/>
      <c r="H11" s="293"/>
      <c r="I11" s="286">
        <f>I10-D11</f>
        <v>0</v>
      </c>
      <c r="J11" s="341">
        <f>J10-C11</f>
        <v>0</v>
      </c>
      <c r="K11" s="266"/>
    </row>
    <row r="12" spans="1:11" x14ac:dyDescent="0.25">
      <c r="A12" s="212"/>
      <c r="B12" s="87"/>
      <c r="C12" s="15"/>
      <c r="D12" s="202"/>
      <c r="E12" s="607"/>
      <c r="F12" s="72">
        <f t="shared" si="0"/>
        <v>0</v>
      </c>
      <c r="G12" s="292"/>
      <c r="H12" s="293"/>
      <c r="I12" s="286">
        <f t="shared" ref="I12:I44" si="1">I11-F12</f>
        <v>0</v>
      </c>
      <c r="J12" s="341">
        <f t="shared" ref="J12:J44" si="2">J11-C12</f>
        <v>0</v>
      </c>
      <c r="K12" s="266"/>
    </row>
    <row r="13" spans="1:11" x14ac:dyDescent="0.25">
      <c r="A13" s="86" t="s">
        <v>33</v>
      </c>
      <c r="B13" s="87"/>
      <c r="C13" s="15"/>
      <c r="D13" s="202"/>
      <c r="E13" s="607"/>
      <c r="F13" s="72">
        <f t="shared" si="0"/>
        <v>0</v>
      </c>
      <c r="G13" s="292"/>
      <c r="H13" s="293"/>
      <c r="I13" s="286">
        <f t="shared" si="1"/>
        <v>0</v>
      </c>
      <c r="J13" s="341">
        <f t="shared" si="2"/>
        <v>0</v>
      </c>
      <c r="K13" s="266"/>
    </row>
    <row r="14" spans="1:11" x14ac:dyDescent="0.25">
      <c r="A14" s="76"/>
      <c r="B14" s="87"/>
      <c r="C14" s="15"/>
      <c r="D14" s="202"/>
      <c r="E14" s="607"/>
      <c r="F14" s="72">
        <f t="shared" si="0"/>
        <v>0</v>
      </c>
      <c r="G14" s="292"/>
      <c r="H14" s="293"/>
      <c r="I14" s="286">
        <f t="shared" si="1"/>
        <v>0</v>
      </c>
      <c r="J14" s="341">
        <f t="shared" si="2"/>
        <v>0</v>
      </c>
      <c r="K14" s="266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2"/>
      <c r="H15" s="293"/>
      <c r="I15" s="286">
        <f t="shared" si="1"/>
        <v>0</v>
      </c>
      <c r="J15" s="341">
        <f t="shared" si="2"/>
        <v>0</v>
      </c>
      <c r="K15" s="266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2"/>
      <c r="H16" s="293"/>
      <c r="I16" s="286">
        <f t="shared" si="1"/>
        <v>0</v>
      </c>
      <c r="J16" s="341">
        <f t="shared" si="2"/>
        <v>0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6">
        <f t="shared" si="1"/>
        <v>0</v>
      </c>
      <c r="J17" s="261">
        <f t="shared" si="2"/>
        <v>0</v>
      </c>
    </row>
    <row r="18" spans="1:11" x14ac:dyDescent="0.25">
      <c r="A18" s="85"/>
      <c r="B18" s="87"/>
      <c r="C18" s="15"/>
      <c r="D18" s="202"/>
      <c r="E18" s="752"/>
      <c r="F18" s="72">
        <f t="shared" si="0"/>
        <v>0</v>
      </c>
      <c r="G18" s="292"/>
      <c r="H18" s="293"/>
      <c r="I18" s="286">
        <f t="shared" si="1"/>
        <v>0</v>
      </c>
      <c r="J18" s="341">
        <f t="shared" si="2"/>
        <v>0</v>
      </c>
      <c r="K18" s="266"/>
    </row>
    <row r="19" spans="1:11" x14ac:dyDescent="0.25">
      <c r="A19" s="87"/>
      <c r="B19" s="87"/>
      <c r="C19" s="15"/>
      <c r="D19" s="202"/>
      <c r="E19" s="752"/>
      <c r="F19" s="72">
        <f t="shared" si="0"/>
        <v>0</v>
      </c>
      <c r="G19" s="760"/>
      <c r="H19" s="293"/>
      <c r="I19" s="286">
        <f t="shared" si="1"/>
        <v>0</v>
      </c>
      <c r="J19" s="341">
        <f t="shared" si="2"/>
        <v>0</v>
      </c>
      <c r="K19" s="266"/>
    </row>
    <row r="20" spans="1:11" x14ac:dyDescent="0.25">
      <c r="A20" s="2"/>
      <c r="B20" s="87"/>
      <c r="C20" s="15"/>
      <c r="D20" s="202"/>
      <c r="E20" s="752"/>
      <c r="F20" s="72">
        <f t="shared" si="0"/>
        <v>0</v>
      </c>
      <c r="G20" s="292"/>
      <c r="H20" s="293"/>
      <c r="I20" s="286">
        <f t="shared" si="1"/>
        <v>0</v>
      </c>
      <c r="J20" s="341">
        <f t="shared" si="2"/>
        <v>0</v>
      </c>
      <c r="K20" s="266"/>
    </row>
    <row r="21" spans="1:11" x14ac:dyDescent="0.25">
      <c r="A21" s="2"/>
      <c r="B21" s="87"/>
      <c r="C21" s="15"/>
      <c r="D21" s="202"/>
      <c r="E21" s="752"/>
      <c r="F21" s="72">
        <f t="shared" si="0"/>
        <v>0</v>
      </c>
      <c r="G21" s="292"/>
      <c r="H21" s="293"/>
      <c r="I21" s="286">
        <f t="shared" si="1"/>
        <v>0</v>
      </c>
      <c r="J21" s="341">
        <f t="shared" si="2"/>
        <v>0</v>
      </c>
      <c r="K21" s="266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2"/>
      <c r="H22" s="293"/>
      <c r="I22" s="286">
        <f t="shared" si="1"/>
        <v>0</v>
      </c>
      <c r="J22" s="341">
        <f t="shared" si="2"/>
        <v>0</v>
      </c>
      <c r="K22" s="266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2"/>
      <c r="H23" s="293"/>
      <c r="I23" s="286">
        <f t="shared" si="1"/>
        <v>0</v>
      </c>
      <c r="J23" s="341">
        <f t="shared" si="2"/>
        <v>0</v>
      </c>
      <c r="K23" s="266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2"/>
      <c r="H24" s="293"/>
      <c r="I24" s="286">
        <f t="shared" si="1"/>
        <v>0</v>
      </c>
      <c r="J24" s="341">
        <f t="shared" si="2"/>
        <v>0</v>
      </c>
      <c r="K24" s="266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2"/>
      <c r="H25" s="293"/>
      <c r="I25" s="286">
        <f t="shared" si="1"/>
        <v>0</v>
      </c>
      <c r="J25" s="341">
        <f t="shared" si="2"/>
        <v>0</v>
      </c>
      <c r="K25" s="266"/>
    </row>
    <row r="26" spans="1:11" x14ac:dyDescent="0.25">
      <c r="A26" s="2"/>
      <c r="B26" s="87"/>
      <c r="C26" s="15"/>
      <c r="D26" s="202"/>
      <c r="E26" s="752"/>
      <c r="F26" s="72">
        <f t="shared" si="0"/>
        <v>0</v>
      </c>
      <c r="G26" s="73"/>
      <c r="H26" s="74"/>
      <c r="I26" s="286">
        <f t="shared" si="1"/>
        <v>0</v>
      </c>
      <c r="J26" s="261">
        <f t="shared" si="2"/>
        <v>0</v>
      </c>
    </row>
    <row r="27" spans="1:11" x14ac:dyDescent="0.25">
      <c r="A27" s="2"/>
      <c r="B27" s="87"/>
      <c r="C27" s="15"/>
      <c r="D27" s="202"/>
      <c r="E27" s="752"/>
      <c r="F27" s="72">
        <f t="shared" si="0"/>
        <v>0</v>
      </c>
      <c r="G27" s="73"/>
      <c r="H27" s="74"/>
      <c r="I27" s="286">
        <f t="shared" si="1"/>
        <v>0</v>
      </c>
      <c r="J27" s="261">
        <f t="shared" si="2"/>
        <v>0</v>
      </c>
    </row>
    <row r="28" spans="1:11" x14ac:dyDescent="0.25">
      <c r="A28" s="2"/>
      <c r="B28" s="87"/>
      <c r="C28" s="15"/>
      <c r="D28" s="202"/>
      <c r="E28" s="752"/>
      <c r="F28" s="72">
        <f t="shared" si="0"/>
        <v>0</v>
      </c>
      <c r="G28" s="73"/>
      <c r="H28" s="74"/>
      <c r="I28" s="286">
        <f t="shared" si="1"/>
        <v>0</v>
      </c>
      <c r="J28" s="261">
        <f t="shared" si="2"/>
        <v>0</v>
      </c>
    </row>
    <row r="29" spans="1:11" x14ac:dyDescent="0.25">
      <c r="A29" s="203"/>
      <c r="B29" s="87"/>
      <c r="C29" s="15"/>
      <c r="D29" s="202"/>
      <c r="E29" s="752"/>
      <c r="F29" s="72">
        <f t="shared" si="0"/>
        <v>0</v>
      </c>
      <c r="G29" s="73"/>
      <c r="H29" s="74"/>
      <c r="I29" s="286">
        <f t="shared" si="1"/>
        <v>0</v>
      </c>
      <c r="J29" s="261">
        <f t="shared" si="2"/>
        <v>0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6">
        <f t="shared" si="1"/>
        <v>0</v>
      </c>
      <c r="J30" s="261">
        <f t="shared" si="2"/>
        <v>0</v>
      </c>
    </row>
    <row r="31" spans="1:11" x14ac:dyDescent="0.25">
      <c r="A31" s="203"/>
      <c r="B31" s="87"/>
      <c r="C31" s="290"/>
      <c r="D31" s="625"/>
      <c r="E31" s="626"/>
      <c r="F31" s="480">
        <f t="shared" si="0"/>
        <v>0</v>
      </c>
      <c r="G31" s="468"/>
      <c r="H31" s="469"/>
      <c r="I31" s="286">
        <f t="shared" si="1"/>
        <v>0</v>
      </c>
      <c r="J31" s="341">
        <f t="shared" si="2"/>
        <v>0</v>
      </c>
    </row>
    <row r="32" spans="1:11" x14ac:dyDescent="0.25">
      <c r="A32" s="203"/>
      <c r="B32" s="87"/>
      <c r="C32" s="15"/>
      <c r="D32" s="606"/>
      <c r="E32" s="627"/>
      <c r="F32" s="250">
        <f t="shared" si="0"/>
        <v>0</v>
      </c>
      <c r="G32" s="188"/>
      <c r="H32" s="124"/>
      <c r="I32" s="286">
        <f t="shared" si="1"/>
        <v>0</v>
      </c>
      <c r="J32" s="261">
        <f t="shared" si="2"/>
        <v>0</v>
      </c>
    </row>
    <row r="33" spans="1:10" x14ac:dyDescent="0.25">
      <c r="A33" s="203"/>
      <c r="B33" s="87"/>
      <c r="C33" s="15"/>
      <c r="D33" s="606"/>
      <c r="E33" s="627"/>
      <c r="F33" s="250">
        <f t="shared" si="0"/>
        <v>0</v>
      </c>
      <c r="G33" s="188"/>
      <c r="H33" s="124"/>
      <c r="I33" s="286">
        <f t="shared" si="1"/>
        <v>0</v>
      </c>
      <c r="J33" s="261">
        <f t="shared" si="2"/>
        <v>0</v>
      </c>
    </row>
    <row r="34" spans="1:10" x14ac:dyDescent="0.25">
      <c r="A34" s="2"/>
      <c r="B34" s="87"/>
      <c r="C34" s="15"/>
      <c r="D34" s="606"/>
      <c r="E34" s="627"/>
      <c r="F34" s="250">
        <f t="shared" si="0"/>
        <v>0</v>
      </c>
      <c r="G34" s="188"/>
      <c r="H34" s="124"/>
      <c r="I34" s="286">
        <f t="shared" si="1"/>
        <v>0</v>
      </c>
      <c r="J34" s="261">
        <f t="shared" si="2"/>
        <v>0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6">
        <f t="shared" si="1"/>
        <v>0</v>
      </c>
      <c r="J35" s="261">
        <f t="shared" si="2"/>
        <v>0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6">
        <f t="shared" si="1"/>
        <v>0</v>
      </c>
      <c r="J36" s="261">
        <f t="shared" si="2"/>
        <v>0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6">
        <f t="shared" si="1"/>
        <v>0</v>
      </c>
      <c r="J37" s="261">
        <f t="shared" si="2"/>
        <v>0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6">
        <f t="shared" si="1"/>
        <v>0</v>
      </c>
      <c r="J38" s="261">
        <f t="shared" si="2"/>
        <v>0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6">
        <f t="shared" si="1"/>
        <v>0</v>
      </c>
      <c r="J39" s="261">
        <f t="shared" si="2"/>
        <v>0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6">
        <f t="shared" si="1"/>
        <v>0</v>
      </c>
      <c r="J40" s="261">
        <f t="shared" si="2"/>
        <v>0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6">
        <f t="shared" si="1"/>
        <v>0</v>
      </c>
      <c r="J41" s="261">
        <f t="shared" si="2"/>
        <v>0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6">
        <f t="shared" si="1"/>
        <v>0</v>
      </c>
      <c r="J42" s="261">
        <f t="shared" si="2"/>
        <v>0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6">
        <f t="shared" si="1"/>
        <v>0</v>
      </c>
      <c r="J43" s="261">
        <f t="shared" si="2"/>
        <v>0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6">
        <f t="shared" si="1"/>
        <v>0</v>
      </c>
      <c r="J44" s="262">
        <f t="shared" si="2"/>
        <v>0</v>
      </c>
    </row>
    <row r="45" spans="1:10" ht="15.75" thickBot="1" x14ac:dyDescent="0.3">
      <c r="A45" s="4"/>
      <c r="B45" s="87"/>
      <c r="C45" s="38"/>
      <c r="D45" s="232">
        <f>C45*B35</f>
        <v>0</v>
      </c>
      <c r="E45" s="233"/>
      <c r="F45" s="234">
        <f t="shared" si="0"/>
        <v>0</v>
      </c>
      <c r="G45" s="235"/>
      <c r="H45" s="223"/>
    </row>
    <row r="46" spans="1:10" ht="16.5" thickTop="1" thickBot="1" x14ac:dyDescent="0.3">
      <c r="C46" s="94">
        <f>SUM(C10:C45)</f>
        <v>0</v>
      </c>
      <c r="D46" s="49">
        <f>SUM(D10:D45)</f>
        <v>0</v>
      </c>
      <c r="E46" s="39"/>
      <c r="F46" s="5">
        <f>SUM(F10:F45)</f>
        <v>0</v>
      </c>
    </row>
    <row r="47" spans="1:10" ht="15.75" thickBot="1" x14ac:dyDescent="0.3">
      <c r="A47" s="53"/>
      <c r="D47" s="118" t="s">
        <v>4</v>
      </c>
      <c r="E47" s="71">
        <f>F4+F5+F6-+C46</f>
        <v>0</v>
      </c>
    </row>
    <row r="48" spans="1:10" ht="15.75" thickBot="1" x14ac:dyDescent="0.3">
      <c r="A48" s="126"/>
    </row>
    <row r="49" spans="1:9" ht="16.5" thickTop="1" thickBot="1" x14ac:dyDescent="0.3">
      <c r="A49" s="48"/>
      <c r="C49" s="1137" t="s">
        <v>11</v>
      </c>
      <c r="D49" s="1138"/>
      <c r="E49" s="155">
        <f>E5+E4+E6+-F46</f>
        <v>0</v>
      </c>
    </row>
    <row r="53" spans="1:9" ht="16.5" x14ac:dyDescent="0.25">
      <c r="B53" s="510"/>
      <c r="C53" s="511"/>
      <c r="D53" s="512">
        <v>2034.8</v>
      </c>
      <c r="E53" s="513">
        <v>43899</v>
      </c>
      <c r="F53" s="514">
        <v>26330</v>
      </c>
      <c r="G53" s="512">
        <v>2034.8</v>
      </c>
      <c r="H53" s="515">
        <f t="shared" ref="H53" si="4">G53-D53</f>
        <v>0</v>
      </c>
      <c r="I53" s="516">
        <v>19</v>
      </c>
    </row>
  </sheetData>
  <sortState xmlns:xlrd2="http://schemas.microsoft.com/office/spreadsheetml/2017/richdata2"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topLeftCell="K1" workbookViewId="0">
      <pane ySplit="8" topLeftCell="A9" activePane="bottomLeft" state="frozen"/>
      <selection pane="bottomLeft" activeCell="U1" sqref="U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</cols>
  <sheetData>
    <row r="1" spans="1:19" ht="40.5" x14ac:dyDescent="0.55000000000000004">
      <c r="A1" s="1117" t="s">
        <v>124</v>
      </c>
      <c r="B1" s="1117"/>
      <c r="C1" s="1117"/>
      <c r="D1" s="1117"/>
      <c r="E1" s="1117"/>
      <c r="F1" s="1117"/>
      <c r="G1" s="1117"/>
      <c r="H1" s="11">
        <v>1</v>
      </c>
      <c r="K1" s="1117" t="str">
        <f>A1</f>
        <v>ENTRADA DEL MES DE    MARZO       2021</v>
      </c>
      <c r="L1" s="1117"/>
      <c r="M1" s="1117"/>
      <c r="N1" s="1117"/>
      <c r="O1" s="1117"/>
      <c r="P1" s="1117"/>
      <c r="Q1" s="1117"/>
      <c r="R1" s="11">
        <v>3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</row>
    <row r="5" spans="1:19" ht="15" customHeight="1" x14ac:dyDescent="0.25">
      <c r="A5" s="276" t="s">
        <v>248</v>
      </c>
      <c r="B5" s="1118" t="s">
        <v>249</v>
      </c>
      <c r="C5" s="298">
        <v>85</v>
      </c>
      <c r="D5" s="274">
        <v>44310</v>
      </c>
      <c r="E5" s="286">
        <v>376.16</v>
      </c>
      <c r="F5" s="280">
        <v>30</v>
      </c>
      <c r="G5" s="287"/>
      <c r="K5" s="276" t="s">
        <v>248</v>
      </c>
      <c r="L5" s="1118" t="s">
        <v>250</v>
      </c>
      <c r="M5" s="784">
        <v>80</v>
      </c>
      <c r="N5" s="274">
        <v>44310</v>
      </c>
      <c r="O5" s="286">
        <v>373.35</v>
      </c>
      <c r="P5" s="280">
        <v>30</v>
      </c>
      <c r="Q5" s="287"/>
    </row>
    <row r="6" spans="1:19" x14ac:dyDescent="0.25">
      <c r="A6" s="728"/>
      <c r="B6" s="1118"/>
      <c r="C6" s="685"/>
      <c r="D6" s="274"/>
      <c r="E6" s="294"/>
      <c r="F6" s="280"/>
      <c r="G6" s="289">
        <f>F78</f>
        <v>376.16</v>
      </c>
      <c r="H6" s="7">
        <f>E6-G6+E7+E5-G5</f>
        <v>0</v>
      </c>
      <c r="K6" s="276"/>
      <c r="L6" s="1118"/>
      <c r="M6" s="685"/>
      <c r="N6" s="274"/>
      <c r="O6" s="294"/>
      <c r="P6" s="280"/>
      <c r="Q6" s="289">
        <f>P78</f>
        <v>373.35</v>
      </c>
      <c r="R6" s="7">
        <f>O6-Q6+O7+O5-Q5</f>
        <v>0</v>
      </c>
    </row>
    <row r="7" spans="1:19" ht="15.75" thickBot="1" x14ac:dyDescent="0.3">
      <c r="A7" s="266"/>
      <c r="B7" s="300"/>
      <c r="C7" s="301"/>
      <c r="D7" s="302"/>
      <c r="E7" s="286"/>
      <c r="F7" s="280"/>
      <c r="G7" s="266"/>
      <c r="K7" s="266"/>
      <c r="L7" s="300"/>
      <c r="M7" s="301"/>
      <c r="N7" s="302"/>
      <c r="O7" s="286"/>
      <c r="P7" s="280"/>
      <c r="Q7" s="266"/>
    </row>
    <row r="8" spans="1:19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4" t="s">
        <v>32</v>
      </c>
      <c r="B9" s="87">
        <f>F6-C9+F5+F7</f>
        <v>0</v>
      </c>
      <c r="C9" s="15">
        <v>30</v>
      </c>
      <c r="D9" s="291">
        <v>376.16</v>
      </c>
      <c r="E9" s="324">
        <v>44310</v>
      </c>
      <c r="F9" s="291">
        <f t="shared" ref="F9" si="0">D9</f>
        <v>376.16</v>
      </c>
      <c r="G9" s="292" t="s">
        <v>414</v>
      </c>
      <c r="H9" s="293">
        <v>87</v>
      </c>
      <c r="I9" s="303">
        <f>E6-F9+E5+E7</f>
        <v>0</v>
      </c>
      <c r="K9" s="84" t="s">
        <v>32</v>
      </c>
      <c r="L9" s="87">
        <f>P6-M9+P5+P7</f>
        <v>0</v>
      </c>
      <c r="M9" s="15">
        <v>30</v>
      </c>
      <c r="N9" s="291">
        <v>373.35</v>
      </c>
      <c r="O9" s="324">
        <v>44310</v>
      </c>
      <c r="P9" s="291">
        <f t="shared" ref="P9:P72" si="1">N9</f>
        <v>373.35</v>
      </c>
      <c r="Q9" s="292" t="s">
        <v>414</v>
      </c>
      <c r="R9" s="293">
        <v>82</v>
      </c>
      <c r="S9" s="303">
        <f>O6-P9+O5+O7</f>
        <v>0</v>
      </c>
    </row>
    <row r="10" spans="1:19" x14ac:dyDescent="0.25">
      <c r="A10" s="225"/>
      <c r="B10" s="87">
        <f>B9-C10</f>
        <v>0</v>
      </c>
      <c r="C10" s="15"/>
      <c r="D10" s="291"/>
      <c r="E10" s="324"/>
      <c r="F10" s="1030">
        <f t="shared" ref="F10:F72" si="2">D10</f>
        <v>0</v>
      </c>
      <c r="G10" s="1031"/>
      <c r="H10" s="1037"/>
      <c r="I10" s="1038">
        <f>I9-F10</f>
        <v>0</v>
      </c>
      <c r="K10" s="225"/>
      <c r="L10" s="87">
        <f>L9-M10</f>
        <v>0</v>
      </c>
      <c r="M10" s="15"/>
      <c r="N10" s="291"/>
      <c r="O10" s="324"/>
      <c r="P10" s="1030">
        <f t="shared" si="1"/>
        <v>0</v>
      </c>
      <c r="Q10" s="1031"/>
      <c r="R10" s="1037"/>
      <c r="S10" s="1038">
        <f>S9-P10</f>
        <v>0</v>
      </c>
    </row>
    <row r="11" spans="1:19" x14ac:dyDescent="0.25">
      <c r="A11" s="212"/>
      <c r="B11" s="87">
        <f t="shared" ref="B11:B54" si="3">B10-C11</f>
        <v>0</v>
      </c>
      <c r="C11" s="15"/>
      <c r="D11" s="291"/>
      <c r="E11" s="324"/>
      <c r="F11" s="1030">
        <f t="shared" si="2"/>
        <v>0</v>
      </c>
      <c r="G11" s="1031"/>
      <c r="H11" s="1037"/>
      <c r="I11" s="1038">
        <f t="shared" ref="I11:I74" si="4">I10-F11</f>
        <v>0</v>
      </c>
      <c r="J11" s="266"/>
      <c r="K11" s="212"/>
      <c r="L11" s="87">
        <f t="shared" ref="L11:L54" si="5">L10-M11</f>
        <v>0</v>
      </c>
      <c r="M11" s="15"/>
      <c r="N11" s="291"/>
      <c r="O11" s="324"/>
      <c r="P11" s="1030">
        <f t="shared" si="1"/>
        <v>0</v>
      </c>
      <c r="Q11" s="1031"/>
      <c r="R11" s="1037"/>
      <c r="S11" s="1038">
        <f t="shared" ref="S11:S74" si="6">S10-P11</f>
        <v>0</v>
      </c>
    </row>
    <row r="12" spans="1:19" x14ac:dyDescent="0.25">
      <c r="A12" s="212"/>
      <c r="B12" s="87">
        <f t="shared" si="3"/>
        <v>0</v>
      </c>
      <c r="C12" s="15"/>
      <c r="D12" s="291"/>
      <c r="E12" s="324"/>
      <c r="F12" s="1030">
        <f t="shared" si="2"/>
        <v>0</v>
      </c>
      <c r="G12" s="1031"/>
      <c r="H12" s="1037"/>
      <c r="I12" s="1038">
        <f t="shared" si="4"/>
        <v>0</v>
      </c>
      <c r="J12" s="266"/>
      <c r="K12" s="212"/>
      <c r="L12" s="87">
        <f t="shared" si="5"/>
        <v>0</v>
      </c>
      <c r="M12" s="15"/>
      <c r="N12" s="291"/>
      <c r="O12" s="324"/>
      <c r="P12" s="1030">
        <f t="shared" si="1"/>
        <v>0</v>
      </c>
      <c r="Q12" s="1031"/>
      <c r="R12" s="1037"/>
      <c r="S12" s="1038">
        <f t="shared" si="6"/>
        <v>0</v>
      </c>
    </row>
    <row r="13" spans="1:19" x14ac:dyDescent="0.25">
      <c r="A13" s="86" t="s">
        <v>33</v>
      </c>
      <c r="B13" s="87">
        <f t="shared" si="3"/>
        <v>0</v>
      </c>
      <c r="C13" s="15"/>
      <c r="D13" s="291"/>
      <c r="E13" s="324"/>
      <c r="F13" s="1030">
        <f t="shared" si="2"/>
        <v>0</v>
      </c>
      <c r="G13" s="1031"/>
      <c r="H13" s="1037"/>
      <c r="I13" s="1038">
        <f t="shared" si="4"/>
        <v>0</v>
      </c>
      <c r="J13" s="266"/>
      <c r="K13" s="86" t="s">
        <v>33</v>
      </c>
      <c r="L13" s="87">
        <f t="shared" si="5"/>
        <v>0</v>
      </c>
      <c r="M13" s="15"/>
      <c r="N13" s="291"/>
      <c r="O13" s="324"/>
      <c r="P13" s="1030">
        <f t="shared" si="1"/>
        <v>0</v>
      </c>
      <c r="Q13" s="1031"/>
      <c r="R13" s="1037"/>
      <c r="S13" s="1038">
        <f t="shared" si="6"/>
        <v>0</v>
      </c>
    </row>
    <row r="14" spans="1:19" x14ac:dyDescent="0.25">
      <c r="A14" s="76"/>
      <c r="B14" s="87">
        <f t="shared" si="3"/>
        <v>0</v>
      </c>
      <c r="C14" s="15"/>
      <c r="D14" s="291"/>
      <c r="E14" s="324"/>
      <c r="F14" s="291">
        <f t="shared" si="2"/>
        <v>0</v>
      </c>
      <c r="G14" s="292"/>
      <c r="H14" s="293"/>
      <c r="I14" s="303">
        <f t="shared" si="4"/>
        <v>0</v>
      </c>
      <c r="J14" s="266"/>
      <c r="K14" s="76"/>
      <c r="L14" s="87">
        <f t="shared" si="5"/>
        <v>0</v>
      </c>
      <c r="M14" s="15"/>
      <c r="N14" s="291"/>
      <c r="O14" s="324"/>
      <c r="P14" s="291">
        <f t="shared" si="1"/>
        <v>0</v>
      </c>
      <c r="Q14" s="292"/>
      <c r="R14" s="293"/>
      <c r="S14" s="303">
        <f t="shared" si="6"/>
        <v>0</v>
      </c>
    </row>
    <row r="15" spans="1:19" x14ac:dyDescent="0.25">
      <c r="A15" s="76"/>
      <c r="B15" s="87">
        <f t="shared" si="3"/>
        <v>0</v>
      </c>
      <c r="C15" s="15"/>
      <c r="D15" s="291"/>
      <c r="E15" s="324"/>
      <c r="F15" s="291">
        <f t="shared" si="2"/>
        <v>0</v>
      </c>
      <c r="G15" s="292"/>
      <c r="H15" s="293"/>
      <c r="I15" s="303">
        <f t="shared" si="4"/>
        <v>0</v>
      </c>
      <c r="J15" s="266"/>
      <c r="K15" s="76"/>
      <c r="L15" s="87">
        <f t="shared" si="5"/>
        <v>0</v>
      </c>
      <c r="M15" s="15"/>
      <c r="N15" s="291"/>
      <c r="O15" s="324"/>
      <c r="P15" s="291">
        <f t="shared" si="1"/>
        <v>0</v>
      </c>
      <c r="Q15" s="292"/>
      <c r="R15" s="293"/>
      <c r="S15" s="303">
        <f t="shared" si="6"/>
        <v>0</v>
      </c>
    </row>
    <row r="16" spans="1:19" x14ac:dyDescent="0.25">
      <c r="B16" s="87">
        <f t="shared" si="3"/>
        <v>0</v>
      </c>
      <c r="C16" s="15"/>
      <c r="D16" s="291"/>
      <c r="E16" s="324"/>
      <c r="F16" s="291">
        <f t="shared" si="2"/>
        <v>0</v>
      </c>
      <c r="G16" s="292"/>
      <c r="H16" s="293"/>
      <c r="I16" s="303">
        <f t="shared" si="4"/>
        <v>0</v>
      </c>
      <c r="J16" s="266"/>
      <c r="L16" s="87">
        <f t="shared" si="5"/>
        <v>0</v>
      </c>
      <c r="M16" s="15"/>
      <c r="N16" s="291"/>
      <c r="O16" s="324"/>
      <c r="P16" s="291">
        <f t="shared" si="1"/>
        <v>0</v>
      </c>
      <c r="Q16" s="292"/>
      <c r="R16" s="293"/>
      <c r="S16" s="303">
        <f t="shared" si="6"/>
        <v>0</v>
      </c>
    </row>
    <row r="17" spans="1:19" x14ac:dyDescent="0.25">
      <c r="B17" s="87">
        <f t="shared" si="3"/>
        <v>0</v>
      </c>
      <c r="C17" s="15"/>
      <c r="D17" s="291"/>
      <c r="E17" s="324"/>
      <c r="F17" s="291">
        <f t="shared" si="2"/>
        <v>0</v>
      </c>
      <c r="G17" s="292"/>
      <c r="H17" s="293"/>
      <c r="I17" s="303">
        <f t="shared" si="4"/>
        <v>0</v>
      </c>
      <c r="J17" s="266"/>
      <c r="L17" s="87">
        <f t="shared" si="5"/>
        <v>0</v>
      </c>
      <c r="M17" s="15"/>
      <c r="N17" s="291"/>
      <c r="O17" s="324"/>
      <c r="P17" s="291">
        <f t="shared" si="1"/>
        <v>0</v>
      </c>
      <c r="Q17" s="292"/>
      <c r="R17" s="293"/>
      <c r="S17" s="303">
        <f t="shared" si="6"/>
        <v>0</v>
      </c>
    </row>
    <row r="18" spans="1:19" x14ac:dyDescent="0.25">
      <c r="A18" s="129"/>
      <c r="B18" s="87">
        <f t="shared" si="3"/>
        <v>0</v>
      </c>
      <c r="C18" s="15"/>
      <c r="D18" s="291"/>
      <c r="E18" s="324"/>
      <c r="F18" s="291">
        <f t="shared" si="2"/>
        <v>0</v>
      </c>
      <c r="G18" s="292"/>
      <c r="H18" s="293"/>
      <c r="I18" s="303">
        <f t="shared" si="4"/>
        <v>0</v>
      </c>
      <c r="J18" s="266"/>
      <c r="K18" s="129"/>
      <c r="L18" s="87">
        <f t="shared" si="5"/>
        <v>0</v>
      </c>
      <c r="M18" s="15"/>
      <c r="N18" s="291"/>
      <c r="O18" s="324"/>
      <c r="P18" s="291">
        <f t="shared" si="1"/>
        <v>0</v>
      </c>
      <c r="Q18" s="292"/>
      <c r="R18" s="293"/>
      <c r="S18" s="303">
        <f t="shared" si="6"/>
        <v>0</v>
      </c>
    </row>
    <row r="19" spans="1:19" x14ac:dyDescent="0.25">
      <c r="A19" s="129"/>
      <c r="B19" s="87">
        <f t="shared" si="3"/>
        <v>0</v>
      </c>
      <c r="C19" s="15"/>
      <c r="D19" s="291"/>
      <c r="E19" s="324"/>
      <c r="F19" s="291">
        <f t="shared" si="2"/>
        <v>0</v>
      </c>
      <c r="G19" s="292"/>
      <c r="H19" s="293"/>
      <c r="I19" s="303">
        <f t="shared" si="4"/>
        <v>0</v>
      </c>
      <c r="K19" s="129"/>
      <c r="L19" s="87">
        <f t="shared" si="5"/>
        <v>0</v>
      </c>
      <c r="M19" s="15"/>
      <c r="N19" s="291"/>
      <c r="O19" s="324"/>
      <c r="P19" s="291">
        <f t="shared" si="1"/>
        <v>0</v>
      </c>
      <c r="Q19" s="292"/>
      <c r="R19" s="293"/>
      <c r="S19" s="303">
        <f t="shared" si="6"/>
        <v>0</v>
      </c>
    </row>
    <row r="20" spans="1:19" x14ac:dyDescent="0.25">
      <c r="A20" s="129"/>
      <c r="B20" s="87">
        <f t="shared" si="3"/>
        <v>0</v>
      </c>
      <c r="C20" s="15"/>
      <c r="D20" s="291"/>
      <c r="E20" s="324"/>
      <c r="F20" s="291">
        <f t="shared" si="2"/>
        <v>0</v>
      </c>
      <c r="G20" s="292"/>
      <c r="H20" s="293"/>
      <c r="I20" s="303">
        <f t="shared" si="4"/>
        <v>0</v>
      </c>
      <c r="K20" s="129"/>
      <c r="L20" s="87">
        <f t="shared" si="5"/>
        <v>0</v>
      </c>
      <c r="M20" s="15"/>
      <c r="N20" s="291"/>
      <c r="O20" s="324"/>
      <c r="P20" s="291">
        <f t="shared" si="1"/>
        <v>0</v>
      </c>
      <c r="Q20" s="292"/>
      <c r="R20" s="293"/>
      <c r="S20" s="303">
        <f t="shared" si="6"/>
        <v>0</v>
      </c>
    </row>
    <row r="21" spans="1:19" x14ac:dyDescent="0.25">
      <c r="A21" s="129"/>
      <c r="B21" s="87">
        <f t="shared" si="3"/>
        <v>0</v>
      </c>
      <c r="C21" s="15"/>
      <c r="D21" s="291"/>
      <c r="E21" s="324"/>
      <c r="F21" s="291">
        <f t="shared" si="2"/>
        <v>0</v>
      </c>
      <c r="G21" s="292"/>
      <c r="H21" s="293"/>
      <c r="I21" s="303">
        <f t="shared" si="4"/>
        <v>0</v>
      </c>
      <c r="K21" s="129"/>
      <c r="L21" s="87">
        <f t="shared" si="5"/>
        <v>0</v>
      </c>
      <c r="M21" s="15"/>
      <c r="N21" s="291"/>
      <c r="O21" s="324"/>
      <c r="P21" s="291">
        <f t="shared" si="1"/>
        <v>0</v>
      </c>
      <c r="Q21" s="292"/>
      <c r="R21" s="293"/>
      <c r="S21" s="303">
        <f t="shared" si="6"/>
        <v>0</v>
      </c>
    </row>
    <row r="22" spans="1:19" x14ac:dyDescent="0.25">
      <c r="A22" s="129"/>
      <c r="B22" s="309">
        <f t="shared" si="3"/>
        <v>0</v>
      </c>
      <c r="C22" s="15"/>
      <c r="D22" s="291"/>
      <c r="E22" s="324"/>
      <c r="F22" s="291">
        <f t="shared" si="2"/>
        <v>0</v>
      </c>
      <c r="G22" s="292"/>
      <c r="H22" s="293"/>
      <c r="I22" s="303">
        <f t="shared" si="4"/>
        <v>0</v>
      </c>
      <c r="K22" s="129"/>
      <c r="L22" s="309">
        <f t="shared" si="5"/>
        <v>0</v>
      </c>
      <c r="M22" s="15"/>
      <c r="N22" s="291"/>
      <c r="O22" s="324"/>
      <c r="P22" s="291">
        <f t="shared" si="1"/>
        <v>0</v>
      </c>
      <c r="Q22" s="292"/>
      <c r="R22" s="293"/>
      <c r="S22" s="303">
        <f t="shared" si="6"/>
        <v>0</v>
      </c>
    </row>
    <row r="23" spans="1:19" x14ac:dyDescent="0.25">
      <c r="A23" s="130"/>
      <c r="B23" s="309">
        <f t="shared" si="3"/>
        <v>0</v>
      </c>
      <c r="C23" s="15"/>
      <c r="D23" s="291"/>
      <c r="E23" s="324"/>
      <c r="F23" s="291">
        <f t="shared" si="2"/>
        <v>0</v>
      </c>
      <c r="G23" s="292"/>
      <c r="H23" s="293"/>
      <c r="I23" s="303">
        <f t="shared" si="4"/>
        <v>0</v>
      </c>
      <c r="K23" s="130"/>
      <c r="L23" s="309">
        <f t="shared" si="5"/>
        <v>0</v>
      </c>
      <c r="M23" s="15"/>
      <c r="N23" s="291"/>
      <c r="O23" s="324"/>
      <c r="P23" s="291">
        <f t="shared" si="1"/>
        <v>0</v>
      </c>
      <c r="Q23" s="292"/>
      <c r="R23" s="293"/>
      <c r="S23" s="303">
        <f t="shared" si="6"/>
        <v>0</v>
      </c>
    </row>
    <row r="24" spans="1:19" x14ac:dyDescent="0.25">
      <c r="A24" s="129"/>
      <c r="B24" s="309">
        <f t="shared" si="3"/>
        <v>0</v>
      </c>
      <c r="C24" s="15"/>
      <c r="D24" s="291"/>
      <c r="E24" s="324"/>
      <c r="F24" s="291">
        <f t="shared" si="2"/>
        <v>0</v>
      </c>
      <c r="G24" s="292"/>
      <c r="H24" s="293"/>
      <c r="I24" s="303">
        <f t="shared" si="4"/>
        <v>0</v>
      </c>
      <c r="K24" s="129"/>
      <c r="L24" s="309">
        <f t="shared" si="5"/>
        <v>0</v>
      </c>
      <c r="M24" s="15"/>
      <c r="N24" s="291"/>
      <c r="O24" s="324"/>
      <c r="P24" s="291">
        <f t="shared" si="1"/>
        <v>0</v>
      </c>
      <c r="Q24" s="292"/>
      <c r="R24" s="293"/>
      <c r="S24" s="303">
        <f t="shared" si="6"/>
        <v>0</v>
      </c>
    </row>
    <row r="25" spans="1:19" x14ac:dyDescent="0.25">
      <c r="A25" s="129"/>
      <c r="B25" s="309">
        <f t="shared" si="3"/>
        <v>0</v>
      </c>
      <c r="C25" s="15"/>
      <c r="D25" s="291"/>
      <c r="E25" s="324"/>
      <c r="F25" s="291">
        <f t="shared" si="2"/>
        <v>0</v>
      </c>
      <c r="G25" s="292"/>
      <c r="H25" s="293"/>
      <c r="I25" s="303">
        <f t="shared" si="4"/>
        <v>0</v>
      </c>
      <c r="K25" s="129"/>
      <c r="L25" s="309">
        <f t="shared" si="5"/>
        <v>0</v>
      </c>
      <c r="M25" s="15"/>
      <c r="N25" s="291"/>
      <c r="O25" s="324"/>
      <c r="P25" s="291">
        <f t="shared" si="1"/>
        <v>0</v>
      </c>
      <c r="Q25" s="292"/>
      <c r="R25" s="293"/>
      <c r="S25" s="303">
        <f t="shared" si="6"/>
        <v>0</v>
      </c>
    </row>
    <row r="26" spans="1:19" x14ac:dyDescent="0.25">
      <c r="A26" s="129"/>
      <c r="B26" s="212">
        <f t="shared" si="3"/>
        <v>0</v>
      </c>
      <c r="C26" s="15"/>
      <c r="D26" s="291"/>
      <c r="E26" s="324"/>
      <c r="F26" s="291">
        <f t="shared" si="2"/>
        <v>0</v>
      </c>
      <c r="G26" s="292"/>
      <c r="H26" s="293"/>
      <c r="I26" s="303">
        <f t="shared" si="4"/>
        <v>0</v>
      </c>
      <c r="K26" s="129"/>
      <c r="L26" s="212">
        <f t="shared" si="5"/>
        <v>0</v>
      </c>
      <c r="M26" s="15"/>
      <c r="N26" s="291"/>
      <c r="O26" s="324"/>
      <c r="P26" s="291">
        <f t="shared" si="1"/>
        <v>0</v>
      </c>
      <c r="Q26" s="292"/>
      <c r="R26" s="293"/>
      <c r="S26" s="303">
        <f t="shared" si="6"/>
        <v>0</v>
      </c>
    </row>
    <row r="27" spans="1:19" x14ac:dyDescent="0.25">
      <c r="A27" s="129"/>
      <c r="B27" s="309">
        <f t="shared" si="3"/>
        <v>0</v>
      </c>
      <c r="C27" s="15"/>
      <c r="D27" s="291"/>
      <c r="E27" s="324"/>
      <c r="F27" s="291">
        <f t="shared" si="2"/>
        <v>0</v>
      </c>
      <c r="G27" s="292"/>
      <c r="H27" s="293"/>
      <c r="I27" s="303">
        <f t="shared" si="4"/>
        <v>0</v>
      </c>
      <c r="K27" s="129"/>
      <c r="L27" s="309">
        <f t="shared" si="5"/>
        <v>0</v>
      </c>
      <c r="M27" s="15"/>
      <c r="N27" s="291"/>
      <c r="O27" s="324"/>
      <c r="P27" s="291">
        <f t="shared" si="1"/>
        <v>0</v>
      </c>
      <c r="Q27" s="292"/>
      <c r="R27" s="293"/>
      <c r="S27" s="303">
        <f t="shared" si="6"/>
        <v>0</v>
      </c>
    </row>
    <row r="28" spans="1:19" x14ac:dyDescent="0.25">
      <c r="A28" s="129"/>
      <c r="B28" s="212">
        <f t="shared" si="3"/>
        <v>0</v>
      </c>
      <c r="C28" s="15"/>
      <c r="D28" s="291"/>
      <c r="E28" s="324"/>
      <c r="F28" s="291">
        <f t="shared" si="2"/>
        <v>0</v>
      </c>
      <c r="G28" s="292"/>
      <c r="H28" s="293"/>
      <c r="I28" s="303">
        <f t="shared" si="4"/>
        <v>0</v>
      </c>
      <c r="K28" s="129"/>
      <c r="L28" s="212">
        <f t="shared" si="5"/>
        <v>0</v>
      </c>
      <c r="M28" s="15"/>
      <c r="N28" s="291"/>
      <c r="O28" s="324"/>
      <c r="P28" s="291">
        <f t="shared" si="1"/>
        <v>0</v>
      </c>
      <c r="Q28" s="292"/>
      <c r="R28" s="293"/>
      <c r="S28" s="303">
        <f t="shared" si="6"/>
        <v>0</v>
      </c>
    </row>
    <row r="29" spans="1:19" x14ac:dyDescent="0.25">
      <c r="A29" s="129"/>
      <c r="B29" s="309">
        <f t="shared" si="3"/>
        <v>0</v>
      </c>
      <c r="C29" s="15"/>
      <c r="D29" s="291"/>
      <c r="E29" s="324"/>
      <c r="F29" s="291">
        <f t="shared" si="2"/>
        <v>0</v>
      </c>
      <c r="G29" s="292"/>
      <c r="H29" s="293"/>
      <c r="I29" s="303">
        <f t="shared" si="4"/>
        <v>0</v>
      </c>
      <c r="K29" s="129"/>
      <c r="L29" s="309">
        <f t="shared" si="5"/>
        <v>0</v>
      </c>
      <c r="M29" s="15"/>
      <c r="N29" s="291"/>
      <c r="O29" s="324"/>
      <c r="P29" s="291">
        <f t="shared" si="1"/>
        <v>0</v>
      </c>
      <c r="Q29" s="292"/>
      <c r="R29" s="293"/>
      <c r="S29" s="303">
        <f t="shared" si="6"/>
        <v>0</v>
      </c>
    </row>
    <row r="30" spans="1:19" x14ac:dyDescent="0.25">
      <c r="A30" s="129"/>
      <c r="B30" s="309">
        <f t="shared" si="3"/>
        <v>0</v>
      </c>
      <c r="C30" s="15"/>
      <c r="D30" s="291"/>
      <c r="E30" s="324"/>
      <c r="F30" s="291">
        <f t="shared" si="2"/>
        <v>0</v>
      </c>
      <c r="G30" s="292"/>
      <c r="H30" s="293"/>
      <c r="I30" s="303">
        <f t="shared" si="4"/>
        <v>0</v>
      </c>
      <c r="K30" s="129"/>
      <c r="L30" s="309">
        <f t="shared" si="5"/>
        <v>0</v>
      </c>
      <c r="M30" s="15"/>
      <c r="N30" s="291"/>
      <c r="O30" s="324"/>
      <c r="P30" s="291">
        <f t="shared" si="1"/>
        <v>0</v>
      </c>
      <c r="Q30" s="292"/>
      <c r="R30" s="293"/>
      <c r="S30" s="303">
        <f t="shared" si="6"/>
        <v>0</v>
      </c>
    </row>
    <row r="31" spans="1:19" x14ac:dyDescent="0.25">
      <c r="A31" s="129"/>
      <c r="B31" s="309">
        <f t="shared" si="3"/>
        <v>0</v>
      </c>
      <c r="C31" s="15"/>
      <c r="D31" s="291"/>
      <c r="E31" s="324"/>
      <c r="F31" s="291">
        <f t="shared" si="2"/>
        <v>0</v>
      </c>
      <c r="G31" s="292"/>
      <c r="H31" s="293"/>
      <c r="I31" s="303">
        <f t="shared" si="4"/>
        <v>0</v>
      </c>
      <c r="K31" s="129"/>
      <c r="L31" s="309">
        <f t="shared" si="5"/>
        <v>0</v>
      </c>
      <c r="M31" s="15"/>
      <c r="N31" s="291"/>
      <c r="O31" s="324"/>
      <c r="P31" s="291">
        <f t="shared" si="1"/>
        <v>0</v>
      </c>
      <c r="Q31" s="292"/>
      <c r="R31" s="293"/>
      <c r="S31" s="303">
        <f t="shared" si="6"/>
        <v>0</v>
      </c>
    </row>
    <row r="32" spans="1:19" x14ac:dyDescent="0.25">
      <c r="A32" s="129"/>
      <c r="B32" s="309">
        <f t="shared" si="3"/>
        <v>0</v>
      </c>
      <c r="C32" s="15"/>
      <c r="D32" s="291"/>
      <c r="E32" s="324"/>
      <c r="F32" s="291">
        <f t="shared" si="2"/>
        <v>0</v>
      </c>
      <c r="G32" s="292"/>
      <c r="H32" s="293"/>
      <c r="I32" s="303">
        <f t="shared" si="4"/>
        <v>0</v>
      </c>
      <c r="K32" s="129"/>
      <c r="L32" s="309">
        <f t="shared" si="5"/>
        <v>0</v>
      </c>
      <c r="M32" s="15"/>
      <c r="N32" s="291"/>
      <c r="O32" s="324"/>
      <c r="P32" s="291">
        <f t="shared" si="1"/>
        <v>0</v>
      </c>
      <c r="Q32" s="292"/>
      <c r="R32" s="293"/>
      <c r="S32" s="303">
        <f t="shared" si="6"/>
        <v>0</v>
      </c>
    </row>
    <row r="33" spans="1:19" x14ac:dyDescent="0.25">
      <c r="A33" s="129"/>
      <c r="B33" s="309">
        <f t="shared" si="3"/>
        <v>0</v>
      </c>
      <c r="C33" s="15"/>
      <c r="D33" s="291"/>
      <c r="E33" s="324"/>
      <c r="F33" s="291">
        <f t="shared" si="2"/>
        <v>0</v>
      </c>
      <c r="G33" s="292"/>
      <c r="H33" s="293"/>
      <c r="I33" s="303">
        <f t="shared" si="4"/>
        <v>0</v>
      </c>
      <c r="K33" s="129"/>
      <c r="L33" s="309">
        <f t="shared" si="5"/>
        <v>0</v>
      </c>
      <c r="M33" s="15"/>
      <c r="N33" s="291"/>
      <c r="O33" s="324"/>
      <c r="P33" s="291">
        <f t="shared" si="1"/>
        <v>0</v>
      </c>
      <c r="Q33" s="292"/>
      <c r="R33" s="293"/>
      <c r="S33" s="303">
        <f t="shared" si="6"/>
        <v>0</v>
      </c>
    </row>
    <row r="34" spans="1:19" x14ac:dyDescent="0.25">
      <c r="A34" s="129"/>
      <c r="B34" s="309">
        <f t="shared" si="3"/>
        <v>0</v>
      </c>
      <c r="C34" s="15"/>
      <c r="D34" s="291"/>
      <c r="E34" s="324"/>
      <c r="F34" s="291">
        <f t="shared" si="2"/>
        <v>0</v>
      </c>
      <c r="G34" s="292"/>
      <c r="H34" s="293"/>
      <c r="I34" s="303">
        <f t="shared" si="4"/>
        <v>0</v>
      </c>
      <c r="K34" s="129"/>
      <c r="L34" s="309">
        <f t="shared" si="5"/>
        <v>0</v>
      </c>
      <c r="M34" s="15"/>
      <c r="N34" s="291"/>
      <c r="O34" s="324"/>
      <c r="P34" s="291">
        <f t="shared" si="1"/>
        <v>0</v>
      </c>
      <c r="Q34" s="292"/>
      <c r="R34" s="293"/>
      <c r="S34" s="303">
        <f t="shared" si="6"/>
        <v>0</v>
      </c>
    </row>
    <row r="35" spans="1:19" x14ac:dyDescent="0.25">
      <c r="A35" s="129"/>
      <c r="B35" s="309">
        <f t="shared" si="3"/>
        <v>0</v>
      </c>
      <c r="C35" s="15"/>
      <c r="D35" s="291"/>
      <c r="E35" s="324"/>
      <c r="F35" s="291">
        <f t="shared" si="2"/>
        <v>0</v>
      </c>
      <c r="G35" s="292"/>
      <c r="H35" s="293"/>
      <c r="I35" s="303">
        <f t="shared" si="4"/>
        <v>0</v>
      </c>
      <c r="K35" s="129"/>
      <c r="L35" s="309">
        <f t="shared" si="5"/>
        <v>0</v>
      </c>
      <c r="M35" s="15"/>
      <c r="N35" s="291"/>
      <c r="O35" s="324"/>
      <c r="P35" s="291">
        <f t="shared" si="1"/>
        <v>0</v>
      </c>
      <c r="Q35" s="292"/>
      <c r="R35" s="293"/>
      <c r="S35" s="303">
        <f t="shared" si="6"/>
        <v>0</v>
      </c>
    </row>
    <row r="36" spans="1:19" x14ac:dyDescent="0.25">
      <c r="A36" s="129" t="s">
        <v>22</v>
      </c>
      <c r="B36" s="309">
        <f t="shared" si="3"/>
        <v>0</v>
      </c>
      <c r="C36" s="15"/>
      <c r="D36" s="291"/>
      <c r="E36" s="324"/>
      <c r="F36" s="291">
        <f t="shared" si="2"/>
        <v>0</v>
      </c>
      <c r="G36" s="292"/>
      <c r="H36" s="293"/>
      <c r="I36" s="303">
        <f t="shared" si="4"/>
        <v>0</v>
      </c>
      <c r="K36" s="129" t="s">
        <v>22</v>
      </c>
      <c r="L36" s="309">
        <f t="shared" si="5"/>
        <v>0</v>
      </c>
      <c r="M36" s="15"/>
      <c r="N36" s="291"/>
      <c r="O36" s="324"/>
      <c r="P36" s="291">
        <f t="shared" si="1"/>
        <v>0</v>
      </c>
      <c r="Q36" s="292"/>
      <c r="R36" s="293"/>
      <c r="S36" s="303">
        <f t="shared" si="6"/>
        <v>0</v>
      </c>
    </row>
    <row r="37" spans="1:19" x14ac:dyDescent="0.25">
      <c r="A37" s="130"/>
      <c r="B37" s="309">
        <f t="shared" si="3"/>
        <v>0</v>
      </c>
      <c r="C37" s="15"/>
      <c r="D37" s="291"/>
      <c r="E37" s="324"/>
      <c r="F37" s="291">
        <f t="shared" si="2"/>
        <v>0</v>
      </c>
      <c r="G37" s="292"/>
      <c r="H37" s="293"/>
      <c r="I37" s="303">
        <f t="shared" si="4"/>
        <v>0</v>
      </c>
      <c r="K37" s="130"/>
      <c r="L37" s="309">
        <f t="shared" si="5"/>
        <v>0</v>
      </c>
      <c r="M37" s="15"/>
      <c r="N37" s="291"/>
      <c r="O37" s="324"/>
      <c r="P37" s="291">
        <f t="shared" si="1"/>
        <v>0</v>
      </c>
      <c r="Q37" s="292"/>
      <c r="R37" s="293"/>
      <c r="S37" s="303">
        <f t="shared" si="6"/>
        <v>0</v>
      </c>
    </row>
    <row r="38" spans="1:19" x14ac:dyDescent="0.25">
      <c r="A38" s="129"/>
      <c r="B38" s="309">
        <f t="shared" si="3"/>
        <v>0</v>
      </c>
      <c r="C38" s="15"/>
      <c r="D38" s="291"/>
      <c r="E38" s="324"/>
      <c r="F38" s="291">
        <f t="shared" si="2"/>
        <v>0</v>
      </c>
      <c r="G38" s="292"/>
      <c r="H38" s="293"/>
      <c r="I38" s="303">
        <f t="shared" si="4"/>
        <v>0</v>
      </c>
      <c r="K38" s="129"/>
      <c r="L38" s="309">
        <f t="shared" si="5"/>
        <v>0</v>
      </c>
      <c r="M38" s="15"/>
      <c r="N38" s="291"/>
      <c r="O38" s="324"/>
      <c r="P38" s="291">
        <f t="shared" si="1"/>
        <v>0</v>
      </c>
      <c r="Q38" s="292"/>
      <c r="R38" s="293"/>
      <c r="S38" s="303">
        <f t="shared" si="6"/>
        <v>0</v>
      </c>
    </row>
    <row r="39" spans="1:19" x14ac:dyDescent="0.25">
      <c r="A39" s="129"/>
      <c r="B39" s="87">
        <f t="shared" si="3"/>
        <v>0</v>
      </c>
      <c r="C39" s="15"/>
      <c r="D39" s="291"/>
      <c r="E39" s="324"/>
      <c r="F39" s="291">
        <f t="shared" si="2"/>
        <v>0</v>
      </c>
      <c r="G39" s="292"/>
      <c r="H39" s="293"/>
      <c r="I39" s="303">
        <f t="shared" si="4"/>
        <v>0</v>
      </c>
      <c r="K39" s="129"/>
      <c r="L39" s="87">
        <f t="shared" si="5"/>
        <v>0</v>
      </c>
      <c r="M39" s="15"/>
      <c r="N39" s="291"/>
      <c r="O39" s="324"/>
      <c r="P39" s="291">
        <f t="shared" si="1"/>
        <v>0</v>
      </c>
      <c r="Q39" s="292"/>
      <c r="R39" s="293"/>
      <c r="S39" s="303">
        <f t="shared" si="6"/>
        <v>0</v>
      </c>
    </row>
    <row r="40" spans="1:19" x14ac:dyDescent="0.25">
      <c r="A40" s="129"/>
      <c r="B40" s="87">
        <f t="shared" si="3"/>
        <v>0</v>
      </c>
      <c r="C40" s="15"/>
      <c r="D40" s="291"/>
      <c r="E40" s="324"/>
      <c r="F40" s="291">
        <f t="shared" si="2"/>
        <v>0</v>
      </c>
      <c r="G40" s="292"/>
      <c r="H40" s="293"/>
      <c r="I40" s="303">
        <f t="shared" si="4"/>
        <v>0</v>
      </c>
      <c r="K40" s="129"/>
      <c r="L40" s="87">
        <f t="shared" si="5"/>
        <v>0</v>
      </c>
      <c r="M40" s="15"/>
      <c r="N40" s="291"/>
      <c r="O40" s="324"/>
      <c r="P40" s="291">
        <f t="shared" si="1"/>
        <v>0</v>
      </c>
      <c r="Q40" s="292"/>
      <c r="R40" s="293"/>
      <c r="S40" s="303">
        <f t="shared" si="6"/>
        <v>0</v>
      </c>
    </row>
    <row r="41" spans="1:19" x14ac:dyDescent="0.25">
      <c r="A41" s="129"/>
      <c r="B41" s="87">
        <f t="shared" si="3"/>
        <v>0</v>
      </c>
      <c r="C41" s="15"/>
      <c r="D41" s="291"/>
      <c r="E41" s="324"/>
      <c r="F41" s="291">
        <f t="shared" si="2"/>
        <v>0</v>
      </c>
      <c r="G41" s="292"/>
      <c r="H41" s="293"/>
      <c r="I41" s="303">
        <f t="shared" si="4"/>
        <v>0</v>
      </c>
      <c r="K41" s="129"/>
      <c r="L41" s="87">
        <f t="shared" si="5"/>
        <v>0</v>
      </c>
      <c r="M41" s="15"/>
      <c r="N41" s="291"/>
      <c r="O41" s="324"/>
      <c r="P41" s="291">
        <f t="shared" si="1"/>
        <v>0</v>
      </c>
      <c r="Q41" s="292"/>
      <c r="R41" s="293"/>
      <c r="S41" s="303">
        <f t="shared" si="6"/>
        <v>0</v>
      </c>
    </row>
    <row r="42" spans="1:19" x14ac:dyDescent="0.25">
      <c r="A42" s="129"/>
      <c r="B42" s="87">
        <f t="shared" si="3"/>
        <v>0</v>
      </c>
      <c r="C42" s="15"/>
      <c r="D42" s="291"/>
      <c r="E42" s="324"/>
      <c r="F42" s="291">
        <f t="shared" si="2"/>
        <v>0</v>
      </c>
      <c r="G42" s="292"/>
      <c r="H42" s="293"/>
      <c r="I42" s="303">
        <f t="shared" si="4"/>
        <v>0</v>
      </c>
      <c r="K42" s="129"/>
      <c r="L42" s="87">
        <f t="shared" si="5"/>
        <v>0</v>
      </c>
      <c r="M42" s="15"/>
      <c r="N42" s="291"/>
      <c r="O42" s="324"/>
      <c r="P42" s="291">
        <f t="shared" si="1"/>
        <v>0</v>
      </c>
      <c r="Q42" s="292"/>
      <c r="R42" s="293"/>
      <c r="S42" s="303">
        <f t="shared" si="6"/>
        <v>0</v>
      </c>
    </row>
    <row r="43" spans="1:19" x14ac:dyDescent="0.25">
      <c r="A43" s="129"/>
      <c r="B43" s="87">
        <f t="shared" si="3"/>
        <v>0</v>
      </c>
      <c r="C43" s="15"/>
      <c r="D43" s="291"/>
      <c r="E43" s="324"/>
      <c r="F43" s="291">
        <f t="shared" si="2"/>
        <v>0</v>
      </c>
      <c r="G43" s="292"/>
      <c r="H43" s="293"/>
      <c r="I43" s="303">
        <f t="shared" si="4"/>
        <v>0</v>
      </c>
      <c r="K43" s="129"/>
      <c r="L43" s="87">
        <f t="shared" si="5"/>
        <v>0</v>
      </c>
      <c r="M43" s="15"/>
      <c r="N43" s="291"/>
      <c r="O43" s="324"/>
      <c r="P43" s="291">
        <f t="shared" si="1"/>
        <v>0</v>
      </c>
      <c r="Q43" s="292"/>
      <c r="R43" s="293"/>
      <c r="S43" s="303">
        <f t="shared" si="6"/>
        <v>0</v>
      </c>
    </row>
    <row r="44" spans="1:19" x14ac:dyDescent="0.25">
      <c r="A44" s="129"/>
      <c r="B44" s="87">
        <f t="shared" si="3"/>
        <v>0</v>
      </c>
      <c r="C44" s="15"/>
      <c r="D44" s="291"/>
      <c r="E44" s="324"/>
      <c r="F44" s="291">
        <f t="shared" si="2"/>
        <v>0</v>
      </c>
      <c r="G44" s="292"/>
      <c r="H44" s="293"/>
      <c r="I44" s="303">
        <f t="shared" si="4"/>
        <v>0</v>
      </c>
      <c r="K44" s="129"/>
      <c r="L44" s="87">
        <f t="shared" si="5"/>
        <v>0</v>
      </c>
      <c r="M44" s="15"/>
      <c r="N44" s="291"/>
      <c r="O44" s="324"/>
      <c r="P44" s="291">
        <f t="shared" si="1"/>
        <v>0</v>
      </c>
      <c r="Q44" s="292"/>
      <c r="R44" s="293"/>
      <c r="S44" s="303">
        <f t="shared" si="6"/>
        <v>0</v>
      </c>
    </row>
    <row r="45" spans="1:19" x14ac:dyDescent="0.25">
      <c r="A45" s="129"/>
      <c r="B45" s="87">
        <f t="shared" si="3"/>
        <v>0</v>
      </c>
      <c r="C45" s="15"/>
      <c r="D45" s="291"/>
      <c r="E45" s="324"/>
      <c r="F45" s="291">
        <f t="shared" si="2"/>
        <v>0</v>
      </c>
      <c r="G45" s="292"/>
      <c r="H45" s="293"/>
      <c r="I45" s="303">
        <f t="shared" si="4"/>
        <v>0</v>
      </c>
      <c r="K45" s="129"/>
      <c r="L45" s="87">
        <f t="shared" si="5"/>
        <v>0</v>
      </c>
      <c r="M45" s="15"/>
      <c r="N45" s="291"/>
      <c r="O45" s="324"/>
      <c r="P45" s="291">
        <f t="shared" si="1"/>
        <v>0</v>
      </c>
      <c r="Q45" s="292"/>
      <c r="R45" s="293"/>
      <c r="S45" s="303">
        <f t="shared" si="6"/>
        <v>0</v>
      </c>
    </row>
    <row r="46" spans="1:19" x14ac:dyDescent="0.25">
      <c r="A46" s="129"/>
      <c r="B46" s="87">
        <f t="shared" si="3"/>
        <v>0</v>
      </c>
      <c r="C46" s="15"/>
      <c r="D46" s="291"/>
      <c r="E46" s="324"/>
      <c r="F46" s="291">
        <f t="shared" si="2"/>
        <v>0</v>
      </c>
      <c r="G46" s="292"/>
      <c r="H46" s="293"/>
      <c r="I46" s="303">
        <f t="shared" si="4"/>
        <v>0</v>
      </c>
      <c r="K46" s="129"/>
      <c r="L46" s="87">
        <f t="shared" si="5"/>
        <v>0</v>
      </c>
      <c r="M46" s="15"/>
      <c r="N46" s="291"/>
      <c r="O46" s="324"/>
      <c r="P46" s="291">
        <f t="shared" si="1"/>
        <v>0</v>
      </c>
      <c r="Q46" s="292"/>
      <c r="R46" s="293"/>
      <c r="S46" s="303">
        <f t="shared" si="6"/>
        <v>0</v>
      </c>
    </row>
    <row r="47" spans="1:19" x14ac:dyDescent="0.25">
      <c r="A47" s="129"/>
      <c r="B47" s="87">
        <f t="shared" si="3"/>
        <v>0</v>
      </c>
      <c r="C47" s="15"/>
      <c r="D47" s="291"/>
      <c r="E47" s="324"/>
      <c r="F47" s="291">
        <f t="shared" si="2"/>
        <v>0</v>
      </c>
      <c r="G47" s="292"/>
      <c r="H47" s="293"/>
      <c r="I47" s="303">
        <f t="shared" si="4"/>
        <v>0</v>
      </c>
      <c r="K47" s="129"/>
      <c r="L47" s="87">
        <f t="shared" si="5"/>
        <v>0</v>
      </c>
      <c r="M47" s="15"/>
      <c r="N47" s="291"/>
      <c r="O47" s="324"/>
      <c r="P47" s="291">
        <f t="shared" si="1"/>
        <v>0</v>
      </c>
      <c r="Q47" s="292"/>
      <c r="R47" s="293"/>
      <c r="S47" s="303">
        <f t="shared" si="6"/>
        <v>0</v>
      </c>
    </row>
    <row r="48" spans="1:19" x14ac:dyDescent="0.25">
      <c r="A48" s="129"/>
      <c r="B48" s="87">
        <f t="shared" si="3"/>
        <v>0</v>
      </c>
      <c r="C48" s="15"/>
      <c r="D48" s="291"/>
      <c r="E48" s="324"/>
      <c r="F48" s="291">
        <f t="shared" si="2"/>
        <v>0</v>
      </c>
      <c r="G48" s="292"/>
      <c r="H48" s="293"/>
      <c r="I48" s="303">
        <f t="shared" si="4"/>
        <v>0</v>
      </c>
      <c r="K48" s="129"/>
      <c r="L48" s="87">
        <f t="shared" si="5"/>
        <v>0</v>
      </c>
      <c r="M48" s="15"/>
      <c r="N48" s="291"/>
      <c r="O48" s="324"/>
      <c r="P48" s="291">
        <f t="shared" si="1"/>
        <v>0</v>
      </c>
      <c r="Q48" s="292"/>
      <c r="R48" s="293"/>
      <c r="S48" s="303">
        <f t="shared" si="6"/>
        <v>0</v>
      </c>
    </row>
    <row r="49" spans="1:19" x14ac:dyDescent="0.25">
      <c r="A49" s="129"/>
      <c r="B49" s="87">
        <f t="shared" si="3"/>
        <v>0</v>
      </c>
      <c r="C49" s="15"/>
      <c r="D49" s="291"/>
      <c r="E49" s="324"/>
      <c r="F49" s="291">
        <f t="shared" si="2"/>
        <v>0</v>
      </c>
      <c r="G49" s="292"/>
      <c r="H49" s="293"/>
      <c r="I49" s="303">
        <f t="shared" si="4"/>
        <v>0</v>
      </c>
      <c r="K49" s="129"/>
      <c r="L49" s="87">
        <f t="shared" si="5"/>
        <v>0</v>
      </c>
      <c r="M49" s="15"/>
      <c r="N49" s="291"/>
      <c r="O49" s="324"/>
      <c r="P49" s="291">
        <f t="shared" si="1"/>
        <v>0</v>
      </c>
      <c r="Q49" s="292"/>
      <c r="R49" s="293"/>
      <c r="S49" s="303">
        <f t="shared" si="6"/>
        <v>0</v>
      </c>
    </row>
    <row r="50" spans="1:19" x14ac:dyDescent="0.25">
      <c r="A50" s="129"/>
      <c r="B50" s="87">
        <f t="shared" si="3"/>
        <v>0</v>
      </c>
      <c r="C50" s="15"/>
      <c r="D50" s="291"/>
      <c r="E50" s="324"/>
      <c r="F50" s="291">
        <f t="shared" si="2"/>
        <v>0</v>
      </c>
      <c r="G50" s="292"/>
      <c r="H50" s="293"/>
      <c r="I50" s="303">
        <f t="shared" si="4"/>
        <v>0</v>
      </c>
      <c r="K50" s="129"/>
      <c r="L50" s="87">
        <f t="shared" si="5"/>
        <v>0</v>
      </c>
      <c r="M50" s="15"/>
      <c r="N50" s="291"/>
      <c r="O50" s="324"/>
      <c r="P50" s="291">
        <f t="shared" si="1"/>
        <v>0</v>
      </c>
      <c r="Q50" s="292"/>
      <c r="R50" s="293"/>
      <c r="S50" s="303">
        <f t="shared" si="6"/>
        <v>0</v>
      </c>
    </row>
    <row r="51" spans="1:19" x14ac:dyDescent="0.25">
      <c r="A51" s="129"/>
      <c r="B51" s="87">
        <f t="shared" si="3"/>
        <v>0</v>
      </c>
      <c r="C51" s="15"/>
      <c r="D51" s="291"/>
      <c r="E51" s="324"/>
      <c r="F51" s="291">
        <f t="shared" si="2"/>
        <v>0</v>
      </c>
      <c r="G51" s="292"/>
      <c r="H51" s="293"/>
      <c r="I51" s="303">
        <f t="shared" si="4"/>
        <v>0</v>
      </c>
      <c r="K51" s="129"/>
      <c r="L51" s="87">
        <f t="shared" si="5"/>
        <v>0</v>
      </c>
      <c r="M51" s="15"/>
      <c r="N51" s="291"/>
      <c r="O51" s="324"/>
      <c r="P51" s="291">
        <f t="shared" si="1"/>
        <v>0</v>
      </c>
      <c r="Q51" s="292"/>
      <c r="R51" s="293"/>
      <c r="S51" s="303">
        <f t="shared" si="6"/>
        <v>0</v>
      </c>
    </row>
    <row r="52" spans="1:19" x14ac:dyDescent="0.25">
      <c r="A52" s="129"/>
      <c r="B52" s="87">
        <f t="shared" si="3"/>
        <v>0</v>
      </c>
      <c r="C52" s="15"/>
      <c r="D52" s="291"/>
      <c r="E52" s="324"/>
      <c r="F52" s="291">
        <f t="shared" si="2"/>
        <v>0</v>
      </c>
      <c r="G52" s="292"/>
      <c r="H52" s="293"/>
      <c r="I52" s="303">
        <f t="shared" si="4"/>
        <v>0</v>
      </c>
      <c r="K52" s="129"/>
      <c r="L52" s="87">
        <f t="shared" si="5"/>
        <v>0</v>
      </c>
      <c r="M52" s="15"/>
      <c r="N52" s="291"/>
      <c r="O52" s="324"/>
      <c r="P52" s="291">
        <f t="shared" si="1"/>
        <v>0</v>
      </c>
      <c r="Q52" s="292"/>
      <c r="R52" s="293"/>
      <c r="S52" s="303">
        <f t="shared" si="6"/>
        <v>0</v>
      </c>
    </row>
    <row r="53" spans="1:19" x14ac:dyDescent="0.25">
      <c r="A53" s="129"/>
      <c r="B53" s="87">
        <f t="shared" si="3"/>
        <v>0</v>
      </c>
      <c r="C53" s="15"/>
      <c r="D53" s="291"/>
      <c r="E53" s="324"/>
      <c r="F53" s="291">
        <f t="shared" si="2"/>
        <v>0</v>
      </c>
      <c r="G53" s="292"/>
      <c r="H53" s="293"/>
      <c r="I53" s="303">
        <f t="shared" si="4"/>
        <v>0</v>
      </c>
      <c r="K53" s="129"/>
      <c r="L53" s="87">
        <f t="shared" si="5"/>
        <v>0</v>
      </c>
      <c r="M53" s="15"/>
      <c r="N53" s="291"/>
      <c r="O53" s="324"/>
      <c r="P53" s="291">
        <f t="shared" si="1"/>
        <v>0</v>
      </c>
      <c r="Q53" s="292"/>
      <c r="R53" s="293"/>
      <c r="S53" s="303">
        <f t="shared" si="6"/>
        <v>0</v>
      </c>
    </row>
    <row r="54" spans="1:19" x14ac:dyDescent="0.25">
      <c r="A54" s="129"/>
      <c r="B54" s="87">
        <f t="shared" si="3"/>
        <v>0</v>
      </c>
      <c r="C54" s="15"/>
      <c r="D54" s="291"/>
      <c r="E54" s="324"/>
      <c r="F54" s="291">
        <f t="shared" si="2"/>
        <v>0</v>
      </c>
      <c r="G54" s="292"/>
      <c r="H54" s="293"/>
      <c r="I54" s="303">
        <f t="shared" si="4"/>
        <v>0</v>
      </c>
      <c r="K54" s="129"/>
      <c r="L54" s="87">
        <f t="shared" si="5"/>
        <v>0</v>
      </c>
      <c r="M54" s="15"/>
      <c r="N54" s="291"/>
      <c r="O54" s="324"/>
      <c r="P54" s="291">
        <f t="shared" si="1"/>
        <v>0</v>
      </c>
      <c r="Q54" s="292"/>
      <c r="R54" s="293"/>
      <c r="S54" s="303">
        <f t="shared" si="6"/>
        <v>0</v>
      </c>
    </row>
    <row r="55" spans="1:19" x14ac:dyDescent="0.25">
      <c r="A55" s="129"/>
      <c r="B55" s="12">
        <f>B54-C55</f>
        <v>0</v>
      </c>
      <c r="C55" s="15"/>
      <c r="D55" s="291"/>
      <c r="E55" s="324"/>
      <c r="F55" s="291">
        <f t="shared" si="2"/>
        <v>0</v>
      </c>
      <c r="G55" s="292"/>
      <c r="H55" s="293"/>
      <c r="I55" s="303">
        <f t="shared" si="4"/>
        <v>0</v>
      </c>
      <c r="K55" s="129"/>
      <c r="L55" s="12">
        <f>L54-M55</f>
        <v>0</v>
      </c>
      <c r="M55" s="15"/>
      <c r="N55" s="291"/>
      <c r="O55" s="324"/>
      <c r="P55" s="291">
        <f t="shared" si="1"/>
        <v>0</v>
      </c>
      <c r="Q55" s="292"/>
      <c r="R55" s="293"/>
      <c r="S55" s="303">
        <f t="shared" si="6"/>
        <v>0</v>
      </c>
    </row>
    <row r="56" spans="1:19" x14ac:dyDescent="0.25">
      <c r="A56" s="129"/>
      <c r="B56" s="12">
        <f t="shared" ref="B56:B75" si="7">B55-C56</f>
        <v>0</v>
      </c>
      <c r="C56" s="15"/>
      <c r="D56" s="291"/>
      <c r="E56" s="324"/>
      <c r="F56" s="291">
        <f t="shared" si="2"/>
        <v>0</v>
      </c>
      <c r="G56" s="292"/>
      <c r="H56" s="293"/>
      <c r="I56" s="303">
        <f t="shared" si="4"/>
        <v>0</v>
      </c>
      <c r="K56" s="129"/>
      <c r="L56" s="12">
        <f t="shared" ref="L56:L75" si="8">L55-M56</f>
        <v>0</v>
      </c>
      <c r="M56" s="15"/>
      <c r="N56" s="291"/>
      <c r="O56" s="324"/>
      <c r="P56" s="291">
        <f t="shared" si="1"/>
        <v>0</v>
      </c>
      <c r="Q56" s="292"/>
      <c r="R56" s="293"/>
      <c r="S56" s="303">
        <f t="shared" si="6"/>
        <v>0</v>
      </c>
    </row>
    <row r="57" spans="1:19" x14ac:dyDescent="0.25">
      <c r="A57" s="129"/>
      <c r="B57" s="12">
        <f t="shared" si="7"/>
        <v>0</v>
      </c>
      <c r="C57" s="15"/>
      <c r="D57" s="291"/>
      <c r="E57" s="324"/>
      <c r="F57" s="291">
        <f t="shared" si="2"/>
        <v>0</v>
      </c>
      <c r="G57" s="292"/>
      <c r="H57" s="293"/>
      <c r="I57" s="303">
        <f t="shared" si="4"/>
        <v>0</v>
      </c>
      <c r="K57" s="129"/>
      <c r="L57" s="12">
        <f t="shared" si="8"/>
        <v>0</v>
      </c>
      <c r="M57" s="15"/>
      <c r="N57" s="291"/>
      <c r="O57" s="324"/>
      <c r="P57" s="291">
        <f t="shared" si="1"/>
        <v>0</v>
      </c>
      <c r="Q57" s="292"/>
      <c r="R57" s="293"/>
      <c r="S57" s="303">
        <f t="shared" si="6"/>
        <v>0</v>
      </c>
    </row>
    <row r="58" spans="1:19" x14ac:dyDescent="0.25">
      <c r="A58" s="129"/>
      <c r="B58" s="12">
        <f t="shared" si="7"/>
        <v>0</v>
      </c>
      <c r="C58" s="15"/>
      <c r="D58" s="291"/>
      <c r="E58" s="324"/>
      <c r="F58" s="291">
        <f t="shared" si="2"/>
        <v>0</v>
      </c>
      <c r="G58" s="292"/>
      <c r="H58" s="293"/>
      <c r="I58" s="303">
        <f t="shared" si="4"/>
        <v>0</v>
      </c>
      <c r="K58" s="129"/>
      <c r="L58" s="12">
        <f t="shared" si="8"/>
        <v>0</v>
      </c>
      <c r="M58" s="15"/>
      <c r="N58" s="291"/>
      <c r="O58" s="324"/>
      <c r="P58" s="291">
        <f t="shared" si="1"/>
        <v>0</v>
      </c>
      <c r="Q58" s="292"/>
      <c r="R58" s="293"/>
      <c r="S58" s="303">
        <f t="shared" si="6"/>
        <v>0</v>
      </c>
    </row>
    <row r="59" spans="1:19" x14ac:dyDescent="0.25">
      <c r="A59" s="129"/>
      <c r="B59" s="12">
        <f t="shared" si="7"/>
        <v>0</v>
      </c>
      <c r="C59" s="15"/>
      <c r="D59" s="291"/>
      <c r="E59" s="324"/>
      <c r="F59" s="291">
        <f t="shared" si="2"/>
        <v>0</v>
      </c>
      <c r="G59" s="292"/>
      <c r="H59" s="293"/>
      <c r="I59" s="303">
        <f t="shared" si="4"/>
        <v>0</v>
      </c>
      <c r="K59" s="129"/>
      <c r="L59" s="12">
        <f t="shared" si="8"/>
        <v>0</v>
      </c>
      <c r="M59" s="15"/>
      <c r="N59" s="291"/>
      <c r="O59" s="324"/>
      <c r="P59" s="291">
        <f t="shared" si="1"/>
        <v>0</v>
      </c>
      <c r="Q59" s="292"/>
      <c r="R59" s="293"/>
      <c r="S59" s="303">
        <f t="shared" si="6"/>
        <v>0</v>
      </c>
    </row>
    <row r="60" spans="1:19" x14ac:dyDescent="0.25">
      <c r="A60" s="129"/>
      <c r="B60" s="12">
        <f t="shared" si="7"/>
        <v>0</v>
      </c>
      <c r="C60" s="15"/>
      <c r="D60" s="291"/>
      <c r="E60" s="324"/>
      <c r="F60" s="291">
        <f t="shared" si="2"/>
        <v>0</v>
      </c>
      <c r="G60" s="292"/>
      <c r="H60" s="293"/>
      <c r="I60" s="303">
        <f t="shared" si="4"/>
        <v>0</v>
      </c>
      <c r="K60" s="129"/>
      <c r="L60" s="12">
        <f t="shared" si="8"/>
        <v>0</v>
      </c>
      <c r="M60" s="15"/>
      <c r="N60" s="291"/>
      <c r="O60" s="324"/>
      <c r="P60" s="291">
        <f t="shared" si="1"/>
        <v>0</v>
      </c>
      <c r="Q60" s="292"/>
      <c r="R60" s="293"/>
      <c r="S60" s="303">
        <f t="shared" si="6"/>
        <v>0</v>
      </c>
    </row>
    <row r="61" spans="1:19" x14ac:dyDescent="0.25">
      <c r="A61" s="129"/>
      <c r="B61" s="12">
        <f t="shared" si="7"/>
        <v>0</v>
      </c>
      <c r="C61" s="15"/>
      <c r="D61" s="291"/>
      <c r="E61" s="324"/>
      <c r="F61" s="291">
        <f t="shared" si="2"/>
        <v>0</v>
      </c>
      <c r="G61" s="292"/>
      <c r="H61" s="293"/>
      <c r="I61" s="303">
        <f t="shared" si="4"/>
        <v>0</v>
      </c>
      <c r="K61" s="129"/>
      <c r="L61" s="12">
        <f t="shared" si="8"/>
        <v>0</v>
      </c>
      <c r="M61" s="15"/>
      <c r="N61" s="291"/>
      <c r="O61" s="324"/>
      <c r="P61" s="291">
        <f t="shared" si="1"/>
        <v>0</v>
      </c>
      <c r="Q61" s="292"/>
      <c r="R61" s="293"/>
      <c r="S61" s="303">
        <f t="shared" si="6"/>
        <v>0</v>
      </c>
    </row>
    <row r="62" spans="1:19" x14ac:dyDescent="0.25">
      <c r="A62" s="129"/>
      <c r="B62" s="12">
        <f t="shared" si="7"/>
        <v>0</v>
      </c>
      <c r="C62" s="15"/>
      <c r="D62" s="291"/>
      <c r="E62" s="324"/>
      <c r="F62" s="291">
        <f t="shared" si="2"/>
        <v>0</v>
      </c>
      <c r="G62" s="292"/>
      <c r="H62" s="293"/>
      <c r="I62" s="303">
        <f t="shared" si="4"/>
        <v>0</v>
      </c>
      <c r="K62" s="129"/>
      <c r="L62" s="12">
        <f t="shared" si="8"/>
        <v>0</v>
      </c>
      <c r="M62" s="15"/>
      <c r="N62" s="291"/>
      <c r="O62" s="324"/>
      <c r="P62" s="291">
        <f t="shared" si="1"/>
        <v>0</v>
      </c>
      <c r="Q62" s="292"/>
      <c r="R62" s="293"/>
      <c r="S62" s="303">
        <f t="shared" si="6"/>
        <v>0</v>
      </c>
    </row>
    <row r="63" spans="1:19" x14ac:dyDescent="0.25">
      <c r="A63" s="129"/>
      <c r="B63" s="12">
        <f t="shared" si="7"/>
        <v>0</v>
      </c>
      <c r="C63" s="15"/>
      <c r="D63" s="291"/>
      <c r="E63" s="324"/>
      <c r="F63" s="291">
        <f t="shared" si="2"/>
        <v>0</v>
      </c>
      <c r="G63" s="292"/>
      <c r="H63" s="293"/>
      <c r="I63" s="303">
        <f t="shared" si="4"/>
        <v>0</v>
      </c>
      <c r="K63" s="129"/>
      <c r="L63" s="12">
        <f t="shared" si="8"/>
        <v>0</v>
      </c>
      <c r="M63" s="15"/>
      <c r="N63" s="291"/>
      <c r="O63" s="324"/>
      <c r="P63" s="291">
        <f t="shared" si="1"/>
        <v>0</v>
      </c>
      <c r="Q63" s="292"/>
      <c r="R63" s="293"/>
      <c r="S63" s="303">
        <f t="shared" si="6"/>
        <v>0</v>
      </c>
    </row>
    <row r="64" spans="1:19" x14ac:dyDescent="0.25">
      <c r="A64" s="129"/>
      <c r="B64" s="12">
        <f t="shared" si="7"/>
        <v>0</v>
      </c>
      <c r="C64" s="15"/>
      <c r="D64" s="291"/>
      <c r="E64" s="324"/>
      <c r="F64" s="291">
        <f t="shared" si="2"/>
        <v>0</v>
      </c>
      <c r="G64" s="292"/>
      <c r="H64" s="293"/>
      <c r="I64" s="303">
        <f t="shared" si="4"/>
        <v>0</v>
      </c>
      <c r="K64" s="129"/>
      <c r="L64" s="12">
        <f t="shared" si="8"/>
        <v>0</v>
      </c>
      <c r="M64" s="15"/>
      <c r="N64" s="291"/>
      <c r="O64" s="324"/>
      <c r="P64" s="291">
        <f t="shared" si="1"/>
        <v>0</v>
      </c>
      <c r="Q64" s="292"/>
      <c r="R64" s="293"/>
      <c r="S64" s="303">
        <f t="shared" si="6"/>
        <v>0</v>
      </c>
    </row>
    <row r="65" spans="1:19" x14ac:dyDescent="0.25">
      <c r="A65" s="129"/>
      <c r="B65" s="12">
        <f t="shared" si="7"/>
        <v>0</v>
      </c>
      <c r="C65" s="15"/>
      <c r="D65" s="291"/>
      <c r="E65" s="324"/>
      <c r="F65" s="291">
        <f t="shared" si="2"/>
        <v>0</v>
      </c>
      <c r="G65" s="292"/>
      <c r="H65" s="293"/>
      <c r="I65" s="303">
        <f t="shared" si="4"/>
        <v>0</v>
      </c>
      <c r="K65" s="129"/>
      <c r="L65" s="12">
        <f t="shared" si="8"/>
        <v>0</v>
      </c>
      <c r="M65" s="15"/>
      <c r="N65" s="291"/>
      <c r="O65" s="324"/>
      <c r="P65" s="291">
        <f t="shared" si="1"/>
        <v>0</v>
      </c>
      <c r="Q65" s="292"/>
      <c r="R65" s="293"/>
      <c r="S65" s="303">
        <f t="shared" si="6"/>
        <v>0</v>
      </c>
    </row>
    <row r="66" spans="1:19" x14ac:dyDescent="0.25">
      <c r="A66" s="129"/>
      <c r="B66" s="12">
        <f t="shared" si="7"/>
        <v>0</v>
      </c>
      <c r="C66" s="15"/>
      <c r="D66" s="291"/>
      <c r="E66" s="324"/>
      <c r="F66" s="291">
        <f t="shared" si="2"/>
        <v>0</v>
      </c>
      <c r="G66" s="292"/>
      <c r="H66" s="293"/>
      <c r="I66" s="303">
        <f t="shared" si="4"/>
        <v>0</v>
      </c>
      <c r="K66" s="129"/>
      <c r="L66" s="12">
        <f t="shared" si="8"/>
        <v>0</v>
      </c>
      <c r="M66" s="15"/>
      <c r="N66" s="291"/>
      <c r="O66" s="324"/>
      <c r="P66" s="291">
        <f t="shared" si="1"/>
        <v>0</v>
      </c>
      <c r="Q66" s="292"/>
      <c r="R66" s="293"/>
      <c r="S66" s="303">
        <f t="shared" si="6"/>
        <v>0</v>
      </c>
    </row>
    <row r="67" spans="1:19" x14ac:dyDescent="0.25">
      <c r="A67" s="129"/>
      <c r="B67" s="12">
        <f t="shared" si="7"/>
        <v>0</v>
      </c>
      <c r="C67" s="15"/>
      <c r="D67" s="72"/>
      <c r="E67" s="237"/>
      <c r="F67" s="72">
        <f t="shared" si="2"/>
        <v>0</v>
      </c>
      <c r="G67" s="73"/>
      <c r="H67" s="74"/>
      <c r="I67" s="110">
        <f t="shared" si="4"/>
        <v>0</v>
      </c>
      <c r="K67" s="129"/>
      <c r="L67" s="12">
        <f t="shared" si="8"/>
        <v>0</v>
      </c>
      <c r="M67" s="15"/>
      <c r="N67" s="72"/>
      <c r="O67" s="237"/>
      <c r="P67" s="72">
        <f t="shared" si="1"/>
        <v>0</v>
      </c>
      <c r="Q67" s="73"/>
      <c r="R67" s="74"/>
      <c r="S67" s="110">
        <f t="shared" si="6"/>
        <v>0</v>
      </c>
    </row>
    <row r="68" spans="1:19" x14ac:dyDescent="0.25">
      <c r="A68" s="129"/>
      <c r="B68" s="12">
        <f t="shared" si="7"/>
        <v>0</v>
      </c>
      <c r="C68" s="15"/>
      <c r="D68" s="62"/>
      <c r="E68" s="246"/>
      <c r="F68" s="72">
        <f t="shared" si="2"/>
        <v>0</v>
      </c>
      <c r="G68" s="73"/>
      <c r="H68" s="74"/>
      <c r="I68" s="110">
        <f t="shared" si="4"/>
        <v>0</v>
      </c>
      <c r="K68" s="129"/>
      <c r="L68" s="12">
        <f t="shared" si="8"/>
        <v>0</v>
      </c>
      <c r="M68" s="15"/>
      <c r="N68" s="62"/>
      <c r="O68" s="246"/>
      <c r="P68" s="72">
        <f t="shared" si="1"/>
        <v>0</v>
      </c>
      <c r="Q68" s="73"/>
      <c r="R68" s="74"/>
      <c r="S68" s="110">
        <f t="shared" si="6"/>
        <v>0</v>
      </c>
    </row>
    <row r="69" spans="1:19" x14ac:dyDescent="0.25">
      <c r="A69" s="129"/>
      <c r="B69" s="12">
        <f t="shared" si="7"/>
        <v>0</v>
      </c>
      <c r="C69" s="15"/>
      <c r="D69" s="62"/>
      <c r="E69" s="246"/>
      <c r="F69" s="72">
        <f t="shared" si="2"/>
        <v>0</v>
      </c>
      <c r="G69" s="73"/>
      <c r="H69" s="74"/>
      <c r="I69" s="110">
        <f t="shared" si="4"/>
        <v>0</v>
      </c>
      <c r="K69" s="129"/>
      <c r="L69" s="12">
        <f t="shared" si="8"/>
        <v>0</v>
      </c>
      <c r="M69" s="15"/>
      <c r="N69" s="62"/>
      <c r="O69" s="246"/>
      <c r="P69" s="72">
        <f t="shared" si="1"/>
        <v>0</v>
      </c>
      <c r="Q69" s="73"/>
      <c r="R69" s="74"/>
      <c r="S69" s="110">
        <f t="shared" si="6"/>
        <v>0</v>
      </c>
    </row>
    <row r="70" spans="1:19" x14ac:dyDescent="0.25">
      <c r="A70" s="129"/>
      <c r="B70" s="12">
        <f t="shared" si="7"/>
        <v>0</v>
      </c>
      <c r="C70" s="15"/>
      <c r="D70" s="62"/>
      <c r="E70" s="246"/>
      <c r="F70" s="72">
        <f t="shared" si="2"/>
        <v>0</v>
      </c>
      <c r="G70" s="73"/>
      <c r="H70" s="74"/>
      <c r="I70" s="110">
        <f t="shared" si="4"/>
        <v>0</v>
      </c>
      <c r="K70" s="129"/>
      <c r="L70" s="12">
        <f t="shared" si="8"/>
        <v>0</v>
      </c>
      <c r="M70" s="15"/>
      <c r="N70" s="62"/>
      <c r="O70" s="246"/>
      <c r="P70" s="72">
        <f t="shared" si="1"/>
        <v>0</v>
      </c>
      <c r="Q70" s="73"/>
      <c r="R70" s="74"/>
      <c r="S70" s="110">
        <f t="shared" si="6"/>
        <v>0</v>
      </c>
    </row>
    <row r="71" spans="1:19" x14ac:dyDescent="0.25">
      <c r="A71" s="129"/>
      <c r="B71" s="12">
        <f t="shared" si="7"/>
        <v>0</v>
      </c>
      <c r="C71" s="15"/>
      <c r="D71" s="62"/>
      <c r="E71" s="246"/>
      <c r="F71" s="72">
        <f t="shared" si="2"/>
        <v>0</v>
      </c>
      <c r="G71" s="73"/>
      <c r="H71" s="74"/>
      <c r="I71" s="110">
        <f t="shared" si="4"/>
        <v>0</v>
      </c>
      <c r="K71" s="129"/>
      <c r="L71" s="12">
        <f t="shared" si="8"/>
        <v>0</v>
      </c>
      <c r="M71" s="15"/>
      <c r="N71" s="62"/>
      <c r="O71" s="246"/>
      <c r="P71" s="72">
        <f t="shared" si="1"/>
        <v>0</v>
      </c>
      <c r="Q71" s="73"/>
      <c r="R71" s="74"/>
      <c r="S71" s="110">
        <f t="shared" si="6"/>
        <v>0</v>
      </c>
    </row>
    <row r="72" spans="1:19" x14ac:dyDescent="0.25">
      <c r="A72" s="129"/>
      <c r="B72" s="12">
        <f t="shared" si="7"/>
        <v>0</v>
      </c>
      <c r="C72" s="15"/>
      <c r="D72" s="62"/>
      <c r="E72" s="246"/>
      <c r="F72" s="72">
        <f t="shared" si="2"/>
        <v>0</v>
      </c>
      <c r="G72" s="73"/>
      <c r="H72" s="74"/>
      <c r="I72" s="110">
        <f t="shared" si="4"/>
        <v>0</v>
      </c>
      <c r="K72" s="129"/>
      <c r="L72" s="12">
        <f t="shared" si="8"/>
        <v>0</v>
      </c>
      <c r="M72" s="15"/>
      <c r="N72" s="62"/>
      <c r="O72" s="246"/>
      <c r="P72" s="72">
        <f t="shared" si="1"/>
        <v>0</v>
      </c>
      <c r="Q72" s="73"/>
      <c r="R72" s="74"/>
      <c r="S72" s="110">
        <f t="shared" si="6"/>
        <v>0</v>
      </c>
    </row>
    <row r="73" spans="1:19" x14ac:dyDescent="0.25">
      <c r="A73" s="129"/>
      <c r="B73" s="12">
        <f t="shared" si="7"/>
        <v>0</v>
      </c>
      <c r="C73" s="15"/>
      <c r="D73" s="62"/>
      <c r="E73" s="246"/>
      <c r="F73" s="72">
        <f t="shared" ref="F73" si="9">D73</f>
        <v>0</v>
      </c>
      <c r="G73" s="73"/>
      <c r="H73" s="74"/>
      <c r="I73" s="110">
        <f t="shared" si="4"/>
        <v>0</v>
      </c>
      <c r="K73" s="129"/>
      <c r="L73" s="12">
        <f t="shared" si="8"/>
        <v>0</v>
      </c>
      <c r="M73" s="15"/>
      <c r="N73" s="62"/>
      <c r="O73" s="246"/>
      <c r="P73" s="72">
        <f t="shared" ref="P73" si="10">N73</f>
        <v>0</v>
      </c>
      <c r="Q73" s="73"/>
      <c r="R73" s="74"/>
      <c r="S73" s="110">
        <f t="shared" si="6"/>
        <v>0</v>
      </c>
    </row>
    <row r="74" spans="1:19" x14ac:dyDescent="0.25">
      <c r="A74" s="129"/>
      <c r="B74" s="12">
        <f t="shared" si="7"/>
        <v>0</v>
      </c>
      <c r="C74" s="15"/>
      <c r="D74" s="62"/>
      <c r="E74" s="246"/>
      <c r="F74" s="72">
        <f>D74</f>
        <v>0</v>
      </c>
      <c r="G74" s="73"/>
      <c r="H74" s="74"/>
      <c r="I74" s="110">
        <f t="shared" si="4"/>
        <v>0</v>
      </c>
      <c r="K74" s="129"/>
      <c r="L74" s="12">
        <f t="shared" si="8"/>
        <v>0</v>
      </c>
      <c r="M74" s="15"/>
      <c r="N74" s="62"/>
      <c r="O74" s="246"/>
      <c r="P74" s="72">
        <f>N74</f>
        <v>0</v>
      </c>
      <c r="Q74" s="73"/>
      <c r="R74" s="74"/>
      <c r="S74" s="110">
        <f t="shared" si="6"/>
        <v>0</v>
      </c>
    </row>
    <row r="75" spans="1:19" x14ac:dyDescent="0.25">
      <c r="A75" s="129"/>
      <c r="B75" s="12">
        <f t="shared" si="7"/>
        <v>0</v>
      </c>
      <c r="C75" s="15"/>
      <c r="D75" s="62"/>
      <c r="E75" s="246"/>
      <c r="F75" s="72">
        <f>D75</f>
        <v>0</v>
      </c>
      <c r="G75" s="73"/>
      <c r="H75" s="74"/>
      <c r="I75" s="110">
        <f t="shared" ref="I75:I76" si="11">I74-F75</f>
        <v>0</v>
      </c>
      <c r="K75" s="129"/>
      <c r="L75" s="12">
        <f t="shared" si="8"/>
        <v>0</v>
      </c>
      <c r="M75" s="15"/>
      <c r="N75" s="62"/>
      <c r="O75" s="246"/>
      <c r="P75" s="72">
        <f>N75</f>
        <v>0</v>
      </c>
      <c r="Q75" s="73"/>
      <c r="R75" s="74"/>
      <c r="S75" s="110">
        <f t="shared" ref="S75:S76" si="12">S74-P75</f>
        <v>0</v>
      </c>
    </row>
    <row r="76" spans="1:19" x14ac:dyDescent="0.25">
      <c r="A76" s="129"/>
      <c r="C76" s="15"/>
      <c r="D76" s="62"/>
      <c r="E76" s="246"/>
      <c r="F76" s="72">
        <f>D76</f>
        <v>0</v>
      </c>
      <c r="G76" s="73"/>
      <c r="H76" s="74"/>
      <c r="I76" s="110">
        <f t="shared" si="11"/>
        <v>0</v>
      </c>
      <c r="K76" s="129"/>
      <c r="M76" s="15"/>
      <c r="N76" s="62"/>
      <c r="O76" s="246"/>
      <c r="P76" s="72">
        <f>N76</f>
        <v>0</v>
      </c>
      <c r="Q76" s="73"/>
      <c r="R76" s="74"/>
      <c r="S76" s="110">
        <f t="shared" si="12"/>
        <v>0</v>
      </c>
    </row>
    <row r="77" spans="1:19" ht="15.75" thickBot="1" x14ac:dyDescent="0.3">
      <c r="A77" s="129"/>
      <c r="B77" s="16"/>
      <c r="C77" s="54"/>
      <c r="D77" s="112"/>
      <c r="E77" s="227"/>
      <c r="F77" s="108"/>
      <c r="G77" s="109"/>
      <c r="H77" s="63"/>
      <c r="K77" s="129"/>
      <c r="L77" s="16"/>
      <c r="M77" s="54"/>
      <c r="N77" s="112"/>
      <c r="O77" s="227"/>
      <c r="P77" s="108"/>
      <c r="Q77" s="109"/>
      <c r="R77" s="63"/>
    </row>
    <row r="78" spans="1:19" x14ac:dyDescent="0.25">
      <c r="C78" s="55">
        <f>SUM(C9:C77)</f>
        <v>30</v>
      </c>
      <c r="D78" s="6">
        <f>SUM(D9:D77)</f>
        <v>376.16</v>
      </c>
      <c r="F78" s="6">
        <f>SUM(F9:F77)</f>
        <v>376.16</v>
      </c>
      <c r="M78" s="55">
        <f>SUM(M9:M77)</f>
        <v>30</v>
      </c>
      <c r="N78" s="6">
        <f>SUM(N9:N77)</f>
        <v>373.35</v>
      </c>
      <c r="P78" s="6">
        <f>SUM(P9:P77)</f>
        <v>373.35</v>
      </c>
    </row>
    <row r="80" spans="1:19" ht="15.75" thickBot="1" x14ac:dyDescent="0.3"/>
    <row r="81" spans="3:16" ht="15.75" thickBot="1" x14ac:dyDescent="0.3">
      <c r="D81" s="46" t="s">
        <v>4</v>
      </c>
      <c r="E81" s="59">
        <f>F5+F6-C78+F7</f>
        <v>0</v>
      </c>
      <c r="N81" s="46" t="s">
        <v>4</v>
      </c>
      <c r="O81" s="59">
        <f>P5+P6-M78+P7</f>
        <v>0</v>
      </c>
    </row>
    <row r="82" spans="3:16" ht="15.75" thickBot="1" x14ac:dyDescent="0.3"/>
    <row r="83" spans="3:16" ht="15.75" thickBot="1" x14ac:dyDescent="0.3">
      <c r="C83" s="1119" t="s">
        <v>11</v>
      </c>
      <c r="D83" s="1120"/>
      <c r="E83" s="60">
        <f>E5+E6-F78+E7</f>
        <v>0</v>
      </c>
      <c r="F83" s="76"/>
      <c r="M83" s="1119" t="s">
        <v>11</v>
      </c>
      <c r="N83" s="1120"/>
      <c r="O83" s="60">
        <f>O5+O6-P78+O7</f>
        <v>0</v>
      </c>
      <c r="P83" s="76"/>
    </row>
  </sheetData>
  <mergeCells count="6"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013F-52E2-4877-9D2D-10E3254A51AB}">
  <sheetPr>
    <tabColor rgb="FF33CC33"/>
  </sheetPr>
  <dimension ref="A1:T39"/>
  <sheetViews>
    <sheetView topLeftCell="K1" workbookViewId="0">
      <selection activeCell="L1" sqref="L1:R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2" max="12" width="25.28515625" bestFit="1" customWidth="1"/>
    <col min="13" max="13" width="16.28515625" bestFit="1" customWidth="1"/>
    <col min="15" max="15" width="11.28515625" customWidth="1"/>
  </cols>
  <sheetData>
    <row r="1" spans="1:20" ht="40.5" x14ac:dyDescent="0.55000000000000004">
      <c r="A1" s="1117" t="s">
        <v>178</v>
      </c>
      <c r="B1" s="1117"/>
      <c r="C1" s="1117"/>
      <c r="D1" s="1117"/>
      <c r="E1" s="1117"/>
      <c r="F1" s="1117"/>
      <c r="G1" s="1117"/>
      <c r="H1" s="11">
        <v>1</v>
      </c>
      <c r="L1" s="1117" t="s">
        <v>178</v>
      </c>
      <c r="M1" s="1117"/>
      <c r="N1" s="1117"/>
      <c r="O1" s="1117"/>
      <c r="P1" s="1117"/>
      <c r="Q1" s="1117"/>
      <c r="R1" s="1117"/>
      <c r="S1" s="11">
        <v>1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6</v>
      </c>
    </row>
    <row r="4" spans="1:20" ht="15.75" thickTop="1" x14ac:dyDescent="0.25">
      <c r="B4" s="1180" t="s">
        <v>236</v>
      </c>
      <c r="C4" s="107"/>
      <c r="D4" s="144"/>
      <c r="E4" s="90"/>
      <c r="F4" s="76"/>
      <c r="G4" s="645"/>
      <c r="M4" s="1173" t="s">
        <v>87</v>
      </c>
      <c r="N4" s="107"/>
      <c r="O4" s="144"/>
      <c r="P4" s="90"/>
      <c r="Q4" s="76"/>
      <c r="R4" s="979"/>
    </row>
    <row r="5" spans="1:20" x14ac:dyDescent="0.25">
      <c r="A5" s="79" t="s">
        <v>237</v>
      </c>
      <c r="B5" s="1132"/>
      <c r="C5" s="709">
        <v>46</v>
      </c>
      <c r="D5" s="144">
        <v>44301</v>
      </c>
      <c r="E5" s="90">
        <v>548.58000000000004</v>
      </c>
      <c r="F5" s="76">
        <v>19</v>
      </c>
      <c r="G5" s="49">
        <f>F32</f>
        <v>1079.6600000000001</v>
      </c>
      <c r="H5" s="147">
        <f>E5-G5</f>
        <v>-531.08000000000004</v>
      </c>
      <c r="L5" s="79" t="s">
        <v>114</v>
      </c>
      <c r="M5" s="1174"/>
      <c r="N5" s="135">
        <v>49</v>
      </c>
      <c r="O5" s="144">
        <v>44301</v>
      </c>
      <c r="P5" s="90">
        <v>533.92999999999995</v>
      </c>
      <c r="Q5" s="76">
        <v>23</v>
      </c>
      <c r="R5" s="49">
        <f>Q32</f>
        <v>1182.3699999999999</v>
      </c>
      <c r="S5" s="147">
        <f>P5-R5</f>
        <v>-648.43999999999994</v>
      </c>
    </row>
    <row r="6" spans="1:20" ht="16.5" thickBot="1" x14ac:dyDescent="0.3">
      <c r="C6" s="981">
        <v>50</v>
      </c>
      <c r="D6" s="144">
        <v>44307</v>
      </c>
      <c r="E6">
        <v>531.08000000000004</v>
      </c>
      <c r="F6" s="76">
        <v>19</v>
      </c>
      <c r="G6" s="76"/>
      <c r="N6" s="691">
        <v>55</v>
      </c>
      <c r="O6" s="144">
        <v>44307</v>
      </c>
      <c r="P6" s="79">
        <v>648.44000000000005</v>
      </c>
      <c r="Q6" s="76">
        <v>29</v>
      </c>
      <c r="R6" s="76"/>
    </row>
    <row r="7" spans="1:20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M7" s="67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</row>
    <row r="8" spans="1:20" ht="15.75" thickTop="1" x14ac:dyDescent="0.25">
      <c r="A8" s="58"/>
      <c r="B8" s="98"/>
      <c r="C8" s="15">
        <v>19</v>
      </c>
      <c r="D8" s="859">
        <v>548.58000000000004</v>
      </c>
      <c r="E8" s="359">
        <v>44302</v>
      </c>
      <c r="F8" s="307">
        <f t="shared" ref="F8:F28" si="0">D8</f>
        <v>548.58000000000004</v>
      </c>
      <c r="G8" s="352" t="s">
        <v>372</v>
      </c>
      <c r="H8" s="293">
        <v>46</v>
      </c>
      <c r="I8" s="139">
        <f>E4+E5+E6-D8</f>
        <v>531.08000000000004</v>
      </c>
      <c r="L8" s="58"/>
      <c r="M8" s="98"/>
      <c r="N8" s="15">
        <v>23</v>
      </c>
      <c r="O8" s="859">
        <v>533.92999999999995</v>
      </c>
      <c r="P8" s="359">
        <v>44302</v>
      </c>
      <c r="Q8" s="307">
        <f t="shared" ref="Q8:Q28" si="1">O8</f>
        <v>533.92999999999995</v>
      </c>
      <c r="R8" s="352" t="s">
        <v>372</v>
      </c>
      <c r="S8" s="293">
        <v>49</v>
      </c>
      <c r="T8" s="139">
        <f>P4+P5+P6-O8</f>
        <v>648.43999999999994</v>
      </c>
    </row>
    <row r="9" spans="1:20" x14ac:dyDescent="0.25">
      <c r="A9" s="79"/>
      <c r="B9" s="2"/>
      <c r="C9" s="15">
        <v>19</v>
      </c>
      <c r="D9" s="859">
        <v>531.08000000000004</v>
      </c>
      <c r="E9" s="359">
        <v>44312</v>
      </c>
      <c r="F9" s="307">
        <f t="shared" si="0"/>
        <v>531.08000000000004</v>
      </c>
      <c r="G9" s="352" t="s">
        <v>422</v>
      </c>
      <c r="H9" s="293">
        <v>50</v>
      </c>
      <c r="I9" s="297">
        <f>I8-D9</f>
        <v>0</v>
      </c>
      <c r="L9" s="79"/>
      <c r="M9" s="2"/>
      <c r="N9" s="15">
        <v>29</v>
      </c>
      <c r="O9" s="859">
        <v>648.44000000000005</v>
      </c>
      <c r="P9" s="359">
        <v>44312</v>
      </c>
      <c r="Q9" s="307">
        <f t="shared" si="1"/>
        <v>648.44000000000005</v>
      </c>
      <c r="R9" s="352" t="s">
        <v>422</v>
      </c>
      <c r="S9" s="293">
        <v>55</v>
      </c>
      <c r="T9" s="297">
        <f>T8-O9</f>
        <v>0</v>
      </c>
    </row>
    <row r="10" spans="1:20" x14ac:dyDescent="0.25">
      <c r="A10" s="79"/>
      <c r="B10" s="2"/>
      <c r="C10" s="15"/>
      <c r="D10" s="859"/>
      <c r="E10" s="359"/>
      <c r="F10" s="1050">
        <f t="shared" si="0"/>
        <v>0</v>
      </c>
      <c r="G10" s="1051"/>
      <c r="H10" s="1037"/>
      <c r="I10" s="1028">
        <f t="shared" ref="I10:I27" si="2">I9-D10</f>
        <v>0</v>
      </c>
      <c r="L10" s="79"/>
      <c r="M10" s="2"/>
      <c r="N10" s="15"/>
      <c r="O10" s="859"/>
      <c r="P10" s="359"/>
      <c r="Q10" s="1050">
        <f t="shared" si="1"/>
        <v>0</v>
      </c>
      <c r="R10" s="1051"/>
      <c r="S10" s="1037"/>
      <c r="T10" s="1028">
        <f t="shared" ref="T10:T27" si="3">T9-O10</f>
        <v>0</v>
      </c>
    </row>
    <row r="11" spans="1:20" x14ac:dyDescent="0.25">
      <c r="A11" s="58"/>
      <c r="B11" s="2"/>
      <c r="C11" s="15"/>
      <c r="D11" s="859"/>
      <c r="E11" s="359"/>
      <c r="F11" s="1050">
        <f t="shared" si="0"/>
        <v>0</v>
      </c>
      <c r="G11" s="1051"/>
      <c r="H11" s="1037"/>
      <c r="I11" s="1028">
        <f t="shared" si="2"/>
        <v>0</v>
      </c>
      <c r="L11" s="58"/>
      <c r="M11" s="2"/>
      <c r="N11" s="15"/>
      <c r="O11" s="859"/>
      <c r="P11" s="359"/>
      <c r="Q11" s="1050">
        <f t="shared" si="1"/>
        <v>0</v>
      </c>
      <c r="R11" s="1051"/>
      <c r="S11" s="1037"/>
      <c r="T11" s="1028">
        <f t="shared" si="3"/>
        <v>0</v>
      </c>
    </row>
    <row r="12" spans="1:20" x14ac:dyDescent="0.25">
      <c r="A12" s="79"/>
      <c r="B12" s="2"/>
      <c r="C12" s="15"/>
      <c r="D12" s="859"/>
      <c r="E12" s="359"/>
      <c r="F12" s="1050">
        <f t="shared" si="0"/>
        <v>0</v>
      </c>
      <c r="G12" s="1051"/>
      <c r="H12" s="1037"/>
      <c r="I12" s="1028">
        <f t="shared" si="2"/>
        <v>0</v>
      </c>
      <c r="L12" s="79"/>
      <c r="M12" s="2"/>
      <c r="N12" s="15"/>
      <c r="O12" s="859"/>
      <c r="P12" s="359"/>
      <c r="Q12" s="1050">
        <f t="shared" si="1"/>
        <v>0</v>
      </c>
      <c r="R12" s="1051"/>
      <c r="S12" s="1037"/>
      <c r="T12" s="1028">
        <f t="shared" si="3"/>
        <v>0</v>
      </c>
    </row>
    <row r="13" spans="1:20" x14ac:dyDescent="0.25">
      <c r="A13" s="79"/>
      <c r="B13" s="2"/>
      <c r="C13" s="15"/>
      <c r="D13" s="859"/>
      <c r="E13" s="359"/>
      <c r="F13" s="1050">
        <f t="shared" si="0"/>
        <v>0</v>
      </c>
      <c r="G13" s="1051"/>
      <c r="H13" s="1037"/>
      <c r="I13" s="1028">
        <f t="shared" si="2"/>
        <v>0</v>
      </c>
      <c r="L13" s="79"/>
      <c r="M13" s="2"/>
      <c r="N13" s="15"/>
      <c r="O13" s="859"/>
      <c r="P13" s="359"/>
      <c r="Q13" s="307">
        <f t="shared" si="1"/>
        <v>0</v>
      </c>
      <c r="R13" s="352"/>
      <c r="S13" s="293"/>
      <c r="T13" s="297">
        <f t="shared" si="3"/>
        <v>0</v>
      </c>
    </row>
    <row r="14" spans="1:20" x14ac:dyDescent="0.25">
      <c r="B14" s="2"/>
      <c r="C14" s="15"/>
      <c r="D14" s="859"/>
      <c r="E14" s="359"/>
      <c r="F14" s="307">
        <f t="shared" si="0"/>
        <v>0</v>
      </c>
      <c r="G14" s="352"/>
      <c r="H14" s="293"/>
      <c r="I14" s="139">
        <f t="shared" si="2"/>
        <v>0</v>
      </c>
      <c r="M14" s="2"/>
      <c r="N14" s="15"/>
      <c r="O14" s="859"/>
      <c r="P14" s="359"/>
      <c r="Q14" s="307">
        <f t="shared" si="1"/>
        <v>0</v>
      </c>
      <c r="R14" s="352"/>
      <c r="S14" s="293"/>
      <c r="T14" s="139">
        <f t="shared" si="3"/>
        <v>0</v>
      </c>
    </row>
    <row r="15" spans="1:20" x14ac:dyDescent="0.25">
      <c r="B15" s="2"/>
      <c r="C15" s="15"/>
      <c r="D15" s="859"/>
      <c r="E15" s="359"/>
      <c r="F15" s="307">
        <f t="shared" si="0"/>
        <v>0</v>
      </c>
      <c r="G15" s="99"/>
      <c r="H15" s="74"/>
      <c r="I15" s="139">
        <f t="shared" si="2"/>
        <v>0</v>
      </c>
      <c r="M15" s="2"/>
      <c r="N15" s="15"/>
      <c r="O15" s="859"/>
      <c r="P15" s="359"/>
      <c r="Q15" s="307">
        <f t="shared" si="1"/>
        <v>0</v>
      </c>
      <c r="R15" s="99"/>
      <c r="S15" s="74"/>
      <c r="T15" s="139">
        <f t="shared" si="3"/>
        <v>0</v>
      </c>
    </row>
    <row r="16" spans="1:20" x14ac:dyDescent="0.25">
      <c r="B16" s="2"/>
      <c r="C16" s="15"/>
      <c r="D16" s="859"/>
      <c r="E16" s="860"/>
      <c r="F16" s="307">
        <f t="shared" si="0"/>
        <v>0</v>
      </c>
      <c r="G16" s="99"/>
      <c r="H16" s="74"/>
      <c r="I16" s="139">
        <f t="shared" si="2"/>
        <v>0</v>
      </c>
      <c r="M16" s="2"/>
      <c r="N16" s="15"/>
      <c r="O16" s="859"/>
      <c r="P16" s="860"/>
      <c r="Q16" s="307">
        <f t="shared" si="1"/>
        <v>0</v>
      </c>
      <c r="R16" s="99"/>
      <c r="S16" s="74"/>
      <c r="T16" s="139">
        <f t="shared" si="3"/>
        <v>0</v>
      </c>
    </row>
    <row r="17" spans="1:20" x14ac:dyDescent="0.25">
      <c r="B17" s="2"/>
      <c r="C17" s="15"/>
      <c r="D17" s="861"/>
      <c r="E17" s="860"/>
      <c r="F17" s="307">
        <f t="shared" si="0"/>
        <v>0</v>
      </c>
      <c r="G17" s="99"/>
      <c r="H17" s="74"/>
      <c r="I17" s="139">
        <f t="shared" si="2"/>
        <v>0</v>
      </c>
      <c r="M17" s="2"/>
      <c r="N17" s="15"/>
      <c r="O17" s="861"/>
      <c r="P17" s="860"/>
      <c r="Q17" s="307">
        <f t="shared" si="1"/>
        <v>0</v>
      </c>
      <c r="R17" s="99"/>
      <c r="S17" s="74"/>
      <c r="T17" s="139">
        <f t="shared" si="3"/>
        <v>0</v>
      </c>
    </row>
    <row r="18" spans="1:20" x14ac:dyDescent="0.25">
      <c r="B18" s="2"/>
      <c r="C18" s="15"/>
      <c r="D18" s="859"/>
      <c r="E18" s="860"/>
      <c r="F18" s="307">
        <f t="shared" si="0"/>
        <v>0</v>
      </c>
      <c r="G18" s="99"/>
      <c r="H18" s="74"/>
      <c r="I18" s="139">
        <f t="shared" si="2"/>
        <v>0</v>
      </c>
      <c r="M18" s="2"/>
      <c r="N18" s="15"/>
      <c r="O18" s="859"/>
      <c r="P18" s="860"/>
      <c r="Q18" s="307">
        <f t="shared" si="1"/>
        <v>0</v>
      </c>
      <c r="R18" s="99"/>
      <c r="S18" s="74"/>
      <c r="T18" s="139">
        <f t="shared" si="3"/>
        <v>0</v>
      </c>
    </row>
    <row r="19" spans="1:20" x14ac:dyDescent="0.25">
      <c r="B19" s="2"/>
      <c r="C19" s="15"/>
      <c r="D19" s="859"/>
      <c r="E19" s="860"/>
      <c r="F19" s="307">
        <f t="shared" si="0"/>
        <v>0</v>
      </c>
      <c r="G19" s="99"/>
      <c r="H19" s="74"/>
      <c r="I19" s="139">
        <f t="shared" si="2"/>
        <v>0</v>
      </c>
      <c r="M19" s="2"/>
      <c r="N19" s="15"/>
      <c r="O19" s="859"/>
      <c r="P19" s="860"/>
      <c r="Q19" s="307">
        <f t="shared" si="1"/>
        <v>0</v>
      </c>
      <c r="R19" s="99"/>
      <c r="S19" s="74"/>
      <c r="T19" s="139">
        <f t="shared" si="3"/>
        <v>0</v>
      </c>
    </row>
    <row r="20" spans="1:20" x14ac:dyDescent="0.25">
      <c r="B20" s="2"/>
      <c r="C20" s="15"/>
      <c r="D20" s="859"/>
      <c r="E20" s="860"/>
      <c r="F20" s="307">
        <f t="shared" si="0"/>
        <v>0</v>
      </c>
      <c r="G20" s="99"/>
      <c r="H20" s="74"/>
      <c r="I20" s="139">
        <f t="shared" si="2"/>
        <v>0</v>
      </c>
      <c r="M20" s="2"/>
      <c r="N20" s="15"/>
      <c r="O20" s="859"/>
      <c r="P20" s="860"/>
      <c r="Q20" s="307">
        <f t="shared" si="1"/>
        <v>0</v>
      </c>
      <c r="R20" s="99"/>
      <c r="S20" s="74"/>
      <c r="T20" s="139">
        <f t="shared" si="3"/>
        <v>0</v>
      </c>
    </row>
    <row r="21" spans="1:20" x14ac:dyDescent="0.25">
      <c r="B21" s="2"/>
      <c r="C21" s="15"/>
      <c r="D21" s="859"/>
      <c r="E21" s="860"/>
      <c r="F21" s="307">
        <f t="shared" si="0"/>
        <v>0</v>
      </c>
      <c r="G21" s="99"/>
      <c r="H21" s="74"/>
      <c r="I21" s="139">
        <f t="shared" si="2"/>
        <v>0</v>
      </c>
      <c r="M21" s="2"/>
      <c r="N21" s="15"/>
      <c r="O21" s="859"/>
      <c r="P21" s="860"/>
      <c r="Q21" s="307">
        <f t="shared" si="1"/>
        <v>0</v>
      </c>
      <c r="R21" s="99"/>
      <c r="S21" s="74"/>
      <c r="T21" s="139">
        <f t="shared" si="3"/>
        <v>0</v>
      </c>
    </row>
    <row r="22" spans="1:20" x14ac:dyDescent="0.25">
      <c r="B22" s="2"/>
      <c r="C22" s="15"/>
      <c r="D22" s="859"/>
      <c r="E22" s="860"/>
      <c r="F22" s="307">
        <f t="shared" si="0"/>
        <v>0</v>
      </c>
      <c r="G22" s="99"/>
      <c r="H22" s="74"/>
      <c r="I22" s="139">
        <f t="shared" si="2"/>
        <v>0</v>
      </c>
      <c r="M22" s="2"/>
      <c r="N22" s="15"/>
      <c r="O22" s="859"/>
      <c r="P22" s="860"/>
      <c r="Q22" s="307">
        <f t="shared" si="1"/>
        <v>0</v>
      </c>
      <c r="R22" s="99"/>
      <c r="S22" s="74"/>
      <c r="T22" s="139">
        <f t="shared" si="3"/>
        <v>0</v>
      </c>
    </row>
    <row r="23" spans="1:20" x14ac:dyDescent="0.25">
      <c r="B23" s="2"/>
      <c r="C23" s="15"/>
      <c r="D23" s="859"/>
      <c r="E23" s="860"/>
      <c r="F23" s="307">
        <f t="shared" si="0"/>
        <v>0</v>
      </c>
      <c r="G23" s="99"/>
      <c r="H23" s="74"/>
      <c r="I23" s="139">
        <f t="shared" si="2"/>
        <v>0</v>
      </c>
      <c r="M23" s="2"/>
      <c r="N23" s="15"/>
      <c r="O23" s="859"/>
      <c r="P23" s="860"/>
      <c r="Q23" s="307">
        <f t="shared" si="1"/>
        <v>0</v>
      </c>
      <c r="R23" s="99"/>
      <c r="S23" s="74"/>
      <c r="T23" s="139">
        <f t="shared" si="3"/>
        <v>0</v>
      </c>
    </row>
    <row r="24" spans="1:20" x14ac:dyDescent="0.25">
      <c r="B24" s="2"/>
      <c r="C24" s="15"/>
      <c r="D24" s="859"/>
      <c r="E24" s="860"/>
      <c r="F24" s="307">
        <f t="shared" si="0"/>
        <v>0</v>
      </c>
      <c r="G24" s="99"/>
      <c r="H24" s="74"/>
      <c r="I24" s="139">
        <f t="shared" si="2"/>
        <v>0</v>
      </c>
      <c r="M24" s="2"/>
      <c r="N24" s="15"/>
      <c r="O24" s="859"/>
      <c r="P24" s="860"/>
      <c r="Q24" s="307">
        <f t="shared" si="1"/>
        <v>0</v>
      </c>
      <c r="R24" s="99"/>
      <c r="S24" s="74"/>
      <c r="T24" s="139">
        <f t="shared" si="3"/>
        <v>0</v>
      </c>
    </row>
    <row r="25" spans="1:20" x14ac:dyDescent="0.25">
      <c r="B25" s="2"/>
      <c r="C25" s="15"/>
      <c r="D25" s="859"/>
      <c r="E25" s="860"/>
      <c r="F25" s="307">
        <f t="shared" si="0"/>
        <v>0</v>
      </c>
      <c r="G25" s="99"/>
      <c r="H25" s="74"/>
      <c r="I25" s="139">
        <f t="shared" si="2"/>
        <v>0</v>
      </c>
      <c r="M25" s="2"/>
      <c r="N25" s="15"/>
      <c r="O25" s="859"/>
      <c r="P25" s="860"/>
      <c r="Q25" s="307">
        <f t="shared" si="1"/>
        <v>0</v>
      </c>
      <c r="R25" s="99"/>
      <c r="S25" s="74"/>
      <c r="T25" s="139">
        <f t="shared" si="3"/>
        <v>0</v>
      </c>
    </row>
    <row r="26" spans="1:20" x14ac:dyDescent="0.25">
      <c r="B26" s="114"/>
      <c r="C26" s="15"/>
      <c r="D26" s="859"/>
      <c r="E26" s="860"/>
      <c r="F26" s="307">
        <f t="shared" si="0"/>
        <v>0</v>
      </c>
      <c r="G26" s="99"/>
      <c r="H26" s="74"/>
      <c r="I26" s="139">
        <f t="shared" si="2"/>
        <v>0</v>
      </c>
      <c r="M26" s="114"/>
      <c r="N26" s="15"/>
      <c r="O26" s="859"/>
      <c r="P26" s="860"/>
      <c r="Q26" s="307">
        <f t="shared" si="1"/>
        <v>0</v>
      </c>
      <c r="R26" s="99"/>
      <c r="S26" s="74"/>
      <c r="T26" s="139">
        <f t="shared" si="3"/>
        <v>0</v>
      </c>
    </row>
    <row r="27" spans="1:20" x14ac:dyDescent="0.25">
      <c r="B27" s="111"/>
      <c r="C27" s="15"/>
      <c r="D27" s="14"/>
      <c r="E27" s="89"/>
      <c r="F27" s="307">
        <f t="shared" si="0"/>
        <v>0</v>
      </c>
      <c r="G27" s="99"/>
      <c r="H27" s="74"/>
      <c r="I27" s="139">
        <f t="shared" si="2"/>
        <v>0</v>
      </c>
      <c r="M27" s="111"/>
      <c r="N27" s="15"/>
      <c r="O27" s="14"/>
      <c r="P27" s="89"/>
      <c r="Q27" s="307">
        <f t="shared" si="1"/>
        <v>0</v>
      </c>
      <c r="R27" s="99"/>
      <c r="S27" s="74"/>
      <c r="T27" s="139">
        <f t="shared" si="3"/>
        <v>0</v>
      </c>
    </row>
    <row r="28" spans="1:20" x14ac:dyDescent="0.25">
      <c r="B28" s="2"/>
      <c r="C28" s="15"/>
      <c r="D28" s="14"/>
      <c r="E28" s="89"/>
      <c r="F28" s="307">
        <f t="shared" si="0"/>
        <v>0</v>
      </c>
      <c r="G28" s="99"/>
      <c r="H28" s="74"/>
      <c r="I28" s="79"/>
      <c r="M28" s="2"/>
      <c r="N28" s="15"/>
      <c r="O28" s="14"/>
      <c r="P28" s="89"/>
      <c r="Q28" s="307">
        <f t="shared" si="1"/>
        <v>0</v>
      </c>
      <c r="R28" s="99"/>
      <c r="S28" s="74"/>
      <c r="T28" s="79"/>
    </row>
    <row r="29" spans="1:20" x14ac:dyDescent="0.25">
      <c r="B29" s="2"/>
      <c r="C29" s="15"/>
      <c r="D29" s="14"/>
      <c r="E29" s="89"/>
      <c r="F29" s="14"/>
      <c r="G29" s="31"/>
      <c r="H29" s="17"/>
      <c r="M29" s="2"/>
      <c r="N29" s="15"/>
      <c r="O29" s="14"/>
      <c r="P29" s="89"/>
      <c r="Q29" s="14"/>
      <c r="R29" s="31"/>
      <c r="S29" s="17"/>
    </row>
    <row r="30" spans="1:20" x14ac:dyDescent="0.25">
      <c r="B30" s="2"/>
      <c r="C30" s="15"/>
      <c r="D30" s="6"/>
      <c r="E30" s="89"/>
      <c r="F30" s="6"/>
      <c r="M30" s="2"/>
      <c r="N30" s="15"/>
      <c r="O30" s="6"/>
      <c r="P30" s="89"/>
      <c r="Q30" s="6"/>
    </row>
    <row r="31" spans="1:20" ht="15.75" thickBot="1" x14ac:dyDescent="0.3">
      <c r="B31" s="77"/>
      <c r="C31" s="91"/>
      <c r="D31" s="80"/>
      <c r="E31" s="823"/>
      <c r="F31" s="80"/>
      <c r="G31" s="24"/>
      <c r="M31" s="77"/>
      <c r="N31" s="91"/>
      <c r="O31" s="80"/>
      <c r="P31" s="823"/>
      <c r="Q31" s="80"/>
      <c r="R31" s="24"/>
    </row>
    <row r="32" spans="1:20" ht="16.5" thickTop="1" thickBot="1" x14ac:dyDescent="0.3">
      <c r="A32" s="79"/>
      <c r="B32" s="79"/>
      <c r="C32" s="134">
        <f>SUM(C8:C31)</f>
        <v>38</v>
      </c>
      <c r="D32" s="110">
        <f>SUM(D8:D31)</f>
        <v>1079.6600000000001</v>
      </c>
      <c r="E32" s="79"/>
      <c r="F32" s="110">
        <f>SUM(F8:F31)</f>
        <v>1079.6600000000001</v>
      </c>
      <c r="G32" s="79"/>
      <c r="H32" s="79"/>
      <c r="L32" s="79"/>
      <c r="M32" s="79"/>
      <c r="N32" s="134">
        <f>SUM(N8:N31)</f>
        <v>52</v>
      </c>
      <c r="O32" s="110">
        <f>SUM(O8:O31)</f>
        <v>1182.3699999999999</v>
      </c>
      <c r="P32" s="79"/>
      <c r="Q32" s="110">
        <f>SUM(Q8:Q31)</f>
        <v>1182.3699999999999</v>
      </c>
      <c r="R32" s="79"/>
      <c r="S32" s="79"/>
    </row>
    <row r="33" spans="1:19" x14ac:dyDescent="0.25">
      <c r="A33" s="79"/>
      <c r="B33" s="79"/>
      <c r="C33" s="79"/>
      <c r="D33" s="641" t="s">
        <v>21</v>
      </c>
      <c r="E33" s="642"/>
      <c r="F33" s="150">
        <f>E5-F32</f>
        <v>-531.08000000000004</v>
      </c>
      <c r="G33" s="79"/>
      <c r="H33" s="79"/>
      <c r="L33" s="79"/>
      <c r="M33" s="79"/>
      <c r="N33" s="79"/>
      <c r="O33" s="975" t="s">
        <v>21</v>
      </c>
      <c r="P33" s="976"/>
      <c r="Q33" s="150">
        <f>P5-Q32</f>
        <v>-648.43999999999994</v>
      </c>
      <c r="R33" s="79"/>
      <c r="S33" s="79"/>
    </row>
    <row r="34" spans="1:19" ht="15.75" thickBot="1" x14ac:dyDescent="0.3">
      <c r="A34" s="79"/>
      <c r="B34" s="79"/>
      <c r="C34" s="79"/>
      <c r="D34" s="643" t="s">
        <v>4</v>
      </c>
      <c r="E34" s="644"/>
      <c r="F34" s="50">
        <f>F4+F5-C32</f>
        <v>-19</v>
      </c>
      <c r="G34" s="79"/>
      <c r="H34" s="79"/>
      <c r="L34" s="79"/>
      <c r="M34" s="79"/>
      <c r="N34" s="79"/>
      <c r="O34" s="977" t="s">
        <v>4</v>
      </c>
      <c r="P34" s="978"/>
      <c r="Q34" s="50">
        <f>Q4+Q5-N32</f>
        <v>-29</v>
      </c>
      <c r="R34" s="79"/>
      <c r="S34" s="79"/>
    </row>
    <row r="35" spans="1:19" x14ac:dyDescent="0.25">
      <c r="A35" s="79"/>
      <c r="B35" s="79"/>
      <c r="C35" s="79"/>
      <c r="D35" s="79"/>
      <c r="E35" s="79"/>
      <c r="F35" s="79"/>
      <c r="G35" s="79"/>
      <c r="H35" s="79"/>
      <c r="L35" s="79"/>
      <c r="M35" s="79"/>
      <c r="N35" s="79"/>
      <c r="O35" s="79"/>
      <c r="P35" s="79"/>
      <c r="Q35" s="79"/>
      <c r="R35" s="79"/>
      <c r="S35" s="79"/>
    </row>
    <row r="36" spans="1:19" x14ac:dyDescent="0.25">
      <c r="A36" s="79"/>
      <c r="B36" s="79"/>
      <c r="C36" s="79"/>
      <c r="D36" s="79"/>
      <c r="E36" s="79"/>
      <c r="F36" s="79"/>
      <c r="G36" s="79"/>
      <c r="H36" s="79"/>
      <c r="L36" s="79"/>
      <c r="M36" s="79"/>
      <c r="N36" s="79"/>
      <c r="O36" s="79"/>
      <c r="P36" s="79"/>
      <c r="Q36" s="79"/>
      <c r="R36" s="79"/>
      <c r="S36" s="79"/>
    </row>
    <row r="37" spans="1:19" x14ac:dyDescent="0.25">
      <c r="A37" s="79"/>
      <c r="B37" s="79"/>
      <c r="C37" s="79"/>
      <c r="D37" s="79"/>
      <c r="E37" s="79"/>
      <c r="F37" s="79"/>
      <c r="G37" s="79"/>
      <c r="H37" s="79"/>
      <c r="L37" s="79"/>
      <c r="M37" s="79"/>
      <c r="N37" s="79"/>
      <c r="O37" s="79"/>
      <c r="P37" s="79"/>
      <c r="Q37" s="79"/>
      <c r="R37" s="79"/>
      <c r="S37" s="79"/>
    </row>
    <row r="38" spans="1:19" x14ac:dyDescent="0.25">
      <c r="A38" s="79"/>
      <c r="B38" s="79"/>
      <c r="C38" s="79"/>
      <c r="D38" s="79"/>
      <c r="E38" s="79"/>
      <c r="F38" s="79"/>
      <c r="G38" s="79"/>
      <c r="H38" s="79"/>
      <c r="L38" s="79"/>
      <c r="M38" s="79"/>
      <c r="N38" s="79"/>
      <c r="O38" s="79"/>
      <c r="P38" s="79"/>
      <c r="Q38" s="79"/>
      <c r="R38" s="79"/>
      <c r="S38" s="79"/>
    </row>
    <row r="39" spans="1:19" x14ac:dyDescent="0.25">
      <c r="A39" s="79"/>
      <c r="B39" s="79"/>
      <c r="C39" s="79"/>
      <c r="D39" s="79"/>
      <c r="E39" s="79"/>
      <c r="F39" s="79"/>
      <c r="G39" s="79"/>
      <c r="H39" s="79"/>
      <c r="L39" s="79"/>
      <c r="M39" s="79"/>
      <c r="N39" s="79"/>
      <c r="O39" s="79"/>
      <c r="P39" s="79"/>
      <c r="Q39" s="79"/>
      <c r="R39" s="79"/>
      <c r="S39" s="79"/>
    </row>
  </sheetData>
  <mergeCells count="4">
    <mergeCell ref="A1:G1"/>
    <mergeCell ref="B4:B5"/>
    <mergeCell ref="L1:R1"/>
    <mergeCell ref="M4:M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230E-12F4-4DB0-85A7-309927C9FC62}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73" t="s">
        <v>88</v>
      </c>
      <c r="C4" s="107"/>
      <c r="D4" s="144"/>
      <c r="E4" s="90"/>
      <c r="F4" s="76"/>
      <c r="G4" s="645"/>
    </row>
    <row r="5" spans="1:9" x14ac:dyDescent="0.25">
      <c r="A5" s="79"/>
      <c r="B5" s="1174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7">
        <f t="shared" ref="F8:F28" si="0">D8</f>
        <v>0</v>
      </c>
      <c r="G8" s="352"/>
      <c r="H8" s="293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7">
        <f t="shared" si="0"/>
        <v>0</v>
      </c>
      <c r="G9" s="266"/>
      <c r="H9" s="524"/>
      <c r="I9" s="289">
        <f>I8-D9</f>
        <v>0</v>
      </c>
    </row>
    <row r="10" spans="1:9" x14ac:dyDescent="0.25">
      <c r="A10" s="79"/>
      <c r="B10" s="2"/>
      <c r="C10" s="15"/>
      <c r="D10" s="14"/>
      <c r="E10" s="83"/>
      <c r="F10" s="307">
        <f t="shared" si="0"/>
        <v>0</v>
      </c>
      <c r="G10" s="352"/>
      <c r="H10" s="352"/>
      <c r="I10" s="289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7">
        <f t="shared" si="0"/>
        <v>0</v>
      </c>
      <c r="G11" s="352"/>
      <c r="H11" s="524"/>
      <c r="I11" s="289">
        <f t="shared" si="1"/>
        <v>0</v>
      </c>
    </row>
    <row r="12" spans="1:9" x14ac:dyDescent="0.25">
      <c r="A12" s="79"/>
      <c r="B12" s="2"/>
      <c r="C12" s="15"/>
      <c r="D12" s="14"/>
      <c r="E12" s="83"/>
      <c r="F12" s="307">
        <f t="shared" si="0"/>
        <v>0</v>
      </c>
      <c r="G12" s="352"/>
      <c r="H12" s="524"/>
      <c r="I12" s="289">
        <f t="shared" si="1"/>
        <v>0</v>
      </c>
    </row>
    <row r="13" spans="1:9" x14ac:dyDescent="0.25">
      <c r="A13" s="79"/>
      <c r="B13" s="2"/>
      <c r="C13" s="15"/>
      <c r="D13" s="14"/>
      <c r="E13" s="83"/>
      <c r="F13" s="307">
        <f t="shared" si="0"/>
        <v>0</v>
      </c>
      <c r="G13" s="352"/>
      <c r="H13" s="524"/>
      <c r="I13" s="48">
        <f t="shared" si="1"/>
        <v>0</v>
      </c>
    </row>
    <row r="14" spans="1:9" x14ac:dyDescent="0.25">
      <c r="B14" s="2"/>
      <c r="C14" s="15"/>
      <c r="D14" s="14"/>
      <c r="E14" s="83"/>
      <c r="F14" s="307">
        <f t="shared" si="0"/>
        <v>0</v>
      </c>
      <c r="G14" s="352"/>
      <c r="H14" s="524"/>
      <c r="I14" s="48">
        <f t="shared" si="1"/>
        <v>0</v>
      </c>
    </row>
    <row r="15" spans="1:9" x14ac:dyDescent="0.25">
      <c r="B15" s="2"/>
      <c r="C15" s="15"/>
      <c r="D15" s="14"/>
      <c r="E15" s="83"/>
      <c r="F15" s="307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7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7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7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7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7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7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7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7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7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7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7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7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7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41" t="s">
        <v>21</v>
      </c>
      <c r="E33" s="642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43" t="s">
        <v>4</v>
      </c>
      <c r="E34" s="644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7"/>
      <c r="B1" s="1117"/>
      <c r="C1" s="1117"/>
      <c r="D1" s="1117"/>
      <c r="E1" s="1117"/>
      <c r="F1" s="1117"/>
      <c r="G1" s="1117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4" customHeight="1" thickTop="1" x14ac:dyDescent="0.25">
      <c r="A4" s="581"/>
      <c r="B4" s="1181" t="s">
        <v>95</v>
      </c>
      <c r="C4" s="69"/>
      <c r="D4" s="271"/>
      <c r="E4" s="207"/>
      <c r="F4" s="153"/>
    </row>
    <row r="5" spans="1:11" ht="15" customHeight="1" thickBot="1" x14ac:dyDescent="0.3">
      <c r="A5" s="581" t="s">
        <v>69</v>
      </c>
      <c r="B5" s="1182"/>
      <c r="C5" s="273"/>
      <c r="D5" s="271"/>
      <c r="E5" s="580"/>
      <c r="F5" s="295"/>
      <c r="G5" s="333">
        <f>F44</f>
        <v>0</v>
      </c>
      <c r="H5" s="61">
        <f>E4+E5+E6</f>
        <v>0</v>
      </c>
    </row>
    <row r="6" spans="1:11" ht="17.25" thickTop="1" thickBot="1" x14ac:dyDescent="0.3">
      <c r="A6" s="582"/>
      <c r="B6" s="1183"/>
      <c r="C6" s="273"/>
      <c r="D6" s="271"/>
      <c r="E6" s="512"/>
      <c r="F6" s="295"/>
      <c r="G6" s="266"/>
      <c r="H6" s="266"/>
      <c r="I6" s="1159" t="s">
        <v>3</v>
      </c>
      <c r="J6" s="115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60"/>
      <c r="J7" s="1176"/>
    </row>
    <row r="8" spans="1:11" ht="15.75" thickTop="1" x14ac:dyDescent="0.25">
      <c r="A8" s="84" t="s">
        <v>32</v>
      </c>
      <c r="B8" s="786">
        <f>F4+F5+F6-C8</f>
        <v>0</v>
      </c>
      <c r="C8" s="15"/>
      <c r="D8" s="202"/>
      <c r="E8" s="360"/>
      <c r="F8" s="72">
        <f t="shared" ref="F8:F43" si="0">D8</f>
        <v>0</v>
      </c>
      <c r="G8" s="292"/>
      <c r="H8" s="293"/>
      <c r="I8" s="286">
        <f>E5+E4-F8+E6</f>
        <v>0</v>
      </c>
      <c r="J8" s="470">
        <f>F4+F5+F6-C8</f>
        <v>0</v>
      </c>
    </row>
    <row r="9" spans="1:11" x14ac:dyDescent="0.25">
      <c r="A9" s="225"/>
      <c r="B9" s="786">
        <f>B8-C9</f>
        <v>0</v>
      </c>
      <c r="C9" s="15"/>
      <c r="D9" s="202"/>
      <c r="E9" s="360"/>
      <c r="F9" s="72">
        <f t="shared" si="0"/>
        <v>0</v>
      </c>
      <c r="G9" s="292"/>
      <c r="H9" s="293"/>
      <c r="I9" s="286">
        <f>I8-F9</f>
        <v>0</v>
      </c>
      <c r="J9" s="341">
        <f>J8-C9</f>
        <v>0</v>
      </c>
      <c r="K9" s="266"/>
    </row>
    <row r="10" spans="1:11" x14ac:dyDescent="0.25">
      <c r="A10" s="212"/>
      <c r="B10" s="786">
        <f t="shared" ref="B10:B45" si="1">B9-C10</f>
        <v>0</v>
      </c>
      <c r="C10" s="15"/>
      <c r="D10" s="202"/>
      <c r="E10" s="360"/>
      <c r="F10" s="72">
        <f t="shared" si="0"/>
        <v>0</v>
      </c>
      <c r="G10" s="292"/>
      <c r="H10" s="293"/>
      <c r="I10" s="286">
        <f t="shared" ref="I10:I42" si="2">I9-F10</f>
        <v>0</v>
      </c>
      <c r="J10" s="341">
        <f t="shared" ref="J10:J42" si="3">J9-C10</f>
        <v>0</v>
      </c>
      <c r="K10" s="266"/>
    </row>
    <row r="11" spans="1:11" x14ac:dyDescent="0.25">
      <c r="A11" s="86" t="s">
        <v>33</v>
      </c>
      <c r="B11" s="786">
        <f t="shared" si="1"/>
        <v>0</v>
      </c>
      <c r="C11" s="15"/>
      <c r="D11" s="202"/>
      <c r="E11" s="360"/>
      <c r="F11" s="72">
        <f t="shared" si="0"/>
        <v>0</v>
      </c>
      <c r="G11" s="292"/>
      <c r="H11" s="293"/>
      <c r="I11" s="286">
        <f t="shared" si="2"/>
        <v>0</v>
      </c>
      <c r="J11" s="341">
        <f t="shared" si="3"/>
        <v>0</v>
      </c>
      <c r="K11" s="266"/>
    </row>
    <row r="12" spans="1:11" x14ac:dyDescent="0.25">
      <c r="A12" s="76"/>
      <c r="B12" s="786">
        <f t="shared" si="1"/>
        <v>0</v>
      </c>
      <c r="C12" s="15"/>
      <c r="D12" s="202"/>
      <c r="E12" s="360"/>
      <c r="F12" s="72">
        <f t="shared" si="0"/>
        <v>0</v>
      </c>
      <c r="G12" s="292"/>
      <c r="H12" s="293"/>
      <c r="I12" s="286">
        <f t="shared" si="2"/>
        <v>0</v>
      </c>
      <c r="J12" s="341">
        <f t="shared" si="3"/>
        <v>0</v>
      </c>
      <c r="K12" s="266"/>
    </row>
    <row r="13" spans="1:11" x14ac:dyDescent="0.25">
      <c r="A13" s="76"/>
      <c r="B13" s="786">
        <f t="shared" si="1"/>
        <v>0</v>
      </c>
      <c r="C13" s="15"/>
      <c r="D13" s="202"/>
      <c r="E13" s="359"/>
      <c r="F13" s="72">
        <f t="shared" si="0"/>
        <v>0</v>
      </c>
      <c r="G13" s="292"/>
      <c r="H13" s="293"/>
      <c r="I13" s="286">
        <f t="shared" si="2"/>
        <v>0</v>
      </c>
      <c r="J13" s="341">
        <f t="shared" si="3"/>
        <v>0</v>
      </c>
      <c r="K13" s="266"/>
    </row>
    <row r="14" spans="1:11" x14ac:dyDescent="0.25">
      <c r="B14" s="786">
        <f t="shared" si="1"/>
        <v>0</v>
      </c>
      <c r="C14" s="15"/>
      <c r="D14" s="202"/>
      <c r="E14" s="359"/>
      <c r="F14" s="72">
        <f t="shared" si="0"/>
        <v>0</v>
      </c>
      <c r="G14" s="73"/>
      <c r="H14" s="74"/>
      <c r="I14" s="286">
        <f t="shared" si="2"/>
        <v>0</v>
      </c>
      <c r="J14" s="341">
        <f t="shared" si="3"/>
        <v>0</v>
      </c>
    </row>
    <row r="15" spans="1:11" x14ac:dyDescent="0.25">
      <c r="B15" s="786">
        <f t="shared" si="1"/>
        <v>0</v>
      </c>
      <c r="C15" s="15"/>
      <c r="D15" s="202"/>
      <c r="E15" s="359"/>
      <c r="F15" s="72">
        <f t="shared" si="0"/>
        <v>0</v>
      </c>
      <c r="G15" s="73"/>
      <c r="H15" s="74"/>
      <c r="I15" s="286">
        <f t="shared" si="2"/>
        <v>0</v>
      </c>
      <c r="J15" s="341">
        <f t="shared" si="3"/>
        <v>0</v>
      </c>
    </row>
    <row r="16" spans="1:11" x14ac:dyDescent="0.25">
      <c r="A16" s="85"/>
      <c r="B16" s="786">
        <f t="shared" si="1"/>
        <v>0</v>
      </c>
      <c r="C16" s="15"/>
      <c r="D16" s="202"/>
      <c r="E16" s="377"/>
      <c r="F16" s="72">
        <f t="shared" si="0"/>
        <v>0</v>
      </c>
      <c r="G16" s="73"/>
      <c r="H16" s="74"/>
      <c r="I16" s="286">
        <f t="shared" si="2"/>
        <v>0</v>
      </c>
      <c r="J16" s="341">
        <f t="shared" si="3"/>
        <v>0</v>
      </c>
    </row>
    <row r="17" spans="1:11" x14ac:dyDescent="0.25">
      <c r="A17" s="87"/>
      <c r="B17" s="786">
        <f t="shared" si="1"/>
        <v>0</v>
      </c>
      <c r="C17" s="15"/>
      <c r="D17" s="202"/>
      <c r="E17" s="377"/>
      <c r="F17" s="72">
        <f t="shared" si="0"/>
        <v>0</v>
      </c>
      <c r="G17" s="224"/>
      <c r="H17" s="74"/>
      <c r="I17" s="286">
        <f t="shared" si="2"/>
        <v>0</v>
      </c>
      <c r="J17" s="341">
        <f t="shared" si="3"/>
        <v>0</v>
      </c>
    </row>
    <row r="18" spans="1:11" x14ac:dyDescent="0.25">
      <c r="A18" s="2"/>
      <c r="B18" s="786">
        <f t="shared" si="1"/>
        <v>0</v>
      </c>
      <c r="C18" s="15"/>
      <c r="D18" s="202"/>
      <c r="E18" s="377"/>
      <c r="F18" s="72">
        <f t="shared" si="0"/>
        <v>0</v>
      </c>
      <c r="G18" s="73"/>
      <c r="H18" s="74"/>
      <c r="I18" s="286">
        <f t="shared" si="2"/>
        <v>0</v>
      </c>
      <c r="J18" s="341">
        <f t="shared" si="3"/>
        <v>0</v>
      </c>
    </row>
    <row r="19" spans="1:11" x14ac:dyDescent="0.25">
      <c r="A19" s="2"/>
      <c r="B19" s="786">
        <f t="shared" si="1"/>
        <v>0</v>
      </c>
      <c r="C19" s="15"/>
      <c r="D19" s="202"/>
      <c r="E19" s="377"/>
      <c r="F19" s="72">
        <f t="shared" si="0"/>
        <v>0</v>
      </c>
      <c r="G19" s="73"/>
      <c r="H19" s="74"/>
      <c r="I19" s="286">
        <f t="shared" si="2"/>
        <v>0</v>
      </c>
      <c r="J19" s="341">
        <f t="shared" si="3"/>
        <v>0</v>
      </c>
    </row>
    <row r="20" spans="1:11" x14ac:dyDescent="0.25">
      <c r="A20" s="2"/>
      <c r="B20" s="786">
        <f t="shared" si="1"/>
        <v>0</v>
      </c>
      <c r="C20" s="15"/>
      <c r="D20" s="202"/>
      <c r="E20" s="359"/>
      <c r="F20" s="72">
        <f t="shared" si="0"/>
        <v>0</v>
      </c>
      <c r="G20" s="73"/>
      <c r="H20" s="74"/>
      <c r="I20" s="286">
        <f t="shared" si="2"/>
        <v>0</v>
      </c>
      <c r="J20" s="341">
        <f t="shared" si="3"/>
        <v>0</v>
      </c>
    </row>
    <row r="21" spans="1:11" x14ac:dyDescent="0.25">
      <c r="A21" s="2"/>
      <c r="B21" s="786">
        <f t="shared" si="1"/>
        <v>0</v>
      </c>
      <c r="C21" s="15"/>
      <c r="D21" s="202"/>
      <c r="E21" s="359"/>
      <c r="F21" s="72">
        <f t="shared" si="0"/>
        <v>0</v>
      </c>
      <c r="G21" s="73"/>
      <c r="H21" s="74"/>
      <c r="I21" s="286">
        <f t="shared" si="2"/>
        <v>0</v>
      </c>
      <c r="J21" s="341">
        <f t="shared" si="3"/>
        <v>0</v>
      </c>
    </row>
    <row r="22" spans="1:11" x14ac:dyDescent="0.25">
      <c r="A22" s="2"/>
      <c r="B22" s="786">
        <f t="shared" si="1"/>
        <v>0</v>
      </c>
      <c r="C22" s="15"/>
      <c r="D22" s="202"/>
      <c r="E22" s="359"/>
      <c r="F22" s="72">
        <f t="shared" si="0"/>
        <v>0</v>
      </c>
      <c r="G22" s="73"/>
      <c r="H22" s="74"/>
      <c r="I22" s="286">
        <f t="shared" si="2"/>
        <v>0</v>
      </c>
      <c r="J22" s="341">
        <f t="shared" si="3"/>
        <v>0</v>
      </c>
    </row>
    <row r="23" spans="1:11" x14ac:dyDescent="0.25">
      <c r="A23" s="2"/>
      <c r="B23" s="786">
        <f t="shared" si="1"/>
        <v>0</v>
      </c>
      <c r="C23" s="15"/>
      <c r="D23" s="202"/>
      <c r="E23" s="359"/>
      <c r="F23" s="72">
        <f t="shared" si="0"/>
        <v>0</v>
      </c>
      <c r="G23" s="73"/>
      <c r="H23" s="74"/>
      <c r="I23" s="286">
        <f t="shared" si="2"/>
        <v>0</v>
      </c>
      <c r="J23" s="341">
        <f t="shared" si="3"/>
        <v>0</v>
      </c>
    </row>
    <row r="24" spans="1:11" x14ac:dyDescent="0.25">
      <c r="A24" s="2"/>
      <c r="B24" s="786">
        <f t="shared" si="1"/>
        <v>0</v>
      </c>
      <c r="C24" s="647"/>
      <c r="D24" s="202"/>
      <c r="E24" s="377"/>
      <c r="F24" s="72">
        <f t="shared" ref="F24:F32" si="4">D24</f>
        <v>0</v>
      </c>
      <c r="G24" s="292"/>
      <c r="H24" s="293"/>
      <c r="I24" s="286">
        <f t="shared" si="2"/>
        <v>0</v>
      </c>
      <c r="J24" s="341">
        <f t="shared" ref="J24:J32" si="5">J23-C24</f>
        <v>0</v>
      </c>
      <c r="K24" s="266"/>
    </row>
    <row r="25" spans="1:11" x14ac:dyDescent="0.25">
      <c r="A25" s="2"/>
      <c r="B25" s="786">
        <f t="shared" si="1"/>
        <v>0</v>
      </c>
      <c r="C25" s="647"/>
      <c r="D25" s="202"/>
      <c r="E25" s="377"/>
      <c r="F25" s="72">
        <f t="shared" si="4"/>
        <v>0</v>
      </c>
      <c r="G25" s="292"/>
      <c r="H25" s="293"/>
      <c r="I25" s="286">
        <f t="shared" si="2"/>
        <v>0</v>
      </c>
      <c r="J25" s="341">
        <f t="shared" si="5"/>
        <v>0</v>
      </c>
      <c r="K25" s="266"/>
    </row>
    <row r="26" spans="1:11" x14ac:dyDescent="0.25">
      <c r="A26" s="2"/>
      <c r="B26" s="786">
        <f t="shared" si="1"/>
        <v>0</v>
      </c>
      <c r="C26" s="647"/>
      <c r="D26" s="202"/>
      <c r="E26" s="377"/>
      <c r="F26" s="72">
        <f t="shared" si="4"/>
        <v>0</v>
      </c>
      <c r="G26" s="292"/>
      <c r="H26" s="293"/>
      <c r="I26" s="286">
        <f t="shared" si="2"/>
        <v>0</v>
      </c>
      <c r="J26" s="341">
        <f t="shared" si="5"/>
        <v>0</v>
      </c>
      <c r="K26" s="266"/>
    </row>
    <row r="27" spans="1:11" x14ac:dyDescent="0.25">
      <c r="A27" s="203"/>
      <c r="B27" s="786">
        <f t="shared" si="1"/>
        <v>0</v>
      </c>
      <c r="C27" s="647"/>
      <c r="D27" s="202"/>
      <c r="E27" s="377"/>
      <c r="F27" s="72">
        <f t="shared" si="4"/>
        <v>0</v>
      </c>
      <c r="G27" s="292"/>
      <c r="H27" s="293"/>
      <c r="I27" s="286">
        <f t="shared" si="2"/>
        <v>0</v>
      </c>
      <c r="J27" s="341">
        <f t="shared" si="5"/>
        <v>0</v>
      </c>
      <c r="K27" s="266"/>
    </row>
    <row r="28" spans="1:11" x14ac:dyDescent="0.25">
      <c r="A28" s="203"/>
      <c r="B28" s="786">
        <f t="shared" si="1"/>
        <v>0</v>
      </c>
      <c r="C28" s="647"/>
      <c r="D28" s="202"/>
      <c r="E28" s="359"/>
      <c r="F28" s="72">
        <f t="shared" si="4"/>
        <v>0</v>
      </c>
      <c r="G28" s="292"/>
      <c r="H28" s="293"/>
      <c r="I28" s="286">
        <f t="shared" si="2"/>
        <v>0</v>
      </c>
      <c r="J28" s="341">
        <f t="shared" si="5"/>
        <v>0</v>
      </c>
      <c r="K28" s="266"/>
    </row>
    <row r="29" spans="1:11" x14ac:dyDescent="0.25">
      <c r="A29" s="203"/>
      <c r="B29" s="786">
        <f t="shared" si="1"/>
        <v>0</v>
      </c>
      <c r="C29" s="650"/>
      <c r="D29" s="202"/>
      <c r="E29" s="365"/>
      <c r="F29" s="291">
        <f t="shared" si="4"/>
        <v>0</v>
      </c>
      <c r="G29" s="292"/>
      <c r="H29" s="293"/>
      <c r="I29" s="286">
        <f t="shared" si="2"/>
        <v>0</v>
      </c>
      <c r="J29" s="341">
        <f t="shared" si="5"/>
        <v>0</v>
      </c>
      <c r="K29" s="266"/>
    </row>
    <row r="30" spans="1:11" x14ac:dyDescent="0.25">
      <c r="A30" s="203"/>
      <c r="B30" s="786">
        <f t="shared" si="1"/>
        <v>0</v>
      </c>
      <c r="C30" s="647"/>
      <c r="D30" s="202"/>
      <c r="E30" s="359"/>
      <c r="F30" s="72">
        <f t="shared" si="4"/>
        <v>0</v>
      </c>
      <c r="G30" s="292"/>
      <c r="H30" s="293"/>
      <c r="I30" s="286">
        <f t="shared" si="2"/>
        <v>0</v>
      </c>
      <c r="J30" s="341">
        <f t="shared" si="5"/>
        <v>0</v>
      </c>
      <c r="K30" s="266"/>
    </row>
    <row r="31" spans="1:11" x14ac:dyDescent="0.25">
      <c r="A31" s="203"/>
      <c r="B31" s="786">
        <f t="shared" si="1"/>
        <v>0</v>
      </c>
      <c r="C31" s="647"/>
      <c r="D31" s="202">
        <v>0</v>
      </c>
      <c r="E31" s="359"/>
      <c r="F31" s="72">
        <f t="shared" si="4"/>
        <v>0</v>
      </c>
      <c r="G31" s="292"/>
      <c r="H31" s="293"/>
      <c r="I31" s="286">
        <f t="shared" si="2"/>
        <v>0</v>
      </c>
      <c r="J31" s="341">
        <f t="shared" si="5"/>
        <v>0</v>
      </c>
      <c r="K31" s="266"/>
    </row>
    <row r="32" spans="1:11" x14ac:dyDescent="0.25">
      <c r="A32" s="2"/>
      <c r="B32" s="786">
        <f t="shared" si="1"/>
        <v>0</v>
      </c>
      <c r="C32" s="647"/>
      <c r="D32" s="202">
        <v>0</v>
      </c>
      <c r="E32" s="359"/>
      <c r="F32" s="72">
        <f t="shared" si="4"/>
        <v>0</v>
      </c>
      <c r="G32" s="292"/>
      <c r="H32" s="293"/>
      <c r="I32" s="286">
        <f t="shared" si="2"/>
        <v>0</v>
      </c>
      <c r="J32" s="341">
        <f t="shared" si="5"/>
        <v>0</v>
      </c>
      <c r="K32" s="266"/>
    </row>
    <row r="33" spans="1:11" x14ac:dyDescent="0.25">
      <c r="A33" s="2"/>
      <c r="B33" s="786">
        <f t="shared" si="1"/>
        <v>0</v>
      </c>
      <c r="C33" s="647"/>
      <c r="D33" s="202">
        <v>0</v>
      </c>
      <c r="E33" s="359"/>
      <c r="F33" s="72">
        <f t="shared" si="0"/>
        <v>0</v>
      </c>
      <c r="G33" s="292"/>
      <c r="H33" s="293"/>
      <c r="I33" s="286">
        <f t="shared" si="2"/>
        <v>0</v>
      </c>
      <c r="J33" s="341">
        <f t="shared" si="3"/>
        <v>0</v>
      </c>
      <c r="K33" s="266"/>
    </row>
    <row r="34" spans="1:11" x14ac:dyDescent="0.25">
      <c r="A34" s="2"/>
      <c r="B34" s="786">
        <f t="shared" si="1"/>
        <v>0</v>
      </c>
      <c r="C34" s="647"/>
      <c r="D34" s="202">
        <v>0</v>
      </c>
      <c r="E34" s="359"/>
      <c r="F34" s="72">
        <f t="shared" si="0"/>
        <v>0</v>
      </c>
      <c r="G34" s="292"/>
      <c r="H34" s="293"/>
      <c r="I34" s="286">
        <f t="shared" si="2"/>
        <v>0</v>
      </c>
      <c r="J34" s="341">
        <f t="shared" si="3"/>
        <v>0</v>
      </c>
      <c r="K34" s="266"/>
    </row>
    <row r="35" spans="1:11" x14ac:dyDescent="0.25">
      <c r="A35" s="2"/>
      <c r="B35" s="786">
        <f t="shared" si="1"/>
        <v>0</v>
      </c>
      <c r="C35" s="647"/>
      <c r="D35" s="202">
        <v>0</v>
      </c>
      <c r="E35" s="360"/>
      <c r="F35" s="72">
        <f t="shared" si="0"/>
        <v>0</v>
      </c>
      <c r="G35" s="292"/>
      <c r="H35" s="293"/>
      <c r="I35" s="286">
        <f t="shared" si="2"/>
        <v>0</v>
      </c>
      <c r="J35" s="341">
        <f t="shared" si="3"/>
        <v>0</v>
      </c>
      <c r="K35" s="266"/>
    </row>
    <row r="36" spans="1:11" x14ac:dyDescent="0.25">
      <c r="A36" s="2"/>
      <c r="B36" s="786">
        <f t="shared" si="1"/>
        <v>0</v>
      </c>
      <c r="C36" s="647"/>
      <c r="D36" s="202">
        <v>0</v>
      </c>
      <c r="E36" s="360"/>
      <c r="F36" s="72">
        <f t="shared" si="0"/>
        <v>0</v>
      </c>
      <c r="G36" s="73"/>
      <c r="H36" s="74"/>
      <c r="I36" s="286">
        <f t="shared" si="2"/>
        <v>0</v>
      </c>
      <c r="J36" s="341">
        <f t="shared" si="3"/>
        <v>0</v>
      </c>
    </row>
    <row r="37" spans="1:11" x14ac:dyDescent="0.25">
      <c r="A37" s="2"/>
      <c r="B37" s="786">
        <f t="shared" si="1"/>
        <v>0</v>
      </c>
      <c r="C37" s="647"/>
      <c r="D37" s="202">
        <f t="shared" ref="D37:D38" si="6">C37*B37</f>
        <v>0</v>
      </c>
      <c r="E37" s="360"/>
      <c r="F37" s="72">
        <f t="shared" si="0"/>
        <v>0</v>
      </c>
      <c r="G37" s="73"/>
      <c r="H37" s="74"/>
      <c r="I37" s="286">
        <f t="shared" si="2"/>
        <v>0</v>
      </c>
      <c r="J37" s="341">
        <f t="shared" si="3"/>
        <v>0</v>
      </c>
    </row>
    <row r="38" spans="1:11" x14ac:dyDescent="0.25">
      <c r="A38" s="2"/>
      <c r="B38" s="786">
        <f t="shared" si="1"/>
        <v>0</v>
      </c>
      <c r="C38" s="647"/>
      <c r="D38" s="202">
        <f t="shared" si="6"/>
        <v>0</v>
      </c>
      <c r="E38" s="360"/>
      <c r="F38" s="72">
        <f t="shared" si="0"/>
        <v>0</v>
      </c>
      <c r="G38" s="73"/>
      <c r="H38" s="74"/>
      <c r="I38" s="286">
        <f t="shared" si="2"/>
        <v>0</v>
      </c>
      <c r="J38" s="341">
        <f t="shared" si="3"/>
        <v>0</v>
      </c>
    </row>
    <row r="39" spans="1:11" x14ac:dyDescent="0.25">
      <c r="A39" s="2"/>
      <c r="B39" s="786">
        <f t="shared" si="1"/>
        <v>0</v>
      </c>
      <c r="C39" s="647"/>
      <c r="D39" s="202">
        <f t="shared" ref="D39:D42" si="7">C39*B39</f>
        <v>0</v>
      </c>
      <c r="E39" s="360"/>
      <c r="F39" s="72">
        <f t="shared" si="0"/>
        <v>0</v>
      </c>
      <c r="G39" s="73"/>
      <c r="H39" s="74"/>
      <c r="I39" s="286">
        <f t="shared" si="2"/>
        <v>0</v>
      </c>
      <c r="J39" s="341">
        <f t="shared" si="3"/>
        <v>0</v>
      </c>
    </row>
    <row r="40" spans="1:11" x14ac:dyDescent="0.25">
      <c r="A40" s="2"/>
      <c r="B40" s="786">
        <f t="shared" si="1"/>
        <v>0</v>
      </c>
      <c r="C40" s="647"/>
      <c r="D40" s="202">
        <f t="shared" si="7"/>
        <v>0</v>
      </c>
      <c r="E40" s="360"/>
      <c r="F40" s="72">
        <f t="shared" si="0"/>
        <v>0</v>
      </c>
      <c r="G40" s="73"/>
      <c r="H40" s="74"/>
      <c r="I40" s="286">
        <f t="shared" si="2"/>
        <v>0</v>
      </c>
      <c r="J40" s="341">
        <f t="shared" si="3"/>
        <v>0</v>
      </c>
    </row>
    <row r="41" spans="1:11" x14ac:dyDescent="0.25">
      <c r="A41" s="2"/>
      <c r="B41" s="786">
        <f t="shared" si="1"/>
        <v>0</v>
      </c>
      <c r="C41" s="647"/>
      <c r="D41" s="202">
        <f t="shared" si="7"/>
        <v>0</v>
      </c>
      <c r="E41" s="360"/>
      <c r="F41" s="72">
        <f t="shared" si="0"/>
        <v>0</v>
      </c>
      <c r="G41" s="73"/>
      <c r="H41" s="74"/>
      <c r="I41" s="286">
        <f t="shared" si="2"/>
        <v>0</v>
      </c>
      <c r="J41" s="341">
        <f t="shared" si="3"/>
        <v>0</v>
      </c>
    </row>
    <row r="42" spans="1:11" x14ac:dyDescent="0.25">
      <c r="A42" s="2"/>
      <c r="B42" s="786">
        <f t="shared" si="1"/>
        <v>0</v>
      </c>
      <c r="C42" s="15"/>
      <c r="D42" s="202">
        <f t="shared" si="7"/>
        <v>0</v>
      </c>
      <c r="E42" s="360"/>
      <c r="F42" s="72">
        <f t="shared" si="0"/>
        <v>0</v>
      </c>
      <c r="G42" s="73"/>
      <c r="H42" s="74"/>
      <c r="I42" s="286">
        <f t="shared" si="2"/>
        <v>0</v>
      </c>
      <c r="J42" s="341">
        <f t="shared" si="3"/>
        <v>0</v>
      </c>
    </row>
    <row r="43" spans="1:11" ht="15.75" thickBot="1" x14ac:dyDescent="0.3">
      <c r="A43" s="4"/>
      <c r="B43" s="786">
        <f t="shared" si="1"/>
        <v>0</v>
      </c>
      <c r="C43" s="38"/>
      <c r="D43" s="232">
        <f>C43*B33</f>
        <v>0</v>
      </c>
      <c r="E43" s="370"/>
      <c r="F43" s="234">
        <f t="shared" si="0"/>
        <v>0</v>
      </c>
      <c r="G43" s="235"/>
      <c r="H43" s="223"/>
    </row>
    <row r="44" spans="1:11" ht="16.5" thickTop="1" thickBot="1" x14ac:dyDescent="0.3">
      <c r="B44" s="786">
        <f t="shared" si="1"/>
        <v>0</v>
      </c>
      <c r="C44" s="94">
        <f>SUM(C8:C43)</f>
        <v>0</v>
      </c>
      <c r="D44" s="49">
        <f>SUM(D10:D43)</f>
        <v>0</v>
      </c>
      <c r="E44" s="39"/>
      <c r="F44" s="5">
        <f>SUM(F8:F43)</f>
        <v>0</v>
      </c>
    </row>
    <row r="45" spans="1:11" ht="15.75" thickBot="1" x14ac:dyDescent="0.3">
      <c r="A45" s="53"/>
      <c r="B45" s="786">
        <f t="shared" si="1"/>
        <v>0</v>
      </c>
      <c r="D45" s="118" t="s">
        <v>4</v>
      </c>
      <c r="E45" s="71">
        <f>F4+F5+F6</f>
        <v>0</v>
      </c>
    </row>
    <row r="46" spans="1:11" ht="15.75" thickBot="1" x14ac:dyDescent="0.3">
      <c r="A46" s="126"/>
    </row>
    <row r="47" spans="1:11" ht="16.5" thickTop="1" thickBot="1" x14ac:dyDescent="0.3">
      <c r="A47" s="48"/>
      <c r="C47" s="1137" t="s">
        <v>11</v>
      </c>
      <c r="D47" s="1138"/>
      <c r="E47" s="155" t="e">
        <f>E5+E4+#REF!+-F44</f>
        <v>#REF!</v>
      </c>
    </row>
    <row r="51" spans="2:9" ht="16.5" x14ac:dyDescent="0.25">
      <c r="B51" s="510"/>
      <c r="C51" s="511"/>
      <c r="D51" s="512">
        <v>2034.8</v>
      </c>
      <c r="E51" s="513">
        <v>43899</v>
      </c>
      <c r="F51" s="514">
        <v>26330</v>
      </c>
      <c r="G51" s="512">
        <v>2034.8</v>
      </c>
      <c r="H51" s="515">
        <f t="shared" ref="H51" si="8">G51-D51</f>
        <v>0</v>
      </c>
      <c r="I51" s="516">
        <v>19</v>
      </c>
    </row>
  </sheetData>
  <mergeCells count="5">
    <mergeCell ref="J6:J7"/>
    <mergeCell ref="C47:D47"/>
    <mergeCell ref="A1:G1"/>
    <mergeCell ref="I6:I7"/>
    <mergeCell ref="B4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BFD4-3DC2-4481-A833-7044124F2DB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B7E9-1DE8-4D6B-96EB-209D9542546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S84"/>
  <sheetViews>
    <sheetView topLeftCell="J1" zoomScaleNormal="100" workbookViewId="0">
      <selection activeCell="P20" sqref="P2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4"/>
  </cols>
  <sheetData>
    <row r="1" spans="1:19" ht="40.5" x14ac:dyDescent="0.55000000000000004">
      <c r="A1" s="1117" t="s">
        <v>181</v>
      </c>
      <c r="B1" s="1117"/>
      <c r="C1" s="1117"/>
      <c r="D1" s="1117"/>
      <c r="E1" s="1117"/>
      <c r="F1" s="1117"/>
      <c r="G1" s="1117"/>
      <c r="H1" s="11">
        <v>1</v>
      </c>
      <c r="K1" s="1117" t="s">
        <v>181</v>
      </c>
      <c r="L1" s="1117"/>
      <c r="M1" s="1117"/>
      <c r="N1" s="1117"/>
      <c r="O1" s="1117"/>
      <c r="P1" s="1117"/>
      <c r="Q1" s="111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customHeight="1" thickTop="1" x14ac:dyDescent="0.25">
      <c r="A4" s="870"/>
      <c r="B4" s="1121" t="s">
        <v>183</v>
      </c>
      <c r="C4" s="356"/>
      <c r="D4" s="274"/>
      <c r="E4" s="303"/>
      <c r="F4" s="269"/>
      <c r="G4" s="169"/>
      <c r="H4" s="169"/>
      <c r="K4" s="870"/>
      <c r="L4" s="1121" t="s">
        <v>183</v>
      </c>
      <c r="M4" s="356"/>
      <c r="N4" s="274"/>
      <c r="O4" s="303"/>
      <c r="P4" s="269"/>
      <c r="Q4" s="169"/>
      <c r="R4" s="169"/>
    </row>
    <row r="5" spans="1:19" ht="15" customHeight="1" x14ac:dyDescent="0.25">
      <c r="A5" s="870" t="s">
        <v>182</v>
      </c>
      <c r="B5" s="1122"/>
      <c r="C5" s="685">
        <v>110.5</v>
      </c>
      <c r="D5" s="274">
        <v>44292</v>
      </c>
      <c r="E5" s="297">
        <v>2980.77</v>
      </c>
      <c r="F5" s="269">
        <v>100</v>
      </c>
      <c r="G5" s="287"/>
      <c r="K5" s="870" t="s">
        <v>186</v>
      </c>
      <c r="L5" s="1122"/>
      <c r="M5" s="685">
        <v>17816.64</v>
      </c>
      <c r="N5" s="274">
        <v>44293</v>
      </c>
      <c r="O5" s="297">
        <v>17810.23</v>
      </c>
      <c r="P5" s="269">
        <v>621</v>
      </c>
      <c r="Q5" s="287"/>
    </row>
    <row r="6" spans="1:19" x14ac:dyDescent="0.25">
      <c r="A6" s="200"/>
      <c r="B6" s="1122"/>
      <c r="C6" s="709"/>
      <c r="D6" s="274"/>
      <c r="E6" s="892"/>
      <c r="F6" s="76"/>
      <c r="G6" s="289">
        <f>F79</f>
        <v>2980.77</v>
      </c>
      <c r="H6" s="7">
        <f>E6-G6+E7+E5-G5</f>
        <v>0</v>
      </c>
      <c r="K6" s="200"/>
      <c r="L6" s="1122"/>
      <c r="M6" s="709"/>
      <c r="N6" s="274"/>
      <c r="O6" s="892">
        <v>299.57</v>
      </c>
      <c r="P6" s="76">
        <v>10</v>
      </c>
      <c r="Q6" s="289">
        <f>P79</f>
        <v>7887.04</v>
      </c>
      <c r="R6" s="7">
        <f>O6-Q6+O7+O5-Q5</f>
        <v>10222.759999999998</v>
      </c>
    </row>
    <row r="7" spans="1:19" x14ac:dyDescent="0.25">
      <c r="A7" s="870"/>
      <c r="B7" s="300"/>
      <c r="C7" s="311"/>
      <c r="D7" s="302"/>
      <c r="E7" s="297"/>
      <c r="F7" s="269"/>
      <c r="G7" s="266"/>
      <c r="K7" s="870"/>
      <c r="L7" s="300"/>
      <c r="M7" s="311"/>
      <c r="N7" s="302"/>
      <c r="O7" s="297"/>
      <c r="P7" s="269"/>
      <c r="Q7" s="266"/>
    </row>
    <row r="8" spans="1:19" ht="15.75" thickBot="1" x14ac:dyDescent="0.3">
      <c r="A8" s="870"/>
      <c r="B8" s="300"/>
      <c r="C8" s="311"/>
      <c r="D8" s="302"/>
      <c r="E8" s="297"/>
      <c r="F8" s="269"/>
      <c r="G8" s="266"/>
      <c r="K8" s="870"/>
      <c r="L8" s="300"/>
      <c r="M8" s="311"/>
      <c r="N8" s="302"/>
      <c r="O8" s="297"/>
      <c r="P8" s="269"/>
      <c r="Q8" s="266"/>
    </row>
    <row r="9" spans="1:19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7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4" t="s">
        <v>32</v>
      </c>
      <c r="B10" s="87">
        <f>F6-C10+F5+F4+F7+F8</f>
        <v>80</v>
      </c>
      <c r="C10" s="15">
        <v>20</v>
      </c>
      <c r="D10" s="291">
        <v>637.74</v>
      </c>
      <c r="E10" s="324">
        <v>44293</v>
      </c>
      <c r="F10" s="291">
        <f t="shared" ref="F10:F73" si="0">D10</f>
        <v>637.74</v>
      </c>
      <c r="G10" s="292" t="s">
        <v>320</v>
      </c>
      <c r="H10" s="293">
        <v>124</v>
      </c>
      <c r="I10" s="303">
        <f>E6-F10+E5+E4+E7+E8</f>
        <v>2343.0299999999997</v>
      </c>
      <c r="K10" s="84" t="s">
        <v>32</v>
      </c>
      <c r="L10" s="87">
        <f>P6-M10+P5+P4+P7+P8</f>
        <v>601</v>
      </c>
      <c r="M10" s="15">
        <v>30</v>
      </c>
      <c r="N10" s="291">
        <v>894.85</v>
      </c>
      <c r="O10" s="324">
        <v>44298</v>
      </c>
      <c r="P10" s="291">
        <f t="shared" ref="P10:P73" si="1">N10</f>
        <v>894.85</v>
      </c>
      <c r="Q10" s="292" t="s">
        <v>344</v>
      </c>
      <c r="R10" s="293">
        <v>124</v>
      </c>
      <c r="S10" s="303">
        <f>O6-P10+O5+O4+O7+O8</f>
        <v>17214.95</v>
      </c>
    </row>
    <row r="11" spans="1:19" x14ac:dyDescent="0.25">
      <c r="A11" s="225"/>
      <c r="B11" s="87">
        <f>B10-C11</f>
        <v>50</v>
      </c>
      <c r="C11" s="15">
        <v>30</v>
      </c>
      <c r="D11" s="291">
        <v>883.15</v>
      </c>
      <c r="E11" s="324">
        <v>44294</v>
      </c>
      <c r="F11" s="291">
        <f t="shared" si="0"/>
        <v>883.15</v>
      </c>
      <c r="G11" s="292" t="s">
        <v>325</v>
      </c>
      <c r="H11" s="293">
        <v>124</v>
      </c>
      <c r="I11" s="303">
        <f>I10-F11</f>
        <v>1459.8799999999997</v>
      </c>
      <c r="K11" s="225"/>
      <c r="L11" s="87">
        <f>L10-M11</f>
        <v>586</v>
      </c>
      <c r="M11" s="15">
        <v>15</v>
      </c>
      <c r="N11" s="291">
        <v>442.69</v>
      </c>
      <c r="O11" s="324">
        <v>44298</v>
      </c>
      <c r="P11" s="291">
        <f t="shared" si="1"/>
        <v>442.69</v>
      </c>
      <c r="Q11" s="292" t="s">
        <v>345</v>
      </c>
      <c r="R11" s="293">
        <v>124</v>
      </c>
      <c r="S11" s="303">
        <f>S10-P11</f>
        <v>16772.260000000002</v>
      </c>
    </row>
    <row r="12" spans="1:19" x14ac:dyDescent="0.25">
      <c r="A12" s="212"/>
      <c r="B12" s="87">
        <f t="shared" ref="B12:B18" si="2">B11-C12</f>
        <v>20</v>
      </c>
      <c r="C12" s="15">
        <v>30</v>
      </c>
      <c r="D12" s="291">
        <v>861.9</v>
      </c>
      <c r="E12" s="324">
        <v>44296</v>
      </c>
      <c r="F12" s="291">
        <f t="shared" si="0"/>
        <v>861.9</v>
      </c>
      <c r="G12" s="292" t="s">
        <v>336</v>
      </c>
      <c r="H12" s="293">
        <v>124</v>
      </c>
      <c r="I12" s="303">
        <f t="shared" ref="I12:I75" si="3">I11-F12</f>
        <v>597.97999999999968</v>
      </c>
      <c r="K12" s="212"/>
      <c r="L12" s="87">
        <f t="shared" ref="L12:L18" si="4">L11-M12</f>
        <v>556</v>
      </c>
      <c r="M12" s="15">
        <v>30</v>
      </c>
      <c r="N12" s="291">
        <v>891.59</v>
      </c>
      <c r="O12" s="324">
        <v>44302</v>
      </c>
      <c r="P12" s="291">
        <f t="shared" si="1"/>
        <v>891.59</v>
      </c>
      <c r="Q12" s="292" t="s">
        <v>369</v>
      </c>
      <c r="R12" s="293">
        <v>124</v>
      </c>
      <c r="S12" s="303">
        <f t="shared" ref="S12:S75" si="5">S11-P12</f>
        <v>15880.670000000002</v>
      </c>
    </row>
    <row r="13" spans="1:19" ht="15.75" x14ac:dyDescent="0.25">
      <c r="A13" s="212"/>
      <c r="B13" s="87">
        <f t="shared" si="2"/>
        <v>10</v>
      </c>
      <c r="C13" s="15">
        <v>10</v>
      </c>
      <c r="D13" s="291">
        <v>298.41000000000003</v>
      </c>
      <c r="E13" s="324">
        <v>44296</v>
      </c>
      <c r="F13" s="291">
        <f t="shared" si="0"/>
        <v>298.41000000000003</v>
      </c>
      <c r="G13" s="292" t="s">
        <v>341</v>
      </c>
      <c r="H13" s="293">
        <v>124</v>
      </c>
      <c r="I13" s="494">
        <f t="shared" si="3"/>
        <v>299.56999999999965</v>
      </c>
      <c r="K13" s="212"/>
      <c r="L13" s="87">
        <f t="shared" si="4"/>
        <v>526</v>
      </c>
      <c r="M13" s="15">
        <v>30</v>
      </c>
      <c r="N13" s="291">
        <v>869.72</v>
      </c>
      <c r="O13" s="324">
        <v>44303</v>
      </c>
      <c r="P13" s="291">
        <f t="shared" si="1"/>
        <v>869.72</v>
      </c>
      <c r="Q13" s="292" t="s">
        <v>379</v>
      </c>
      <c r="R13" s="293">
        <v>124</v>
      </c>
      <c r="S13" s="494">
        <f t="shared" si="5"/>
        <v>15010.950000000003</v>
      </c>
    </row>
    <row r="14" spans="1:19" ht="15.75" x14ac:dyDescent="0.25">
      <c r="A14" s="86" t="s">
        <v>33</v>
      </c>
      <c r="B14" s="87">
        <f t="shared" si="2"/>
        <v>10</v>
      </c>
      <c r="C14" s="15"/>
      <c r="D14" s="291"/>
      <c r="E14" s="324"/>
      <c r="F14" s="291">
        <f t="shared" si="0"/>
        <v>0</v>
      </c>
      <c r="G14" s="292"/>
      <c r="H14" s="293"/>
      <c r="I14" s="494">
        <f t="shared" si="3"/>
        <v>299.56999999999965</v>
      </c>
      <c r="K14" s="86" t="s">
        <v>33</v>
      </c>
      <c r="L14" s="87">
        <f t="shared" si="4"/>
        <v>510</v>
      </c>
      <c r="M14" s="15">
        <v>16</v>
      </c>
      <c r="N14" s="291">
        <v>448.79</v>
      </c>
      <c r="O14" s="324">
        <v>44305</v>
      </c>
      <c r="P14" s="291">
        <f t="shared" si="1"/>
        <v>448.79</v>
      </c>
      <c r="Q14" s="292" t="s">
        <v>353</v>
      </c>
      <c r="R14" s="293">
        <v>124</v>
      </c>
      <c r="S14" s="494">
        <f t="shared" si="5"/>
        <v>14562.160000000002</v>
      </c>
    </row>
    <row r="15" spans="1:19" ht="15.75" x14ac:dyDescent="0.25">
      <c r="A15" s="76"/>
      <c r="B15" s="87">
        <f t="shared" si="2"/>
        <v>10</v>
      </c>
      <c r="C15" s="15"/>
      <c r="D15" s="291"/>
      <c r="E15" s="324"/>
      <c r="F15" s="291">
        <f t="shared" si="0"/>
        <v>0</v>
      </c>
      <c r="G15" s="292"/>
      <c r="H15" s="293"/>
      <c r="I15" s="494">
        <f t="shared" si="3"/>
        <v>299.56999999999965</v>
      </c>
      <c r="K15" s="76"/>
      <c r="L15" s="87">
        <f t="shared" si="4"/>
        <v>480</v>
      </c>
      <c r="M15" s="15">
        <v>30</v>
      </c>
      <c r="N15" s="291">
        <v>861.46</v>
      </c>
      <c r="O15" s="324">
        <v>44308</v>
      </c>
      <c r="P15" s="291">
        <f t="shared" si="1"/>
        <v>861.46</v>
      </c>
      <c r="Q15" s="292" t="s">
        <v>364</v>
      </c>
      <c r="R15" s="293">
        <v>124</v>
      </c>
      <c r="S15" s="494">
        <f t="shared" si="5"/>
        <v>13700.7</v>
      </c>
    </row>
    <row r="16" spans="1:19" x14ac:dyDescent="0.25">
      <c r="A16" s="76"/>
      <c r="B16" s="87">
        <f t="shared" si="2"/>
        <v>0</v>
      </c>
      <c r="C16" s="15">
        <v>10</v>
      </c>
      <c r="D16" s="291"/>
      <c r="E16" s="324"/>
      <c r="F16" s="291">
        <v>299.57</v>
      </c>
      <c r="G16" s="1031"/>
      <c r="H16" s="1037"/>
      <c r="I16" s="1038">
        <f t="shared" si="3"/>
        <v>0</v>
      </c>
      <c r="K16" s="76"/>
      <c r="L16" s="87">
        <f t="shared" si="4"/>
        <v>450</v>
      </c>
      <c r="M16" s="15">
        <v>30</v>
      </c>
      <c r="N16" s="291">
        <v>875.48</v>
      </c>
      <c r="O16" s="324">
        <v>44310</v>
      </c>
      <c r="P16" s="291">
        <f t="shared" si="1"/>
        <v>875.48</v>
      </c>
      <c r="Q16" s="292" t="s">
        <v>405</v>
      </c>
      <c r="R16" s="293">
        <v>124</v>
      </c>
      <c r="S16" s="303">
        <f t="shared" si="5"/>
        <v>12825.220000000001</v>
      </c>
    </row>
    <row r="17" spans="1:19" x14ac:dyDescent="0.25">
      <c r="B17" s="87">
        <f t="shared" si="2"/>
        <v>0</v>
      </c>
      <c r="C17" s="15"/>
      <c r="D17" s="291"/>
      <c r="E17" s="324"/>
      <c r="F17" s="291">
        <f t="shared" si="0"/>
        <v>0</v>
      </c>
      <c r="G17" s="1031"/>
      <c r="H17" s="1037"/>
      <c r="I17" s="1038">
        <f t="shared" si="3"/>
        <v>0</v>
      </c>
      <c r="L17" s="87">
        <f t="shared" si="4"/>
        <v>435</v>
      </c>
      <c r="M17" s="15">
        <v>15</v>
      </c>
      <c r="N17" s="291">
        <v>446.21</v>
      </c>
      <c r="O17" s="324">
        <v>44312</v>
      </c>
      <c r="P17" s="291">
        <f t="shared" si="1"/>
        <v>446.21</v>
      </c>
      <c r="Q17" s="292" t="s">
        <v>415</v>
      </c>
      <c r="R17" s="293">
        <v>124</v>
      </c>
      <c r="S17" s="303">
        <f t="shared" si="5"/>
        <v>12379.010000000002</v>
      </c>
    </row>
    <row r="18" spans="1:19" x14ac:dyDescent="0.25">
      <c r="B18" s="87">
        <f t="shared" si="2"/>
        <v>0</v>
      </c>
      <c r="C18" s="15"/>
      <c r="D18" s="291"/>
      <c r="E18" s="324"/>
      <c r="F18" s="291">
        <f t="shared" si="0"/>
        <v>0</v>
      </c>
      <c r="G18" s="1031"/>
      <c r="H18" s="1037"/>
      <c r="I18" s="1038">
        <f t="shared" si="3"/>
        <v>0</v>
      </c>
      <c r="L18" s="87">
        <f t="shared" si="4"/>
        <v>405</v>
      </c>
      <c r="M18" s="15">
        <v>30</v>
      </c>
      <c r="N18" s="291">
        <v>894.38</v>
      </c>
      <c r="O18" s="324">
        <v>44313</v>
      </c>
      <c r="P18" s="291">
        <f t="shared" si="1"/>
        <v>894.38</v>
      </c>
      <c r="Q18" s="292" t="s">
        <v>433</v>
      </c>
      <c r="R18" s="293">
        <v>124</v>
      </c>
      <c r="S18" s="303">
        <f t="shared" si="5"/>
        <v>11484.630000000003</v>
      </c>
    </row>
    <row r="19" spans="1:19" x14ac:dyDescent="0.25">
      <c r="A19" s="129"/>
      <c r="B19" s="87">
        <f>B18-C19</f>
        <v>0</v>
      </c>
      <c r="C19" s="15"/>
      <c r="D19" s="291"/>
      <c r="E19" s="324"/>
      <c r="F19" s="291">
        <f t="shared" si="0"/>
        <v>0</v>
      </c>
      <c r="G19" s="1031"/>
      <c r="H19" s="1037"/>
      <c r="I19" s="1038">
        <f t="shared" si="3"/>
        <v>0</v>
      </c>
      <c r="K19" s="129"/>
      <c r="L19" s="87">
        <f>L18-M19</f>
        <v>375</v>
      </c>
      <c r="M19" s="15">
        <v>30</v>
      </c>
      <c r="N19" s="291">
        <v>832.41</v>
      </c>
      <c r="O19" s="324">
        <v>44317</v>
      </c>
      <c r="P19" s="291">
        <f t="shared" si="1"/>
        <v>832.41</v>
      </c>
      <c r="Q19" s="292" t="s">
        <v>457</v>
      </c>
      <c r="R19" s="293">
        <v>124</v>
      </c>
      <c r="S19" s="303">
        <f t="shared" si="5"/>
        <v>10652.220000000003</v>
      </c>
    </row>
    <row r="20" spans="1:19" x14ac:dyDescent="0.25">
      <c r="A20" s="129"/>
      <c r="B20" s="87">
        <f t="shared" ref="B20:B55" si="6">B19-C20</f>
        <v>0</v>
      </c>
      <c r="C20" s="15"/>
      <c r="D20" s="291"/>
      <c r="E20" s="324"/>
      <c r="F20" s="291">
        <f t="shared" si="0"/>
        <v>0</v>
      </c>
      <c r="G20" s="1031"/>
      <c r="H20" s="1037"/>
      <c r="I20" s="1038">
        <f t="shared" si="3"/>
        <v>0</v>
      </c>
      <c r="K20" s="129"/>
      <c r="L20" s="87">
        <f t="shared" ref="L20:L55" si="7">L19-M20</f>
        <v>360</v>
      </c>
      <c r="M20" s="15">
        <v>15</v>
      </c>
      <c r="N20" s="291">
        <v>429.46</v>
      </c>
      <c r="O20" s="324">
        <v>44317</v>
      </c>
      <c r="P20" s="291">
        <f t="shared" si="1"/>
        <v>429.46</v>
      </c>
      <c r="Q20" s="292" t="s">
        <v>443</v>
      </c>
      <c r="R20" s="293">
        <v>124</v>
      </c>
      <c r="S20" s="303">
        <f t="shared" si="5"/>
        <v>10222.760000000004</v>
      </c>
    </row>
    <row r="21" spans="1:19" x14ac:dyDescent="0.25">
      <c r="A21" s="129"/>
      <c r="B21" s="87">
        <f t="shared" si="6"/>
        <v>0</v>
      </c>
      <c r="C21" s="15"/>
      <c r="D21" s="291"/>
      <c r="E21" s="324"/>
      <c r="F21" s="291">
        <f t="shared" si="0"/>
        <v>0</v>
      </c>
      <c r="G21" s="292"/>
      <c r="H21" s="293"/>
      <c r="I21" s="303">
        <f t="shared" si="3"/>
        <v>0</v>
      </c>
      <c r="J21" s="266"/>
      <c r="K21" s="129"/>
      <c r="L21" s="87">
        <f t="shared" si="7"/>
        <v>360</v>
      </c>
      <c r="M21" s="15"/>
      <c r="N21" s="291"/>
      <c r="O21" s="324"/>
      <c r="P21" s="291">
        <f t="shared" si="1"/>
        <v>0</v>
      </c>
      <c r="Q21" s="292"/>
      <c r="R21" s="293"/>
      <c r="S21" s="303">
        <f t="shared" si="5"/>
        <v>10222.760000000004</v>
      </c>
    </row>
    <row r="22" spans="1:19" x14ac:dyDescent="0.25">
      <c r="A22" s="129"/>
      <c r="B22" s="87">
        <f t="shared" si="6"/>
        <v>0</v>
      </c>
      <c r="C22" s="15"/>
      <c r="D22" s="291"/>
      <c r="E22" s="324"/>
      <c r="F22" s="291">
        <f t="shared" si="0"/>
        <v>0</v>
      </c>
      <c r="G22" s="292"/>
      <c r="H22" s="293"/>
      <c r="I22" s="303">
        <f t="shared" si="3"/>
        <v>0</v>
      </c>
      <c r="J22" s="266"/>
      <c r="K22" s="129"/>
      <c r="L22" s="87">
        <f t="shared" si="7"/>
        <v>360</v>
      </c>
      <c r="M22" s="15"/>
      <c r="N22" s="291"/>
      <c r="O22" s="324"/>
      <c r="P22" s="291">
        <f t="shared" si="1"/>
        <v>0</v>
      </c>
      <c r="Q22" s="292"/>
      <c r="R22" s="293"/>
      <c r="S22" s="303">
        <f t="shared" si="5"/>
        <v>10222.760000000004</v>
      </c>
    </row>
    <row r="23" spans="1:19" x14ac:dyDescent="0.25">
      <c r="A23" s="129"/>
      <c r="B23" s="309">
        <f t="shared" si="6"/>
        <v>0</v>
      </c>
      <c r="C23" s="15"/>
      <c r="D23" s="291"/>
      <c r="E23" s="324"/>
      <c r="F23" s="291">
        <f t="shared" si="0"/>
        <v>0</v>
      </c>
      <c r="G23" s="292"/>
      <c r="H23" s="293"/>
      <c r="I23" s="303">
        <f t="shared" si="3"/>
        <v>0</v>
      </c>
      <c r="J23" s="266"/>
      <c r="K23" s="129"/>
      <c r="L23" s="309">
        <f t="shared" si="7"/>
        <v>360</v>
      </c>
      <c r="M23" s="15"/>
      <c r="N23" s="291"/>
      <c r="O23" s="324"/>
      <c r="P23" s="291">
        <f t="shared" si="1"/>
        <v>0</v>
      </c>
      <c r="Q23" s="292"/>
      <c r="R23" s="293"/>
      <c r="S23" s="303">
        <f t="shared" si="5"/>
        <v>10222.760000000004</v>
      </c>
    </row>
    <row r="24" spans="1:19" x14ac:dyDescent="0.25">
      <c r="A24" s="130"/>
      <c r="B24" s="309">
        <f t="shared" si="6"/>
        <v>0</v>
      </c>
      <c r="C24" s="15"/>
      <c r="D24" s="291"/>
      <c r="E24" s="324"/>
      <c r="F24" s="291">
        <f t="shared" si="0"/>
        <v>0</v>
      </c>
      <c r="G24" s="292"/>
      <c r="H24" s="293"/>
      <c r="I24" s="303">
        <f t="shared" si="3"/>
        <v>0</v>
      </c>
      <c r="J24" s="266"/>
      <c r="K24" s="130"/>
      <c r="L24" s="309">
        <f t="shared" si="7"/>
        <v>360</v>
      </c>
      <c r="M24" s="15"/>
      <c r="N24" s="291"/>
      <c r="O24" s="324"/>
      <c r="P24" s="291">
        <f t="shared" si="1"/>
        <v>0</v>
      </c>
      <c r="Q24" s="292"/>
      <c r="R24" s="293"/>
      <c r="S24" s="303">
        <f t="shared" si="5"/>
        <v>10222.760000000004</v>
      </c>
    </row>
    <row r="25" spans="1:19" x14ac:dyDescent="0.25">
      <c r="A25" s="129"/>
      <c r="B25" s="309">
        <f t="shared" si="6"/>
        <v>0</v>
      </c>
      <c r="C25" s="15"/>
      <c r="D25" s="291"/>
      <c r="E25" s="324"/>
      <c r="F25" s="291">
        <f t="shared" si="0"/>
        <v>0</v>
      </c>
      <c r="G25" s="292"/>
      <c r="H25" s="293"/>
      <c r="I25" s="303">
        <f t="shared" si="3"/>
        <v>0</v>
      </c>
      <c r="J25" s="266"/>
      <c r="K25" s="129"/>
      <c r="L25" s="309">
        <f t="shared" si="7"/>
        <v>360</v>
      </c>
      <c r="M25" s="15"/>
      <c r="N25" s="291"/>
      <c r="O25" s="324"/>
      <c r="P25" s="291">
        <f t="shared" si="1"/>
        <v>0</v>
      </c>
      <c r="Q25" s="292"/>
      <c r="R25" s="293"/>
      <c r="S25" s="303">
        <f t="shared" si="5"/>
        <v>10222.760000000004</v>
      </c>
    </row>
    <row r="26" spans="1:19" x14ac:dyDescent="0.25">
      <c r="A26" s="129"/>
      <c r="B26" s="309">
        <f t="shared" si="6"/>
        <v>0</v>
      </c>
      <c r="C26" s="15"/>
      <c r="D26" s="291"/>
      <c r="E26" s="324"/>
      <c r="F26" s="291">
        <f t="shared" si="0"/>
        <v>0</v>
      </c>
      <c r="G26" s="292"/>
      <c r="H26" s="293"/>
      <c r="I26" s="303">
        <f t="shared" si="3"/>
        <v>0</v>
      </c>
      <c r="J26" s="266"/>
      <c r="K26" s="129"/>
      <c r="L26" s="309">
        <f t="shared" si="7"/>
        <v>360</v>
      </c>
      <c r="M26" s="15"/>
      <c r="N26" s="291"/>
      <c r="O26" s="324"/>
      <c r="P26" s="291">
        <f t="shared" si="1"/>
        <v>0</v>
      </c>
      <c r="Q26" s="292"/>
      <c r="R26" s="293"/>
      <c r="S26" s="303">
        <f t="shared" si="5"/>
        <v>10222.760000000004</v>
      </c>
    </row>
    <row r="27" spans="1:19" x14ac:dyDescent="0.25">
      <c r="A27" s="129"/>
      <c r="B27" s="212">
        <f t="shared" si="6"/>
        <v>0</v>
      </c>
      <c r="C27" s="15"/>
      <c r="D27" s="291"/>
      <c r="E27" s="324"/>
      <c r="F27" s="291">
        <f t="shared" si="0"/>
        <v>0</v>
      </c>
      <c r="G27" s="292"/>
      <c r="H27" s="293"/>
      <c r="I27" s="303">
        <f t="shared" si="3"/>
        <v>0</v>
      </c>
      <c r="J27" s="266"/>
      <c r="K27" s="129"/>
      <c r="L27" s="212">
        <f t="shared" si="7"/>
        <v>360</v>
      </c>
      <c r="M27" s="15"/>
      <c r="N27" s="291"/>
      <c r="O27" s="324"/>
      <c r="P27" s="291">
        <f t="shared" si="1"/>
        <v>0</v>
      </c>
      <c r="Q27" s="292"/>
      <c r="R27" s="293"/>
      <c r="S27" s="303">
        <f t="shared" si="5"/>
        <v>10222.760000000004</v>
      </c>
    </row>
    <row r="28" spans="1:19" x14ac:dyDescent="0.25">
      <c r="A28" s="129"/>
      <c r="B28" s="309">
        <f t="shared" si="6"/>
        <v>0</v>
      </c>
      <c r="C28" s="15"/>
      <c r="D28" s="291"/>
      <c r="E28" s="324"/>
      <c r="F28" s="291">
        <f t="shared" si="0"/>
        <v>0</v>
      </c>
      <c r="G28" s="292"/>
      <c r="H28" s="293"/>
      <c r="I28" s="303">
        <f t="shared" si="3"/>
        <v>0</v>
      </c>
      <c r="J28" s="266"/>
      <c r="K28" s="129"/>
      <c r="L28" s="309">
        <f t="shared" si="7"/>
        <v>360</v>
      </c>
      <c r="M28" s="15"/>
      <c r="N28" s="291"/>
      <c r="O28" s="324"/>
      <c r="P28" s="291">
        <f t="shared" si="1"/>
        <v>0</v>
      </c>
      <c r="Q28" s="292"/>
      <c r="R28" s="293"/>
      <c r="S28" s="303">
        <f t="shared" si="5"/>
        <v>10222.760000000004</v>
      </c>
    </row>
    <row r="29" spans="1:19" x14ac:dyDescent="0.25">
      <c r="A29" s="129"/>
      <c r="B29" s="212">
        <f t="shared" si="6"/>
        <v>0</v>
      </c>
      <c r="C29" s="15"/>
      <c r="D29" s="291"/>
      <c r="E29" s="324"/>
      <c r="F29" s="291">
        <f t="shared" si="0"/>
        <v>0</v>
      </c>
      <c r="G29" s="292"/>
      <c r="H29" s="293"/>
      <c r="I29" s="303">
        <f t="shared" si="3"/>
        <v>0</v>
      </c>
      <c r="K29" s="129"/>
      <c r="L29" s="212">
        <f t="shared" si="7"/>
        <v>360</v>
      </c>
      <c r="M29" s="15"/>
      <c r="N29" s="291"/>
      <c r="O29" s="324"/>
      <c r="P29" s="291">
        <f t="shared" si="1"/>
        <v>0</v>
      </c>
      <c r="Q29" s="292"/>
      <c r="R29" s="293"/>
      <c r="S29" s="303">
        <f t="shared" si="5"/>
        <v>10222.760000000004</v>
      </c>
    </row>
    <row r="30" spans="1:19" x14ac:dyDescent="0.25">
      <c r="A30" s="129"/>
      <c r="B30" s="309">
        <f t="shared" si="6"/>
        <v>0</v>
      </c>
      <c r="C30" s="15"/>
      <c r="D30" s="291"/>
      <c r="E30" s="324"/>
      <c r="F30" s="291">
        <f t="shared" si="0"/>
        <v>0</v>
      </c>
      <c r="G30" s="292"/>
      <c r="H30" s="293"/>
      <c r="I30" s="303">
        <f t="shared" si="3"/>
        <v>0</v>
      </c>
      <c r="K30" s="129"/>
      <c r="L30" s="309">
        <f t="shared" si="7"/>
        <v>360</v>
      </c>
      <c r="M30" s="15"/>
      <c r="N30" s="291"/>
      <c r="O30" s="324"/>
      <c r="P30" s="291">
        <f t="shared" si="1"/>
        <v>0</v>
      </c>
      <c r="Q30" s="292"/>
      <c r="R30" s="293"/>
      <c r="S30" s="303">
        <f t="shared" si="5"/>
        <v>10222.760000000004</v>
      </c>
    </row>
    <row r="31" spans="1:19" x14ac:dyDescent="0.25">
      <c r="A31" s="129"/>
      <c r="B31" s="309">
        <f t="shared" si="6"/>
        <v>0</v>
      </c>
      <c r="C31" s="15"/>
      <c r="D31" s="291"/>
      <c r="E31" s="324"/>
      <c r="F31" s="291">
        <f t="shared" si="0"/>
        <v>0</v>
      </c>
      <c r="G31" s="292"/>
      <c r="H31" s="293"/>
      <c r="I31" s="303">
        <f t="shared" si="3"/>
        <v>0</v>
      </c>
      <c r="K31" s="129"/>
      <c r="L31" s="309">
        <f t="shared" si="7"/>
        <v>360</v>
      </c>
      <c r="M31" s="15"/>
      <c r="N31" s="291"/>
      <c r="O31" s="324"/>
      <c r="P31" s="291">
        <f t="shared" si="1"/>
        <v>0</v>
      </c>
      <c r="Q31" s="292"/>
      <c r="R31" s="293"/>
      <c r="S31" s="303">
        <f t="shared" si="5"/>
        <v>10222.760000000004</v>
      </c>
    </row>
    <row r="32" spans="1:19" x14ac:dyDescent="0.25">
      <c r="A32" s="129"/>
      <c r="B32" s="309">
        <f t="shared" si="6"/>
        <v>0</v>
      </c>
      <c r="C32" s="15"/>
      <c r="D32" s="291"/>
      <c r="E32" s="324"/>
      <c r="F32" s="291">
        <f t="shared" si="0"/>
        <v>0</v>
      </c>
      <c r="G32" s="292"/>
      <c r="H32" s="293"/>
      <c r="I32" s="303">
        <f t="shared" si="3"/>
        <v>0</v>
      </c>
      <c r="K32" s="129"/>
      <c r="L32" s="309">
        <f t="shared" si="7"/>
        <v>360</v>
      </c>
      <c r="M32" s="15"/>
      <c r="N32" s="291"/>
      <c r="O32" s="324"/>
      <c r="P32" s="291">
        <f t="shared" si="1"/>
        <v>0</v>
      </c>
      <c r="Q32" s="292"/>
      <c r="R32" s="293"/>
      <c r="S32" s="303">
        <f t="shared" si="5"/>
        <v>10222.760000000004</v>
      </c>
    </row>
    <row r="33" spans="1:19" x14ac:dyDescent="0.25">
      <c r="A33" s="129"/>
      <c r="B33" s="309">
        <f t="shared" si="6"/>
        <v>0</v>
      </c>
      <c r="C33" s="15"/>
      <c r="D33" s="291"/>
      <c r="E33" s="324"/>
      <c r="F33" s="291">
        <f t="shared" si="0"/>
        <v>0</v>
      </c>
      <c r="G33" s="292"/>
      <c r="H33" s="293"/>
      <c r="I33" s="303">
        <f t="shared" si="3"/>
        <v>0</v>
      </c>
      <c r="K33" s="129"/>
      <c r="L33" s="309">
        <f t="shared" si="7"/>
        <v>360</v>
      </c>
      <c r="M33" s="15"/>
      <c r="N33" s="291"/>
      <c r="O33" s="324"/>
      <c r="P33" s="291">
        <f t="shared" si="1"/>
        <v>0</v>
      </c>
      <c r="Q33" s="292"/>
      <c r="R33" s="293"/>
      <c r="S33" s="303">
        <f t="shared" si="5"/>
        <v>10222.760000000004</v>
      </c>
    </row>
    <row r="34" spans="1:19" x14ac:dyDescent="0.25">
      <c r="A34" s="129"/>
      <c r="B34" s="309">
        <f t="shared" si="6"/>
        <v>0</v>
      </c>
      <c r="C34" s="15"/>
      <c r="D34" s="291"/>
      <c r="E34" s="324"/>
      <c r="F34" s="291">
        <f t="shared" si="0"/>
        <v>0</v>
      </c>
      <c r="G34" s="292"/>
      <c r="H34" s="293"/>
      <c r="I34" s="303">
        <f t="shared" si="3"/>
        <v>0</v>
      </c>
      <c r="K34" s="129"/>
      <c r="L34" s="309">
        <f t="shared" si="7"/>
        <v>360</v>
      </c>
      <c r="M34" s="15"/>
      <c r="N34" s="291"/>
      <c r="O34" s="324"/>
      <c r="P34" s="291">
        <f t="shared" si="1"/>
        <v>0</v>
      </c>
      <c r="Q34" s="292"/>
      <c r="R34" s="293"/>
      <c r="S34" s="303">
        <f t="shared" si="5"/>
        <v>10222.760000000004</v>
      </c>
    </row>
    <row r="35" spans="1:19" x14ac:dyDescent="0.25">
      <c r="A35" s="129"/>
      <c r="B35" s="309">
        <f t="shared" si="6"/>
        <v>0</v>
      </c>
      <c r="C35" s="15"/>
      <c r="D35" s="291"/>
      <c r="E35" s="324"/>
      <c r="F35" s="291">
        <f t="shared" si="0"/>
        <v>0</v>
      </c>
      <c r="G35" s="292"/>
      <c r="H35" s="293"/>
      <c r="I35" s="303">
        <f t="shared" si="3"/>
        <v>0</v>
      </c>
      <c r="K35" s="129"/>
      <c r="L35" s="309">
        <f t="shared" si="7"/>
        <v>360</v>
      </c>
      <c r="M35" s="15"/>
      <c r="N35" s="291"/>
      <c r="O35" s="324"/>
      <c r="P35" s="291">
        <f t="shared" si="1"/>
        <v>0</v>
      </c>
      <c r="Q35" s="292"/>
      <c r="R35" s="293"/>
      <c r="S35" s="303">
        <f t="shared" si="5"/>
        <v>10222.760000000004</v>
      </c>
    </row>
    <row r="36" spans="1:19" x14ac:dyDescent="0.25">
      <c r="A36" s="129"/>
      <c r="B36" s="309">
        <f t="shared" si="6"/>
        <v>0</v>
      </c>
      <c r="C36" s="15"/>
      <c r="D36" s="291"/>
      <c r="E36" s="324"/>
      <c r="F36" s="291">
        <f t="shared" si="0"/>
        <v>0</v>
      </c>
      <c r="G36" s="292"/>
      <c r="H36" s="293"/>
      <c r="I36" s="303">
        <f t="shared" si="3"/>
        <v>0</v>
      </c>
      <c r="K36" s="129"/>
      <c r="L36" s="309">
        <f t="shared" si="7"/>
        <v>360</v>
      </c>
      <c r="M36" s="15"/>
      <c r="N36" s="291"/>
      <c r="O36" s="324"/>
      <c r="P36" s="291">
        <f t="shared" si="1"/>
        <v>0</v>
      </c>
      <c r="Q36" s="292"/>
      <c r="R36" s="293"/>
      <c r="S36" s="303">
        <f t="shared" si="5"/>
        <v>10222.760000000004</v>
      </c>
    </row>
    <row r="37" spans="1:19" x14ac:dyDescent="0.25">
      <c r="A37" s="129" t="s">
        <v>22</v>
      </c>
      <c r="B37" s="309">
        <f t="shared" si="6"/>
        <v>0</v>
      </c>
      <c r="C37" s="15"/>
      <c r="D37" s="291"/>
      <c r="E37" s="324"/>
      <c r="F37" s="291">
        <f t="shared" si="0"/>
        <v>0</v>
      </c>
      <c r="G37" s="292"/>
      <c r="H37" s="293"/>
      <c r="I37" s="303">
        <f t="shared" si="3"/>
        <v>0</v>
      </c>
      <c r="K37" s="129" t="s">
        <v>22</v>
      </c>
      <c r="L37" s="309">
        <f t="shared" si="7"/>
        <v>360</v>
      </c>
      <c r="M37" s="15"/>
      <c r="N37" s="291"/>
      <c r="O37" s="324"/>
      <c r="P37" s="291">
        <f t="shared" si="1"/>
        <v>0</v>
      </c>
      <c r="Q37" s="292"/>
      <c r="R37" s="293"/>
      <c r="S37" s="303">
        <f t="shared" si="5"/>
        <v>10222.760000000004</v>
      </c>
    </row>
    <row r="38" spans="1:19" x14ac:dyDescent="0.25">
      <c r="A38" s="130"/>
      <c r="B38" s="309">
        <f t="shared" si="6"/>
        <v>0</v>
      </c>
      <c r="C38" s="15"/>
      <c r="D38" s="291"/>
      <c r="E38" s="324"/>
      <c r="F38" s="291">
        <f t="shared" si="0"/>
        <v>0</v>
      </c>
      <c r="G38" s="292"/>
      <c r="H38" s="293"/>
      <c r="I38" s="303">
        <f t="shared" si="3"/>
        <v>0</v>
      </c>
      <c r="K38" s="130"/>
      <c r="L38" s="309">
        <f t="shared" si="7"/>
        <v>360</v>
      </c>
      <c r="M38" s="15"/>
      <c r="N38" s="291"/>
      <c r="O38" s="324"/>
      <c r="P38" s="291">
        <f t="shared" si="1"/>
        <v>0</v>
      </c>
      <c r="Q38" s="292"/>
      <c r="R38" s="293"/>
      <c r="S38" s="303">
        <f t="shared" si="5"/>
        <v>10222.760000000004</v>
      </c>
    </row>
    <row r="39" spans="1:19" x14ac:dyDescent="0.25">
      <c r="A39" s="129"/>
      <c r="B39" s="309">
        <f t="shared" si="6"/>
        <v>0</v>
      </c>
      <c r="C39" s="15"/>
      <c r="D39" s="291"/>
      <c r="E39" s="324"/>
      <c r="F39" s="291">
        <f t="shared" si="0"/>
        <v>0</v>
      </c>
      <c r="G39" s="292"/>
      <c r="H39" s="293"/>
      <c r="I39" s="303">
        <f t="shared" si="3"/>
        <v>0</v>
      </c>
      <c r="K39" s="129"/>
      <c r="L39" s="309">
        <f t="shared" si="7"/>
        <v>360</v>
      </c>
      <c r="M39" s="15"/>
      <c r="N39" s="291"/>
      <c r="O39" s="324"/>
      <c r="P39" s="291">
        <f t="shared" si="1"/>
        <v>0</v>
      </c>
      <c r="Q39" s="292"/>
      <c r="R39" s="293"/>
      <c r="S39" s="303">
        <f t="shared" si="5"/>
        <v>10222.760000000004</v>
      </c>
    </row>
    <row r="40" spans="1:19" x14ac:dyDescent="0.25">
      <c r="A40" s="129"/>
      <c r="B40" s="87">
        <f t="shared" si="6"/>
        <v>0</v>
      </c>
      <c r="C40" s="15"/>
      <c r="D40" s="291"/>
      <c r="E40" s="324"/>
      <c r="F40" s="291">
        <f t="shared" si="0"/>
        <v>0</v>
      </c>
      <c r="G40" s="292"/>
      <c r="H40" s="293"/>
      <c r="I40" s="303">
        <f t="shared" si="3"/>
        <v>0</v>
      </c>
      <c r="K40" s="129"/>
      <c r="L40" s="87">
        <f t="shared" si="7"/>
        <v>360</v>
      </c>
      <c r="M40" s="15"/>
      <c r="N40" s="291"/>
      <c r="O40" s="324"/>
      <c r="P40" s="291">
        <f t="shared" si="1"/>
        <v>0</v>
      </c>
      <c r="Q40" s="292"/>
      <c r="R40" s="293"/>
      <c r="S40" s="303">
        <f t="shared" si="5"/>
        <v>10222.760000000004</v>
      </c>
    </row>
    <row r="41" spans="1:19" x14ac:dyDescent="0.25">
      <c r="A41" s="129"/>
      <c r="B41" s="87">
        <f t="shared" si="6"/>
        <v>0</v>
      </c>
      <c r="C41" s="15"/>
      <c r="D41" s="291"/>
      <c r="E41" s="324"/>
      <c r="F41" s="291">
        <f t="shared" si="0"/>
        <v>0</v>
      </c>
      <c r="G41" s="292"/>
      <c r="H41" s="293"/>
      <c r="I41" s="303">
        <f t="shared" si="3"/>
        <v>0</v>
      </c>
      <c r="K41" s="129"/>
      <c r="L41" s="87">
        <f t="shared" si="7"/>
        <v>360</v>
      </c>
      <c r="M41" s="15"/>
      <c r="N41" s="291"/>
      <c r="O41" s="324"/>
      <c r="P41" s="291">
        <f t="shared" si="1"/>
        <v>0</v>
      </c>
      <c r="Q41" s="292"/>
      <c r="R41" s="293"/>
      <c r="S41" s="303">
        <f t="shared" si="5"/>
        <v>10222.760000000004</v>
      </c>
    </row>
    <row r="42" spans="1:19" x14ac:dyDescent="0.25">
      <c r="A42" s="129"/>
      <c r="B42" s="87">
        <f t="shared" si="6"/>
        <v>0</v>
      </c>
      <c r="C42" s="15"/>
      <c r="D42" s="291"/>
      <c r="E42" s="324"/>
      <c r="F42" s="291">
        <f t="shared" si="0"/>
        <v>0</v>
      </c>
      <c r="G42" s="292"/>
      <c r="H42" s="293"/>
      <c r="I42" s="303">
        <f t="shared" si="3"/>
        <v>0</v>
      </c>
      <c r="K42" s="129"/>
      <c r="L42" s="87">
        <f t="shared" si="7"/>
        <v>360</v>
      </c>
      <c r="M42" s="15"/>
      <c r="N42" s="291"/>
      <c r="O42" s="324"/>
      <c r="P42" s="291">
        <f t="shared" si="1"/>
        <v>0</v>
      </c>
      <c r="Q42" s="292"/>
      <c r="R42" s="293"/>
      <c r="S42" s="303">
        <f t="shared" si="5"/>
        <v>10222.760000000004</v>
      </c>
    </row>
    <row r="43" spans="1:19" x14ac:dyDescent="0.25">
      <c r="A43" s="129"/>
      <c r="B43" s="87">
        <f t="shared" si="6"/>
        <v>0</v>
      </c>
      <c r="C43" s="15"/>
      <c r="D43" s="291"/>
      <c r="E43" s="324"/>
      <c r="F43" s="291">
        <f t="shared" si="0"/>
        <v>0</v>
      </c>
      <c r="G43" s="292"/>
      <c r="H43" s="293"/>
      <c r="I43" s="303">
        <f t="shared" si="3"/>
        <v>0</v>
      </c>
      <c r="K43" s="129"/>
      <c r="L43" s="87">
        <f t="shared" si="7"/>
        <v>360</v>
      </c>
      <c r="M43" s="15"/>
      <c r="N43" s="291"/>
      <c r="O43" s="324"/>
      <c r="P43" s="291">
        <f t="shared" si="1"/>
        <v>0</v>
      </c>
      <c r="Q43" s="292"/>
      <c r="R43" s="293"/>
      <c r="S43" s="303">
        <f t="shared" si="5"/>
        <v>10222.760000000004</v>
      </c>
    </row>
    <row r="44" spans="1:19" x14ac:dyDescent="0.25">
      <c r="A44" s="129"/>
      <c r="B44" s="87">
        <f t="shared" si="6"/>
        <v>0</v>
      </c>
      <c r="C44" s="15"/>
      <c r="D44" s="291"/>
      <c r="E44" s="324"/>
      <c r="F44" s="291">
        <f t="shared" si="0"/>
        <v>0</v>
      </c>
      <c r="G44" s="292"/>
      <c r="H44" s="293"/>
      <c r="I44" s="303">
        <f t="shared" si="3"/>
        <v>0</v>
      </c>
      <c r="K44" s="129"/>
      <c r="L44" s="87">
        <f t="shared" si="7"/>
        <v>360</v>
      </c>
      <c r="M44" s="15"/>
      <c r="N44" s="291"/>
      <c r="O44" s="324"/>
      <c r="P44" s="291">
        <f t="shared" si="1"/>
        <v>0</v>
      </c>
      <c r="Q44" s="292"/>
      <c r="R44" s="293"/>
      <c r="S44" s="303">
        <f t="shared" si="5"/>
        <v>10222.760000000004</v>
      </c>
    </row>
    <row r="45" spans="1:19" x14ac:dyDescent="0.25">
      <c r="A45" s="129"/>
      <c r="B45" s="87">
        <f t="shared" si="6"/>
        <v>0</v>
      </c>
      <c r="C45" s="15"/>
      <c r="D45" s="291"/>
      <c r="E45" s="324"/>
      <c r="F45" s="291">
        <f t="shared" si="0"/>
        <v>0</v>
      </c>
      <c r="G45" s="292"/>
      <c r="H45" s="293"/>
      <c r="I45" s="303">
        <f t="shared" si="3"/>
        <v>0</v>
      </c>
      <c r="K45" s="129"/>
      <c r="L45" s="87">
        <f t="shared" si="7"/>
        <v>360</v>
      </c>
      <c r="M45" s="15"/>
      <c r="N45" s="291"/>
      <c r="O45" s="324"/>
      <c r="P45" s="291">
        <f t="shared" si="1"/>
        <v>0</v>
      </c>
      <c r="Q45" s="292"/>
      <c r="R45" s="293"/>
      <c r="S45" s="303">
        <f t="shared" si="5"/>
        <v>10222.760000000004</v>
      </c>
    </row>
    <row r="46" spans="1:19" x14ac:dyDescent="0.25">
      <c r="A46" s="129"/>
      <c r="B46" s="87">
        <f t="shared" si="6"/>
        <v>0</v>
      </c>
      <c r="C46" s="15"/>
      <c r="D46" s="291"/>
      <c r="E46" s="324"/>
      <c r="F46" s="291">
        <f t="shared" si="0"/>
        <v>0</v>
      </c>
      <c r="G46" s="292"/>
      <c r="H46" s="293"/>
      <c r="I46" s="303">
        <f t="shared" si="3"/>
        <v>0</v>
      </c>
      <c r="K46" s="129"/>
      <c r="L46" s="87">
        <f t="shared" si="7"/>
        <v>360</v>
      </c>
      <c r="M46" s="15"/>
      <c r="N46" s="291"/>
      <c r="O46" s="324"/>
      <c r="P46" s="291">
        <f t="shared" si="1"/>
        <v>0</v>
      </c>
      <c r="Q46" s="292"/>
      <c r="R46" s="293"/>
      <c r="S46" s="303">
        <f t="shared" si="5"/>
        <v>10222.760000000004</v>
      </c>
    </row>
    <row r="47" spans="1:19" x14ac:dyDescent="0.25">
      <c r="A47" s="129"/>
      <c r="B47" s="87">
        <f t="shared" si="6"/>
        <v>0</v>
      </c>
      <c r="C47" s="15"/>
      <c r="D47" s="291"/>
      <c r="E47" s="324"/>
      <c r="F47" s="291">
        <f t="shared" si="0"/>
        <v>0</v>
      </c>
      <c r="G47" s="292"/>
      <c r="H47" s="293"/>
      <c r="I47" s="303">
        <f t="shared" si="3"/>
        <v>0</v>
      </c>
      <c r="K47" s="129"/>
      <c r="L47" s="87">
        <f t="shared" si="7"/>
        <v>360</v>
      </c>
      <c r="M47" s="15"/>
      <c r="N47" s="291"/>
      <c r="O47" s="324"/>
      <c r="P47" s="291">
        <f t="shared" si="1"/>
        <v>0</v>
      </c>
      <c r="Q47" s="292"/>
      <c r="R47" s="293"/>
      <c r="S47" s="303">
        <f t="shared" si="5"/>
        <v>10222.760000000004</v>
      </c>
    </row>
    <row r="48" spans="1:19" x14ac:dyDescent="0.25">
      <c r="A48" s="129"/>
      <c r="B48" s="87">
        <f t="shared" si="6"/>
        <v>0</v>
      </c>
      <c r="C48" s="15"/>
      <c r="D48" s="291"/>
      <c r="E48" s="324"/>
      <c r="F48" s="291">
        <f t="shared" si="0"/>
        <v>0</v>
      </c>
      <c r="G48" s="292"/>
      <c r="H48" s="293"/>
      <c r="I48" s="303">
        <f t="shared" si="3"/>
        <v>0</v>
      </c>
      <c r="K48" s="129"/>
      <c r="L48" s="87">
        <f t="shared" si="7"/>
        <v>360</v>
      </c>
      <c r="M48" s="15"/>
      <c r="N48" s="291"/>
      <c r="O48" s="324"/>
      <c r="P48" s="291">
        <f t="shared" si="1"/>
        <v>0</v>
      </c>
      <c r="Q48" s="292"/>
      <c r="R48" s="293"/>
      <c r="S48" s="303">
        <f t="shared" si="5"/>
        <v>10222.760000000004</v>
      </c>
    </row>
    <row r="49" spans="1:19" x14ac:dyDescent="0.25">
      <c r="A49" s="129"/>
      <c r="B49" s="87">
        <f t="shared" si="6"/>
        <v>0</v>
      </c>
      <c r="C49" s="15"/>
      <c r="D49" s="291"/>
      <c r="E49" s="324"/>
      <c r="F49" s="291">
        <f t="shared" si="0"/>
        <v>0</v>
      </c>
      <c r="G49" s="292"/>
      <c r="H49" s="293"/>
      <c r="I49" s="303">
        <f t="shared" si="3"/>
        <v>0</v>
      </c>
      <c r="K49" s="129"/>
      <c r="L49" s="87">
        <f t="shared" si="7"/>
        <v>360</v>
      </c>
      <c r="M49" s="15"/>
      <c r="N49" s="291"/>
      <c r="O49" s="324"/>
      <c r="P49" s="291">
        <f t="shared" si="1"/>
        <v>0</v>
      </c>
      <c r="Q49" s="292"/>
      <c r="R49" s="293"/>
      <c r="S49" s="303">
        <f t="shared" si="5"/>
        <v>10222.760000000004</v>
      </c>
    </row>
    <row r="50" spans="1:19" x14ac:dyDescent="0.25">
      <c r="A50" s="129"/>
      <c r="B50" s="87">
        <f t="shared" si="6"/>
        <v>0</v>
      </c>
      <c r="C50" s="15"/>
      <c r="D50" s="291"/>
      <c r="E50" s="324"/>
      <c r="F50" s="291">
        <f t="shared" si="0"/>
        <v>0</v>
      </c>
      <c r="G50" s="292"/>
      <c r="H50" s="293"/>
      <c r="I50" s="303">
        <f t="shared" si="3"/>
        <v>0</v>
      </c>
      <c r="K50" s="129"/>
      <c r="L50" s="87">
        <f t="shared" si="7"/>
        <v>360</v>
      </c>
      <c r="M50" s="15"/>
      <c r="N50" s="291"/>
      <c r="O50" s="324"/>
      <c r="P50" s="291">
        <f t="shared" si="1"/>
        <v>0</v>
      </c>
      <c r="Q50" s="292"/>
      <c r="R50" s="293"/>
      <c r="S50" s="303">
        <f t="shared" si="5"/>
        <v>10222.760000000004</v>
      </c>
    </row>
    <row r="51" spans="1:19" x14ac:dyDescent="0.25">
      <c r="A51" s="129"/>
      <c r="B51" s="87">
        <f t="shared" si="6"/>
        <v>0</v>
      </c>
      <c r="C51" s="15"/>
      <c r="D51" s="291"/>
      <c r="E51" s="324"/>
      <c r="F51" s="291">
        <f t="shared" si="0"/>
        <v>0</v>
      </c>
      <c r="G51" s="292"/>
      <c r="H51" s="293"/>
      <c r="I51" s="303">
        <f t="shared" si="3"/>
        <v>0</v>
      </c>
      <c r="K51" s="129"/>
      <c r="L51" s="87">
        <f t="shared" si="7"/>
        <v>360</v>
      </c>
      <c r="M51" s="15"/>
      <c r="N51" s="291"/>
      <c r="O51" s="324"/>
      <c r="P51" s="291">
        <f t="shared" si="1"/>
        <v>0</v>
      </c>
      <c r="Q51" s="292"/>
      <c r="R51" s="293"/>
      <c r="S51" s="303">
        <f t="shared" si="5"/>
        <v>10222.760000000004</v>
      </c>
    </row>
    <row r="52" spans="1:19" x14ac:dyDescent="0.25">
      <c r="A52" s="129"/>
      <c r="B52" s="87">
        <f t="shared" si="6"/>
        <v>0</v>
      </c>
      <c r="C52" s="15"/>
      <c r="D52" s="291"/>
      <c r="E52" s="324"/>
      <c r="F52" s="291">
        <f t="shared" si="0"/>
        <v>0</v>
      </c>
      <c r="G52" s="292"/>
      <c r="H52" s="293"/>
      <c r="I52" s="303">
        <f t="shared" si="3"/>
        <v>0</v>
      </c>
      <c r="K52" s="129"/>
      <c r="L52" s="87">
        <f t="shared" si="7"/>
        <v>360</v>
      </c>
      <c r="M52" s="15"/>
      <c r="N52" s="291"/>
      <c r="O52" s="324"/>
      <c r="P52" s="291">
        <f t="shared" si="1"/>
        <v>0</v>
      </c>
      <c r="Q52" s="292"/>
      <c r="R52" s="293"/>
      <c r="S52" s="303">
        <f t="shared" si="5"/>
        <v>10222.760000000004</v>
      </c>
    </row>
    <row r="53" spans="1:19" x14ac:dyDescent="0.25">
      <c r="A53" s="129"/>
      <c r="B53" s="87">
        <f t="shared" si="6"/>
        <v>0</v>
      </c>
      <c r="C53" s="15"/>
      <c r="D53" s="291"/>
      <c r="E53" s="324"/>
      <c r="F53" s="291">
        <f t="shared" si="0"/>
        <v>0</v>
      </c>
      <c r="G53" s="292"/>
      <c r="H53" s="293"/>
      <c r="I53" s="303">
        <f t="shared" si="3"/>
        <v>0</v>
      </c>
      <c r="K53" s="129"/>
      <c r="L53" s="87">
        <f t="shared" si="7"/>
        <v>360</v>
      </c>
      <c r="M53" s="15"/>
      <c r="N53" s="291"/>
      <c r="O53" s="324"/>
      <c r="P53" s="291">
        <f t="shared" si="1"/>
        <v>0</v>
      </c>
      <c r="Q53" s="292"/>
      <c r="R53" s="293"/>
      <c r="S53" s="303">
        <f t="shared" si="5"/>
        <v>10222.760000000004</v>
      </c>
    </row>
    <row r="54" spans="1:19" x14ac:dyDescent="0.25">
      <c r="A54" s="129"/>
      <c r="B54" s="87">
        <f t="shared" si="6"/>
        <v>0</v>
      </c>
      <c r="C54" s="15"/>
      <c r="D54" s="291"/>
      <c r="E54" s="324"/>
      <c r="F54" s="291">
        <f t="shared" si="0"/>
        <v>0</v>
      </c>
      <c r="G54" s="292"/>
      <c r="H54" s="293"/>
      <c r="I54" s="303">
        <f t="shared" si="3"/>
        <v>0</v>
      </c>
      <c r="K54" s="129"/>
      <c r="L54" s="87">
        <f t="shared" si="7"/>
        <v>360</v>
      </c>
      <c r="M54" s="15"/>
      <c r="N54" s="291"/>
      <c r="O54" s="324"/>
      <c r="P54" s="291">
        <f t="shared" si="1"/>
        <v>0</v>
      </c>
      <c r="Q54" s="292"/>
      <c r="R54" s="293"/>
      <c r="S54" s="303">
        <f t="shared" si="5"/>
        <v>10222.760000000004</v>
      </c>
    </row>
    <row r="55" spans="1:19" x14ac:dyDescent="0.25">
      <c r="A55" s="129"/>
      <c r="B55" s="87">
        <f t="shared" si="6"/>
        <v>0</v>
      </c>
      <c r="C55" s="15"/>
      <c r="D55" s="291"/>
      <c r="E55" s="324"/>
      <c r="F55" s="291">
        <f t="shared" si="0"/>
        <v>0</v>
      </c>
      <c r="G55" s="292"/>
      <c r="H55" s="293"/>
      <c r="I55" s="303">
        <f t="shared" si="3"/>
        <v>0</v>
      </c>
      <c r="K55" s="129"/>
      <c r="L55" s="87">
        <f t="shared" si="7"/>
        <v>360</v>
      </c>
      <c r="M55" s="15"/>
      <c r="N55" s="291"/>
      <c r="O55" s="324"/>
      <c r="P55" s="291">
        <f t="shared" si="1"/>
        <v>0</v>
      </c>
      <c r="Q55" s="292"/>
      <c r="R55" s="293"/>
      <c r="S55" s="303">
        <f t="shared" si="5"/>
        <v>10222.760000000004</v>
      </c>
    </row>
    <row r="56" spans="1:19" x14ac:dyDescent="0.25">
      <c r="A56" s="129"/>
      <c r="B56" s="12">
        <f>B55-C56</f>
        <v>0</v>
      </c>
      <c r="C56" s="15"/>
      <c r="D56" s="291"/>
      <c r="E56" s="324"/>
      <c r="F56" s="291">
        <f t="shared" si="0"/>
        <v>0</v>
      </c>
      <c r="G56" s="292"/>
      <c r="H56" s="293"/>
      <c r="I56" s="303">
        <f t="shared" si="3"/>
        <v>0</v>
      </c>
      <c r="K56" s="129"/>
      <c r="L56" s="12">
        <f>L55-M56</f>
        <v>360</v>
      </c>
      <c r="M56" s="15"/>
      <c r="N56" s="291"/>
      <c r="O56" s="324"/>
      <c r="P56" s="291">
        <f t="shared" si="1"/>
        <v>0</v>
      </c>
      <c r="Q56" s="292"/>
      <c r="R56" s="293"/>
      <c r="S56" s="303">
        <f t="shared" si="5"/>
        <v>10222.760000000004</v>
      </c>
    </row>
    <row r="57" spans="1:19" x14ac:dyDescent="0.25">
      <c r="A57" s="129"/>
      <c r="B57" s="12">
        <f t="shared" ref="B57:B76" si="8">B56-C57</f>
        <v>0</v>
      </c>
      <c r="C57" s="15"/>
      <c r="D57" s="291"/>
      <c r="E57" s="324"/>
      <c r="F57" s="291">
        <f t="shared" si="0"/>
        <v>0</v>
      </c>
      <c r="G57" s="292"/>
      <c r="H57" s="293"/>
      <c r="I57" s="303">
        <f t="shared" si="3"/>
        <v>0</v>
      </c>
      <c r="K57" s="129"/>
      <c r="L57" s="12">
        <f t="shared" ref="L57:L76" si="9">L56-M57</f>
        <v>360</v>
      </c>
      <c r="M57" s="15"/>
      <c r="N57" s="291"/>
      <c r="O57" s="324"/>
      <c r="P57" s="291">
        <f t="shared" si="1"/>
        <v>0</v>
      </c>
      <c r="Q57" s="292"/>
      <c r="R57" s="293"/>
      <c r="S57" s="303">
        <f t="shared" si="5"/>
        <v>10222.760000000004</v>
      </c>
    </row>
    <row r="58" spans="1:19" x14ac:dyDescent="0.25">
      <c r="A58" s="129"/>
      <c r="B58" s="12">
        <f t="shared" si="8"/>
        <v>0</v>
      </c>
      <c r="C58" s="15"/>
      <c r="D58" s="291"/>
      <c r="E58" s="324"/>
      <c r="F58" s="291">
        <f t="shared" si="0"/>
        <v>0</v>
      </c>
      <c r="G58" s="292"/>
      <c r="H58" s="293"/>
      <c r="I58" s="303">
        <f t="shared" si="3"/>
        <v>0</v>
      </c>
      <c r="K58" s="129"/>
      <c r="L58" s="12">
        <f t="shared" si="9"/>
        <v>360</v>
      </c>
      <c r="M58" s="15"/>
      <c r="N58" s="291"/>
      <c r="O58" s="324"/>
      <c r="P58" s="291">
        <f t="shared" si="1"/>
        <v>0</v>
      </c>
      <c r="Q58" s="292"/>
      <c r="R58" s="293"/>
      <c r="S58" s="303">
        <f t="shared" si="5"/>
        <v>10222.760000000004</v>
      </c>
    </row>
    <row r="59" spans="1:19" x14ac:dyDescent="0.25">
      <c r="A59" s="129"/>
      <c r="B59" s="12">
        <f t="shared" si="8"/>
        <v>0</v>
      </c>
      <c r="C59" s="15"/>
      <c r="D59" s="291"/>
      <c r="E59" s="324"/>
      <c r="F59" s="291">
        <f t="shared" si="0"/>
        <v>0</v>
      </c>
      <c r="G59" s="292"/>
      <c r="H59" s="293"/>
      <c r="I59" s="303">
        <f t="shared" si="3"/>
        <v>0</v>
      </c>
      <c r="K59" s="129"/>
      <c r="L59" s="12">
        <f t="shared" si="9"/>
        <v>360</v>
      </c>
      <c r="M59" s="15"/>
      <c r="N59" s="291"/>
      <c r="O59" s="324"/>
      <c r="P59" s="291">
        <f t="shared" si="1"/>
        <v>0</v>
      </c>
      <c r="Q59" s="292"/>
      <c r="R59" s="293"/>
      <c r="S59" s="303">
        <f t="shared" si="5"/>
        <v>10222.760000000004</v>
      </c>
    </row>
    <row r="60" spans="1:19" x14ac:dyDescent="0.25">
      <c r="A60" s="129"/>
      <c r="B60" s="12">
        <f t="shared" si="8"/>
        <v>0</v>
      </c>
      <c r="C60" s="15"/>
      <c r="D60" s="291"/>
      <c r="E60" s="324"/>
      <c r="F60" s="291">
        <f t="shared" si="0"/>
        <v>0</v>
      </c>
      <c r="G60" s="292"/>
      <c r="H60" s="293"/>
      <c r="I60" s="303">
        <f t="shared" si="3"/>
        <v>0</v>
      </c>
      <c r="K60" s="129"/>
      <c r="L60" s="12">
        <f t="shared" si="9"/>
        <v>360</v>
      </c>
      <c r="M60" s="15"/>
      <c r="N60" s="291"/>
      <c r="O60" s="324"/>
      <c r="P60" s="291">
        <f t="shared" si="1"/>
        <v>0</v>
      </c>
      <c r="Q60" s="292"/>
      <c r="R60" s="293"/>
      <c r="S60" s="303">
        <f t="shared" si="5"/>
        <v>10222.760000000004</v>
      </c>
    </row>
    <row r="61" spans="1:19" x14ac:dyDescent="0.25">
      <c r="A61" s="129"/>
      <c r="B61" s="12">
        <f t="shared" si="8"/>
        <v>0</v>
      </c>
      <c r="C61" s="15"/>
      <c r="D61" s="291"/>
      <c r="E61" s="324"/>
      <c r="F61" s="291">
        <f t="shared" si="0"/>
        <v>0</v>
      </c>
      <c r="G61" s="292"/>
      <c r="H61" s="293"/>
      <c r="I61" s="303">
        <f t="shared" si="3"/>
        <v>0</v>
      </c>
      <c r="K61" s="129"/>
      <c r="L61" s="12">
        <f t="shared" si="9"/>
        <v>360</v>
      </c>
      <c r="M61" s="15"/>
      <c r="N61" s="291"/>
      <c r="O61" s="324"/>
      <c r="P61" s="291">
        <f t="shared" si="1"/>
        <v>0</v>
      </c>
      <c r="Q61" s="292"/>
      <c r="R61" s="293"/>
      <c r="S61" s="303">
        <f t="shared" si="5"/>
        <v>10222.760000000004</v>
      </c>
    </row>
    <row r="62" spans="1:19" x14ac:dyDescent="0.25">
      <c r="A62" s="129"/>
      <c r="B62" s="12">
        <f t="shared" si="8"/>
        <v>0</v>
      </c>
      <c r="C62" s="15"/>
      <c r="D62" s="291"/>
      <c r="E62" s="324"/>
      <c r="F62" s="291">
        <f t="shared" si="0"/>
        <v>0</v>
      </c>
      <c r="G62" s="292"/>
      <c r="H62" s="293"/>
      <c r="I62" s="303">
        <f t="shared" si="3"/>
        <v>0</v>
      </c>
      <c r="K62" s="129"/>
      <c r="L62" s="12">
        <f t="shared" si="9"/>
        <v>360</v>
      </c>
      <c r="M62" s="15"/>
      <c r="N62" s="291"/>
      <c r="O62" s="324"/>
      <c r="P62" s="291">
        <f t="shared" si="1"/>
        <v>0</v>
      </c>
      <c r="Q62" s="292"/>
      <c r="R62" s="293"/>
      <c r="S62" s="303">
        <f t="shared" si="5"/>
        <v>10222.760000000004</v>
      </c>
    </row>
    <row r="63" spans="1:19" x14ac:dyDescent="0.25">
      <c r="A63" s="129"/>
      <c r="B63" s="12">
        <f t="shared" si="8"/>
        <v>0</v>
      </c>
      <c r="C63" s="15"/>
      <c r="D63" s="291"/>
      <c r="E63" s="324"/>
      <c r="F63" s="291">
        <f t="shared" si="0"/>
        <v>0</v>
      </c>
      <c r="G63" s="292"/>
      <c r="H63" s="293"/>
      <c r="I63" s="303">
        <f t="shared" si="3"/>
        <v>0</v>
      </c>
      <c r="K63" s="129"/>
      <c r="L63" s="12">
        <f t="shared" si="9"/>
        <v>360</v>
      </c>
      <c r="M63" s="15"/>
      <c r="N63" s="291"/>
      <c r="O63" s="324"/>
      <c r="P63" s="291">
        <f t="shared" si="1"/>
        <v>0</v>
      </c>
      <c r="Q63" s="292"/>
      <c r="R63" s="293"/>
      <c r="S63" s="303">
        <f t="shared" si="5"/>
        <v>10222.760000000004</v>
      </c>
    </row>
    <row r="64" spans="1:19" x14ac:dyDescent="0.25">
      <c r="A64" s="129"/>
      <c r="B64" s="12">
        <f t="shared" si="8"/>
        <v>0</v>
      </c>
      <c r="C64" s="15"/>
      <c r="D64" s="291"/>
      <c r="E64" s="324"/>
      <c r="F64" s="291">
        <f t="shared" si="0"/>
        <v>0</v>
      </c>
      <c r="G64" s="292"/>
      <c r="H64" s="293"/>
      <c r="I64" s="303">
        <f t="shared" si="3"/>
        <v>0</v>
      </c>
      <c r="K64" s="129"/>
      <c r="L64" s="12">
        <f t="shared" si="9"/>
        <v>360</v>
      </c>
      <c r="M64" s="15"/>
      <c r="N64" s="291"/>
      <c r="O64" s="324"/>
      <c r="P64" s="291">
        <f t="shared" si="1"/>
        <v>0</v>
      </c>
      <c r="Q64" s="292"/>
      <c r="R64" s="293"/>
      <c r="S64" s="303">
        <f t="shared" si="5"/>
        <v>10222.760000000004</v>
      </c>
    </row>
    <row r="65" spans="1:19" x14ac:dyDescent="0.25">
      <c r="A65" s="129"/>
      <c r="B65" s="12">
        <f t="shared" si="8"/>
        <v>0</v>
      </c>
      <c r="C65" s="15"/>
      <c r="D65" s="291"/>
      <c r="E65" s="324"/>
      <c r="F65" s="291">
        <f t="shared" si="0"/>
        <v>0</v>
      </c>
      <c r="G65" s="292"/>
      <c r="H65" s="293"/>
      <c r="I65" s="303">
        <f t="shared" si="3"/>
        <v>0</v>
      </c>
      <c r="K65" s="129"/>
      <c r="L65" s="12">
        <f t="shared" si="9"/>
        <v>360</v>
      </c>
      <c r="M65" s="15"/>
      <c r="N65" s="291"/>
      <c r="O65" s="324"/>
      <c r="P65" s="291">
        <f t="shared" si="1"/>
        <v>0</v>
      </c>
      <c r="Q65" s="292"/>
      <c r="R65" s="293"/>
      <c r="S65" s="303">
        <f t="shared" si="5"/>
        <v>10222.760000000004</v>
      </c>
    </row>
    <row r="66" spans="1:19" x14ac:dyDescent="0.25">
      <c r="A66" s="129"/>
      <c r="B66" s="12">
        <f t="shared" si="8"/>
        <v>0</v>
      </c>
      <c r="C66" s="15"/>
      <c r="D66" s="291"/>
      <c r="E66" s="324"/>
      <c r="F66" s="291">
        <f t="shared" si="0"/>
        <v>0</v>
      </c>
      <c r="G66" s="292"/>
      <c r="H66" s="293"/>
      <c r="I66" s="303">
        <f t="shared" si="3"/>
        <v>0</v>
      </c>
      <c r="K66" s="129"/>
      <c r="L66" s="12">
        <f t="shared" si="9"/>
        <v>360</v>
      </c>
      <c r="M66" s="15"/>
      <c r="N66" s="291"/>
      <c r="O66" s="324"/>
      <c r="P66" s="291">
        <f t="shared" si="1"/>
        <v>0</v>
      </c>
      <c r="Q66" s="292"/>
      <c r="R66" s="293"/>
      <c r="S66" s="303">
        <f t="shared" si="5"/>
        <v>10222.760000000004</v>
      </c>
    </row>
    <row r="67" spans="1:19" x14ac:dyDescent="0.25">
      <c r="A67" s="129"/>
      <c r="B67" s="12">
        <f t="shared" si="8"/>
        <v>0</v>
      </c>
      <c r="C67" s="15"/>
      <c r="D67" s="291"/>
      <c r="E67" s="324"/>
      <c r="F67" s="291">
        <f t="shared" si="0"/>
        <v>0</v>
      </c>
      <c r="G67" s="292"/>
      <c r="H67" s="293"/>
      <c r="I67" s="303">
        <f t="shared" si="3"/>
        <v>0</v>
      </c>
      <c r="K67" s="129"/>
      <c r="L67" s="12">
        <f t="shared" si="9"/>
        <v>360</v>
      </c>
      <c r="M67" s="15"/>
      <c r="N67" s="291"/>
      <c r="O67" s="324"/>
      <c r="P67" s="291">
        <f t="shared" si="1"/>
        <v>0</v>
      </c>
      <c r="Q67" s="292"/>
      <c r="R67" s="293"/>
      <c r="S67" s="303">
        <f t="shared" si="5"/>
        <v>10222.760000000004</v>
      </c>
    </row>
    <row r="68" spans="1:19" x14ac:dyDescent="0.25">
      <c r="A68" s="129"/>
      <c r="B68" s="12">
        <f t="shared" si="8"/>
        <v>0</v>
      </c>
      <c r="C68" s="15"/>
      <c r="D68" s="72"/>
      <c r="E68" s="237"/>
      <c r="F68" s="72">
        <f t="shared" si="0"/>
        <v>0</v>
      </c>
      <c r="G68" s="73"/>
      <c r="H68" s="74"/>
      <c r="I68" s="110">
        <f t="shared" si="3"/>
        <v>0</v>
      </c>
      <c r="K68" s="129"/>
      <c r="L68" s="12">
        <f t="shared" si="9"/>
        <v>360</v>
      </c>
      <c r="M68" s="15"/>
      <c r="N68" s="72"/>
      <c r="O68" s="237"/>
      <c r="P68" s="72">
        <f t="shared" si="1"/>
        <v>0</v>
      </c>
      <c r="Q68" s="73"/>
      <c r="R68" s="74"/>
      <c r="S68" s="110">
        <f t="shared" si="5"/>
        <v>10222.760000000004</v>
      </c>
    </row>
    <row r="69" spans="1:19" x14ac:dyDescent="0.25">
      <c r="A69" s="129"/>
      <c r="B69" s="12">
        <f t="shared" si="8"/>
        <v>0</v>
      </c>
      <c r="C69" s="15"/>
      <c r="D69" s="62"/>
      <c r="E69" s="246"/>
      <c r="F69" s="72">
        <f t="shared" si="0"/>
        <v>0</v>
      </c>
      <c r="G69" s="73"/>
      <c r="H69" s="74"/>
      <c r="I69" s="110">
        <f t="shared" si="3"/>
        <v>0</v>
      </c>
      <c r="K69" s="129"/>
      <c r="L69" s="12">
        <f t="shared" si="9"/>
        <v>360</v>
      </c>
      <c r="M69" s="15"/>
      <c r="N69" s="62"/>
      <c r="O69" s="246"/>
      <c r="P69" s="72">
        <f t="shared" si="1"/>
        <v>0</v>
      </c>
      <c r="Q69" s="73"/>
      <c r="R69" s="74"/>
      <c r="S69" s="110">
        <f t="shared" si="5"/>
        <v>10222.760000000004</v>
      </c>
    </row>
    <row r="70" spans="1:19" x14ac:dyDescent="0.25">
      <c r="A70" s="129"/>
      <c r="B70" s="12">
        <f t="shared" si="8"/>
        <v>0</v>
      </c>
      <c r="C70" s="15"/>
      <c r="D70" s="62"/>
      <c r="E70" s="246"/>
      <c r="F70" s="72">
        <f t="shared" si="0"/>
        <v>0</v>
      </c>
      <c r="G70" s="73"/>
      <c r="H70" s="74"/>
      <c r="I70" s="110">
        <f t="shared" si="3"/>
        <v>0</v>
      </c>
      <c r="K70" s="129"/>
      <c r="L70" s="12">
        <f t="shared" si="9"/>
        <v>360</v>
      </c>
      <c r="M70" s="15"/>
      <c r="N70" s="62"/>
      <c r="O70" s="246"/>
      <c r="P70" s="72">
        <f t="shared" si="1"/>
        <v>0</v>
      </c>
      <c r="Q70" s="73"/>
      <c r="R70" s="74"/>
      <c r="S70" s="110">
        <f t="shared" si="5"/>
        <v>10222.760000000004</v>
      </c>
    </row>
    <row r="71" spans="1:19" x14ac:dyDescent="0.25">
      <c r="A71" s="129"/>
      <c r="B71" s="12">
        <f t="shared" si="8"/>
        <v>0</v>
      </c>
      <c r="C71" s="15"/>
      <c r="D71" s="62"/>
      <c r="E71" s="246"/>
      <c r="F71" s="72">
        <f t="shared" si="0"/>
        <v>0</v>
      </c>
      <c r="G71" s="73"/>
      <c r="H71" s="74"/>
      <c r="I71" s="110">
        <f t="shared" si="3"/>
        <v>0</v>
      </c>
      <c r="K71" s="129"/>
      <c r="L71" s="12">
        <f t="shared" si="9"/>
        <v>360</v>
      </c>
      <c r="M71" s="15"/>
      <c r="N71" s="62"/>
      <c r="O71" s="246"/>
      <c r="P71" s="72">
        <f t="shared" si="1"/>
        <v>0</v>
      </c>
      <c r="Q71" s="73"/>
      <c r="R71" s="74"/>
      <c r="S71" s="110">
        <f t="shared" si="5"/>
        <v>10222.760000000004</v>
      </c>
    </row>
    <row r="72" spans="1:19" x14ac:dyDescent="0.25">
      <c r="A72" s="129"/>
      <c r="B72" s="12">
        <f t="shared" si="8"/>
        <v>0</v>
      </c>
      <c r="C72" s="15"/>
      <c r="D72" s="62"/>
      <c r="E72" s="246"/>
      <c r="F72" s="72">
        <f t="shared" si="0"/>
        <v>0</v>
      </c>
      <c r="G72" s="73"/>
      <c r="H72" s="74"/>
      <c r="I72" s="110">
        <f t="shared" si="3"/>
        <v>0</v>
      </c>
      <c r="K72" s="129"/>
      <c r="L72" s="12">
        <f t="shared" si="9"/>
        <v>360</v>
      </c>
      <c r="M72" s="15"/>
      <c r="N72" s="62"/>
      <c r="O72" s="246"/>
      <c r="P72" s="72">
        <f t="shared" si="1"/>
        <v>0</v>
      </c>
      <c r="Q72" s="73"/>
      <c r="R72" s="74"/>
      <c r="S72" s="110">
        <f t="shared" si="5"/>
        <v>10222.760000000004</v>
      </c>
    </row>
    <row r="73" spans="1:19" x14ac:dyDescent="0.25">
      <c r="A73" s="129"/>
      <c r="B73" s="12">
        <f t="shared" si="8"/>
        <v>0</v>
      </c>
      <c r="C73" s="15"/>
      <c r="D73" s="62"/>
      <c r="E73" s="246"/>
      <c r="F73" s="72">
        <f t="shared" si="0"/>
        <v>0</v>
      </c>
      <c r="G73" s="73"/>
      <c r="H73" s="74"/>
      <c r="I73" s="110">
        <f t="shared" si="3"/>
        <v>0</v>
      </c>
      <c r="K73" s="129"/>
      <c r="L73" s="12">
        <f t="shared" si="9"/>
        <v>360</v>
      </c>
      <c r="M73" s="15"/>
      <c r="N73" s="62"/>
      <c r="O73" s="246"/>
      <c r="P73" s="72">
        <f t="shared" si="1"/>
        <v>0</v>
      </c>
      <c r="Q73" s="73"/>
      <c r="R73" s="74"/>
      <c r="S73" s="110">
        <f t="shared" si="5"/>
        <v>10222.760000000004</v>
      </c>
    </row>
    <row r="74" spans="1:19" x14ac:dyDescent="0.25">
      <c r="A74" s="129"/>
      <c r="B74" s="12">
        <f t="shared" si="8"/>
        <v>0</v>
      </c>
      <c r="C74" s="15"/>
      <c r="D74" s="62"/>
      <c r="E74" s="246"/>
      <c r="F74" s="72">
        <f t="shared" ref="F74" si="10">D74</f>
        <v>0</v>
      </c>
      <c r="G74" s="73"/>
      <c r="H74" s="74"/>
      <c r="I74" s="110">
        <f t="shared" si="3"/>
        <v>0</v>
      </c>
      <c r="K74" s="129"/>
      <c r="L74" s="12">
        <f t="shared" si="9"/>
        <v>360</v>
      </c>
      <c r="M74" s="15"/>
      <c r="N74" s="62"/>
      <c r="O74" s="246"/>
      <c r="P74" s="72">
        <f t="shared" ref="P74" si="11">N74</f>
        <v>0</v>
      </c>
      <c r="Q74" s="73"/>
      <c r="R74" s="74"/>
      <c r="S74" s="110">
        <f t="shared" si="5"/>
        <v>10222.760000000004</v>
      </c>
    </row>
    <row r="75" spans="1:19" x14ac:dyDescent="0.25">
      <c r="A75" s="129"/>
      <c r="B75" s="12">
        <f t="shared" si="8"/>
        <v>0</v>
      </c>
      <c r="C75" s="15"/>
      <c r="D75" s="62"/>
      <c r="E75" s="246"/>
      <c r="F75" s="72">
        <f>D75</f>
        <v>0</v>
      </c>
      <c r="G75" s="73"/>
      <c r="H75" s="74"/>
      <c r="I75" s="110">
        <f t="shared" si="3"/>
        <v>0</v>
      </c>
      <c r="K75" s="129"/>
      <c r="L75" s="12">
        <f t="shared" si="9"/>
        <v>360</v>
      </c>
      <c r="M75" s="15"/>
      <c r="N75" s="62"/>
      <c r="O75" s="246"/>
      <c r="P75" s="72">
        <f>N75</f>
        <v>0</v>
      </c>
      <c r="Q75" s="73"/>
      <c r="R75" s="74"/>
      <c r="S75" s="110">
        <f t="shared" si="5"/>
        <v>10222.760000000004</v>
      </c>
    </row>
    <row r="76" spans="1:19" x14ac:dyDescent="0.25">
      <c r="A76" s="129"/>
      <c r="B76" s="12">
        <f t="shared" si="8"/>
        <v>0</v>
      </c>
      <c r="C76" s="15"/>
      <c r="D76" s="62"/>
      <c r="E76" s="246"/>
      <c r="F76" s="72">
        <f>D76</f>
        <v>0</v>
      </c>
      <c r="G76" s="73"/>
      <c r="H76" s="74"/>
      <c r="I76" s="110">
        <f t="shared" ref="I76:I77" si="12">I75-F76</f>
        <v>0</v>
      </c>
      <c r="K76" s="129"/>
      <c r="L76" s="12">
        <f t="shared" si="9"/>
        <v>360</v>
      </c>
      <c r="M76" s="15"/>
      <c r="N76" s="62"/>
      <c r="O76" s="246"/>
      <c r="P76" s="72">
        <f>N76</f>
        <v>0</v>
      </c>
      <c r="Q76" s="73"/>
      <c r="R76" s="74"/>
      <c r="S76" s="110">
        <f t="shared" ref="S76:S77" si="13">S75-P76</f>
        <v>10222.760000000004</v>
      </c>
    </row>
    <row r="77" spans="1:19" x14ac:dyDescent="0.25">
      <c r="A77" s="129"/>
      <c r="C77" s="15"/>
      <c r="D77" s="62"/>
      <c r="E77" s="246"/>
      <c r="F77" s="72">
        <f>D77</f>
        <v>0</v>
      </c>
      <c r="G77" s="73"/>
      <c r="H77" s="74"/>
      <c r="I77" s="110">
        <f t="shared" si="12"/>
        <v>0</v>
      </c>
      <c r="K77" s="129"/>
      <c r="M77" s="15"/>
      <c r="N77" s="62"/>
      <c r="O77" s="246"/>
      <c r="P77" s="72">
        <f>N77</f>
        <v>0</v>
      </c>
      <c r="Q77" s="73"/>
      <c r="R77" s="74"/>
      <c r="S77" s="110">
        <f t="shared" si="13"/>
        <v>10222.760000000004</v>
      </c>
    </row>
    <row r="78" spans="1:19" ht="15.75" thickBot="1" x14ac:dyDescent="0.3">
      <c r="A78" s="129"/>
      <c r="B78" s="16"/>
      <c r="C78" s="54"/>
      <c r="D78" s="112"/>
      <c r="E78" s="227"/>
      <c r="F78" s="108"/>
      <c r="G78" s="109"/>
      <c r="H78" s="63"/>
      <c r="K78" s="129"/>
      <c r="L78" s="16"/>
      <c r="M78" s="54"/>
      <c r="N78" s="112"/>
      <c r="O78" s="227"/>
      <c r="P78" s="108"/>
      <c r="Q78" s="109"/>
      <c r="R78" s="63"/>
    </row>
    <row r="79" spans="1:19" x14ac:dyDescent="0.25">
      <c r="C79" s="55">
        <f>SUM(C10:C78)</f>
        <v>100</v>
      </c>
      <c r="D79" s="6">
        <f>SUM(D10:D78)</f>
        <v>2681.2</v>
      </c>
      <c r="F79" s="6">
        <f>SUM(F10:F78)</f>
        <v>2980.77</v>
      </c>
      <c r="M79" s="55">
        <f>SUM(M10:M78)</f>
        <v>271</v>
      </c>
      <c r="N79" s="6">
        <f>SUM(N10:N78)</f>
        <v>7887.04</v>
      </c>
      <c r="P79" s="6">
        <f>SUM(P10:P78)</f>
        <v>7887.04</v>
      </c>
    </row>
    <row r="81" spans="3:16" ht="15.75" thickBot="1" x14ac:dyDescent="0.3"/>
    <row r="82" spans="3:16" ht="15.75" thickBot="1" x14ac:dyDescent="0.3">
      <c r="D82" s="46" t="s">
        <v>4</v>
      </c>
      <c r="E82" s="59">
        <f>F5+F6-C79+F7</f>
        <v>0</v>
      </c>
      <c r="N82" s="46" t="s">
        <v>4</v>
      </c>
      <c r="O82" s="59">
        <f>P5+P6-M79+P7</f>
        <v>360</v>
      </c>
    </row>
    <row r="83" spans="3:16" ht="15.75" thickBot="1" x14ac:dyDescent="0.3"/>
    <row r="84" spans="3:16" ht="15.75" thickBot="1" x14ac:dyDescent="0.3">
      <c r="C84" s="1119" t="s">
        <v>11</v>
      </c>
      <c r="D84" s="1120"/>
      <c r="E84" s="60">
        <f>E5+E6-F79+E7</f>
        <v>0</v>
      </c>
      <c r="F84" s="76"/>
      <c r="M84" s="1119" t="s">
        <v>11</v>
      </c>
      <c r="N84" s="1120"/>
      <c r="O84" s="60">
        <f>O5+O6-P79+O7</f>
        <v>10222.759999999998</v>
      </c>
      <c r="P84" s="76"/>
    </row>
  </sheetData>
  <sortState xmlns:xlrd2="http://schemas.microsoft.com/office/spreadsheetml/2017/richdata2" ref="A4:F7">
    <sortCondition ref="D4:D7"/>
  </sortState>
  <mergeCells count="6">
    <mergeCell ref="A1:G1"/>
    <mergeCell ref="C84:D84"/>
    <mergeCell ref="B4:B6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B3D-5832-46C1-AD8E-525E7A6034E6}">
  <sheetPr>
    <tabColor rgb="FF00B050"/>
  </sheetPr>
  <dimension ref="A1:I83"/>
  <sheetViews>
    <sheetView topLeftCell="B1" workbookViewId="0">
      <selection activeCell="E30" sqref="E3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9"/>
      <c r="H4" s="169"/>
    </row>
    <row r="5" spans="1:9" x14ac:dyDescent="0.25">
      <c r="A5" s="1109"/>
      <c r="B5" s="1122" t="s">
        <v>85</v>
      </c>
      <c r="C5" s="298"/>
      <c r="D5" s="274"/>
      <c r="E5" s="286"/>
      <c r="F5" s="280"/>
      <c r="G5" s="287"/>
    </row>
    <row r="6" spans="1:9" x14ac:dyDescent="0.25">
      <c r="A6" s="1109"/>
      <c r="B6" s="1122"/>
      <c r="C6" s="299"/>
      <c r="D6" s="274"/>
      <c r="E6" s="294"/>
      <c r="F6" s="280"/>
      <c r="G6" s="289">
        <f>F78</f>
        <v>0</v>
      </c>
      <c r="H6" s="7">
        <f>E6-G6+E7+E5-G5</f>
        <v>0</v>
      </c>
    </row>
    <row r="7" spans="1:9" ht="15.75" thickBot="1" x14ac:dyDescent="0.3">
      <c r="A7" s="1109"/>
      <c r="B7" s="300"/>
      <c r="C7" s="301"/>
      <c r="D7" s="302"/>
      <c r="E7" s="286"/>
      <c r="F7" s="280"/>
      <c r="G7" s="266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</f>
        <v>0</v>
      </c>
      <c r="C9" s="15"/>
      <c r="D9" s="291"/>
      <c r="E9" s="324"/>
      <c r="F9" s="291">
        <f t="shared" ref="F9:F72" si="0">D9</f>
        <v>0</v>
      </c>
      <c r="G9" s="292"/>
      <c r="H9" s="293"/>
      <c r="I9" s="303">
        <f>E6-F9+E5</f>
        <v>0</v>
      </c>
    </row>
    <row r="10" spans="1:9" x14ac:dyDescent="0.25">
      <c r="A10" s="225"/>
      <c r="B10" s="87">
        <f>B9-C10</f>
        <v>0</v>
      </c>
      <c r="C10" s="15"/>
      <c r="D10" s="291"/>
      <c r="E10" s="324"/>
      <c r="F10" s="291">
        <f t="shared" si="0"/>
        <v>0</v>
      </c>
      <c r="G10" s="292"/>
      <c r="H10" s="293"/>
      <c r="I10" s="303">
        <f>I9-F10</f>
        <v>0</v>
      </c>
    </row>
    <row r="11" spans="1:9" x14ac:dyDescent="0.25">
      <c r="A11" s="212"/>
      <c r="B11" s="87">
        <f t="shared" ref="B11:B54" si="1">B10-C11</f>
        <v>0</v>
      </c>
      <c r="C11" s="15"/>
      <c r="D11" s="291"/>
      <c r="E11" s="324"/>
      <c r="F11" s="291">
        <f t="shared" si="0"/>
        <v>0</v>
      </c>
      <c r="G11" s="292"/>
      <c r="H11" s="293"/>
      <c r="I11" s="303">
        <f t="shared" ref="I11:I74" si="2">I10-F11</f>
        <v>0</v>
      </c>
    </row>
    <row r="12" spans="1:9" x14ac:dyDescent="0.25">
      <c r="A12" s="212"/>
      <c r="B12" s="87">
        <f t="shared" si="1"/>
        <v>0</v>
      </c>
      <c r="C12" s="15"/>
      <c r="D12" s="291"/>
      <c r="E12" s="324"/>
      <c r="F12" s="291">
        <f t="shared" si="0"/>
        <v>0</v>
      </c>
      <c r="G12" s="292"/>
      <c r="H12" s="293"/>
      <c r="I12" s="303">
        <f t="shared" si="2"/>
        <v>0</v>
      </c>
    </row>
    <row r="13" spans="1:9" x14ac:dyDescent="0.25">
      <c r="A13" s="86" t="s">
        <v>33</v>
      </c>
      <c r="B13" s="87">
        <f t="shared" si="1"/>
        <v>0</v>
      </c>
      <c r="C13" s="15"/>
      <c r="D13" s="291"/>
      <c r="E13" s="324"/>
      <c r="F13" s="291">
        <f t="shared" si="0"/>
        <v>0</v>
      </c>
      <c r="G13" s="292"/>
      <c r="H13" s="293"/>
      <c r="I13" s="303">
        <f t="shared" si="2"/>
        <v>0</v>
      </c>
    </row>
    <row r="14" spans="1:9" x14ac:dyDescent="0.25">
      <c r="A14" s="76"/>
      <c r="B14" s="87">
        <f t="shared" si="1"/>
        <v>0</v>
      </c>
      <c r="C14" s="15"/>
      <c r="D14" s="291"/>
      <c r="E14" s="324"/>
      <c r="F14" s="291">
        <f t="shared" si="0"/>
        <v>0</v>
      </c>
      <c r="G14" s="292"/>
      <c r="H14" s="293"/>
      <c r="I14" s="303">
        <f t="shared" si="2"/>
        <v>0</v>
      </c>
    </row>
    <row r="15" spans="1:9" x14ac:dyDescent="0.25">
      <c r="A15" s="76"/>
      <c r="B15" s="87">
        <f t="shared" si="1"/>
        <v>0</v>
      </c>
      <c r="C15" s="15"/>
      <c r="D15" s="291"/>
      <c r="E15" s="324"/>
      <c r="F15" s="291">
        <f t="shared" si="0"/>
        <v>0</v>
      </c>
      <c r="G15" s="292"/>
      <c r="H15" s="293"/>
      <c r="I15" s="303">
        <f t="shared" si="2"/>
        <v>0</v>
      </c>
    </row>
    <row r="16" spans="1:9" x14ac:dyDescent="0.25">
      <c r="B16" s="87">
        <f t="shared" si="1"/>
        <v>0</v>
      </c>
      <c r="C16" s="15"/>
      <c r="D16" s="291"/>
      <c r="E16" s="324"/>
      <c r="F16" s="291">
        <f t="shared" si="0"/>
        <v>0</v>
      </c>
      <c r="G16" s="292"/>
      <c r="H16" s="293"/>
      <c r="I16" s="303">
        <f t="shared" si="2"/>
        <v>0</v>
      </c>
    </row>
    <row r="17" spans="1:9" x14ac:dyDescent="0.25">
      <c r="B17" s="87">
        <f t="shared" si="1"/>
        <v>0</v>
      </c>
      <c r="C17" s="15"/>
      <c r="D17" s="291"/>
      <c r="E17" s="324"/>
      <c r="F17" s="291">
        <f t="shared" si="0"/>
        <v>0</v>
      </c>
      <c r="G17" s="292"/>
      <c r="H17" s="293"/>
      <c r="I17" s="303">
        <f t="shared" si="2"/>
        <v>0</v>
      </c>
    </row>
    <row r="18" spans="1:9" x14ac:dyDescent="0.25">
      <c r="A18" s="129"/>
      <c r="B18" s="87">
        <f t="shared" si="1"/>
        <v>0</v>
      </c>
      <c r="C18" s="15"/>
      <c r="D18" s="291"/>
      <c r="E18" s="324"/>
      <c r="F18" s="291">
        <f t="shared" si="0"/>
        <v>0</v>
      </c>
      <c r="G18" s="292"/>
      <c r="H18" s="293"/>
      <c r="I18" s="303">
        <f t="shared" si="2"/>
        <v>0</v>
      </c>
    </row>
    <row r="19" spans="1:9" x14ac:dyDescent="0.25">
      <c r="A19" s="129"/>
      <c r="B19" s="87">
        <f t="shared" si="1"/>
        <v>0</v>
      </c>
      <c r="C19" s="15"/>
      <c r="D19" s="291"/>
      <c r="E19" s="324"/>
      <c r="F19" s="291">
        <f t="shared" si="0"/>
        <v>0</v>
      </c>
      <c r="G19" s="292"/>
      <c r="H19" s="293"/>
      <c r="I19" s="303">
        <f t="shared" si="2"/>
        <v>0</v>
      </c>
    </row>
    <row r="20" spans="1:9" x14ac:dyDescent="0.25">
      <c r="A20" s="129"/>
      <c r="B20" s="87">
        <f t="shared" si="1"/>
        <v>0</v>
      </c>
      <c r="C20" s="15"/>
      <c r="D20" s="291"/>
      <c r="E20" s="324"/>
      <c r="F20" s="291">
        <f t="shared" si="0"/>
        <v>0</v>
      </c>
      <c r="G20" s="292"/>
      <c r="H20" s="293"/>
      <c r="I20" s="303">
        <f t="shared" si="2"/>
        <v>0</v>
      </c>
    </row>
    <row r="21" spans="1:9" x14ac:dyDescent="0.25">
      <c r="A21" s="129"/>
      <c r="B21" s="87">
        <f t="shared" si="1"/>
        <v>0</v>
      </c>
      <c r="C21" s="15"/>
      <c r="D21" s="291"/>
      <c r="E21" s="324"/>
      <c r="F21" s="291">
        <f t="shared" si="0"/>
        <v>0</v>
      </c>
      <c r="G21" s="292"/>
      <c r="H21" s="293"/>
      <c r="I21" s="303">
        <f t="shared" si="2"/>
        <v>0</v>
      </c>
    </row>
    <row r="22" spans="1:9" x14ac:dyDescent="0.25">
      <c r="A22" s="129"/>
      <c r="B22" s="309">
        <f t="shared" si="1"/>
        <v>0</v>
      </c>
      <c r="C22" s="15"/>
      <c r="D22" s="780"/>
      <c r="E22" s="781"/>
      <c r="F22" s="780">
        <f t="shared" si="0"/>
        <v>0</v>
      </c>
      <c r="G22" s="782"/>
      <c r="H22" s="783"/>
      <c r="I22" s="303">
        <f t="shared" si="2"/>
        <v>0</v>
      </c>
    </row>
    <row r="23" spans="1:9" x14ac:dyDescent="0.25">
      <c r="A23" s="130"/>
      <c r="B23" s="309">
        <f t="shared" si="1"/>
        <v>0</v>
      </c>
      <c r="C23" s="15"/>
      <c r="D23" s="780"/>
      <c r="E23" s="781"/>
      <c r="F23" s="780">
        <f t="shared" si="0"/>
        <v>0</v>
      </c>
      <c r="G23" s="782"/>
      <c r="H23" s="783"/>
      <c r="I23" s="303">
        <f t="shared" si="2"/>
        <v>0</v>
      </c>
    </row>
    <row r="24" spans="1:9" x14ac:dyDescent="0.25">
      <c r="A24" s="129"/>
      <c r="B24" s="309">
        <f t="shared" si="1"/>
        <v>0</v>
      </c>
      <c r="C24" s="15"/>
      <c r="D24" s="780"/>
      <c r="E24" s="781"/>
      <c r="F24" s="780">
        <f t="shared" si="0"/>
        <v>0</v>
      </c>
      <c r="G24" s="782"/>
      <c r="H24" s="783"/>
      <c r="I24" s="303">
        <f t="shared" si="2"/>
        <v>0</v>
      </c>
    </row>
    <row r="25" spans="1:9" x14ac:dyDescent="0.25">
      <c r="A25" s="129"/>
      <c r="B25" s="309">
        <f t="shared" si="1"/>
        <v>0</v>
      </c>
      <c r="C25" s="15"/>
      <c r="D25" s="780"/>
      <c r="E25" s="781"/>
      <c r="F25" s="780">
        <f t="shared" si="0"/>
        <v>0</v>
      </c>
      <c r="G25" s="782"/>
      <c r="H25" s="783"/>
      <c r="I25" s="303">
        <f t="shared" si="2"/>
        <v>0</v>
      </c>
    </row>
    <row r="26" spans="1:9" x14ac:dyDescent="0.25">
      <c r="A26" s="129"/>
      <c r="B26" s="212">
        <f t="shared" si="1"/>
        <v>0</v>
      </c>
      <c r="C26" s="15"/>
      <c r="D26" s="780"/>
      <c r="E26" s="781"/>
      <c r="F26" s="780">
        <f t="shared" si="0"/>
        <v>0</v>
      </c>
      <c r="G26" s="782"/>
      <c r="H26" s="783"/>
      <c r="I26" s="303">
        <f t="shared" si="2"/>
        <v>0</v>
      </c>
    </row>
    <row r="27" spans="1:9" x14ac:dyDescent="0.25">
      <c r="A27" s="129"/>
      <c r="B27" s="309">
        <f t="shared" si="1"/>
        <v>0</v>
      </c>
      <c r="C27" s="15"/>
      <c r="D27" s="780"/>
      <c r="E27" s="781"/>
      <c r="F27" s="780">
        <f t="shared" si="0"/>
        <v>0</v>
      </c>
      <c r="G27" s="782"/>
      <c r="H27" s="783"/>
      <c r="I27" s="303">
        <f t="shared" si="2"/>
        <v>0</v>
      </c>
    </row>
    <row r="28" spans="1:9" x14ac:dyDescent="0.25">
      <c r="A28" s="129"/>
      <c r="B28" s="212">
        <f t="shared" si="1"/>
        <v>0</v>
      </c>
      <c r="C28" s="15"/>
      <c r="D28" s="780"/>
      <c r="E28" s="781"/>
      <c r="F28" s="780">
        <f t="shared" si="0"/>
        <v>0</v>
      </c>
      <c r="G28" s="782"/>
      <c r="H28" s="783"/>
      <c r="I28" s="303">
        <f t="shared" si="2"/>
        <v>0</v>
      </c>
    </row>
    <row r="29" spans="1:9" x14ac:dyDescent="0.25">
      <c r="A29" s="129"/>
      <c r="B29" s="309">
        <f t="shared" si="1"/>
        <v>0</v>
      </c>
      <c r="C29" s="15"/>
      <c r="D29" s="780"/>
      <c r="E29" s="781"/>
      <c r="F29" s="780">
        <f t="shared" si="0"/>
        <v>0</v>
      </c>
      <c r="G29" s="782"/>
      <c r="H29" s="783"/>
      <c r="I29" s="303">
        <f t="shared" si="2"/>
        <v>0</v>
      </c>
    </row>
    <row r="30" spans="1:9" x14ac:dyDescent="0.25">
      <c r="A30" s="129"/>
      <c r="B30" s="309">
        <f t="shared" si="1"/>
        <v>0</v>
      </c>
      <c r="C30" s="15"/>
      <c r="D30" s="780"/>
      <c r="E30" s="781"/>
      <c r="F30" s="780">
        <f t="shared" si="0"/>
        <v>0</v>
      </c>
      <c r="G30" s="782"/>
      <c r="H30" s="783"/>
      <c r="I30" s="303">
        <f t="shared" si="2"/>
        <v>0</v>
      </c>
    </row>
    <row r="31" spans="1:9" x14ac:dyDescent="0.25">
      <c r="A31" s="129"/>
      <c r="B31" s="309">
        <f t="shared" si="1"/>
        <v>0</v>
      </c>
      <c r="C31" s="15"/>
      <c r="D31" s="780"/>
      <c r="E31" s="781"/>
      <c r="F31" s="780">
        <f t="shared" si="0"/>
        <v>0</v>
      </c>
      <c r="G31" s="782"/>
      <c r="H31" s="783"/>
      <c r="I31" s="303">
        <f t="shared" si="2"/>
        <v>0</v>
      </c>
    </row>
    <row r="32" spans="1:9" x14ac:dyDescent="0.25">
      <c r="A32" s="129"/>
      <c r="B32" s="309">
        <f t="shared" si="1"/>
        <v>0</v>
      </c>
      <c r="C32" s="15"/>
      <c r="D32" s="780"/>
      <c r="E32" s="781"/>
      <c r="F32" s="780">
        <f t="shared" si="0"/>
        <v>0</v>
      </c>
      <c r="G32" s="782"/>
      <c r="H32" s="783"/>
      <c r="I32" s="303">
        <f t="shared" si="2"/>
        <v>0</v>
      </c>
    </row>
    <row r="33" spans="1:9" x14ac:dyDescent="0.25">
      <c r="A33" s="129"/>
      <c r="B33" s="309">
        <f t="shared" si="1"/>
        <v>0</v>
      </c>
      <c r="C33" s="15"/>
      <c r="D33" s="780"/>
      <c r="E33" s="781"/>
      <c r="F33" s="780">
        <f t="shared" si="0"/>
        <v>0</v>
      </c>
      <c r="G33" s="782"/>
      <c r="H33" s="783"/>
      <c r="I33" s="303">
        <f t="shared" si="2"/>
        <v>0</v>
      </c>
    </row>
    <row r="34" spans="1:9" x14ac:dyDescent="0.25">
      <c r="A34" s="129"/>
      <c r="B34" s="309">
        <f t="shared" si="1"/>
        <v>0</v>
      </c>
      <c r="C34" s="15"/>
      <c r="D34" s="780"/>
      <c r="E34" s="781"/>
      <c r="F34" s="780">
        <f t="shared" si="0"/>
        <v>0</v>
      </c>
      <c r="G34" s="782"/>
      <c r="H34" s="783"/>
      <c r="I34" s="303">
        <f t="shared" si="2"/>
        <v>0</v>
      </c>
    </row>
    <row r="35" spans="1:9" x14ac:dyDescent="0.25">
      <c r="A35" s="129"/>
      <c r="B35" s="309">
        <f t="shared" si="1"/>
        <v>0</v>
      </c>
      <c r="C35" s="15"/>
      <c r="D35" s="780"/>
      <c r="E35" s="781"/>
      <c r="F35" s="780">
        <f t="shared" si="0"/>
        <v>0</v>
      </c>
      <c r="G35" s="782"/>
      <c r="H35" s="783"/>
      <c r="I35" s="303">
        <f t="shared" si="2"/>
        <v>0</v>
      </c>
    </row>
    <row r="36" spans="1:9" x14ac:dyDescent="0.25">
      <c r="A36" s="129" t="s">
        <v>22</v>
      </c>
      <c r="B36" s="309">
        <f t="shared" si="1"/>
        <v>0</v>
      </c>
      <c r="C36" s="15"/>
      <c r="D36" s="780"/>
      <c r="E36" s="781"/>
      <c r="F36" s="780">
        <f t="shared" si="0"/>
        <v>0</v>
      </c>
      <c r="G36" s="782"/>
      <c r="H36" s="783"/>
      <c r="I36" s="303">
        <f t="shared" si="2"/>
        <v>0</v>
      </c>
    </row>
    <row r="37" spans="1:9" x14ac:dyDescent="0.25">
      <c r="A37" s="130"/>
      <c r="B37" s="309">
        <f t="shared" si="1"/>
        <v>0</v>
      </c>
      <c r="C37" s="15"/>
      <c r="D37" s="780"/>
      <c r="E37" s="781"/>
      <c r="F37" s="780">
        <f t="shared" si="0"/>
        <v>0</v>
      </c>
      <c r="G37" s="782"/>
      <c r="H37" s="783"/>
      <c r="I37" s="303">
        <f t="shared" si="2"/>
        <v>0</v>
      </c>
    </row>
    <row r="38" spans="1:9" x14ac:dyDescent="0.25">
      <c r="A38" s="129"/>
      <c r="B38" s="309">
        <f t="shared" si="1"/>
        <v>0</v>
      </c>
      <c r="C38" s="15"/>
      <c r="D38" s="780"/>
      <c r="E38" s="781"/>
      <c r="F38" s="780">
        <f t="shared" si="0"/>
        <v>0</v>
      </c>
      <c r="G38" s="782"/>
      <c r="H38" s="783"/>
      <c r="I38" s="303">
        <f t="shared" si="2"/>
        <v>0</v>
      </c>
    </row>
    <row r="39" spans="1:9" x14ac:dyDescent="0.25">
      <c r="A39" s="129"/>
      <c r="B39" s="87">
        <f t="shared" si="1"/>
        <v>0</v>
      </c>
      <c r="C39" s="15"/>
      <c r="D39" s="780"/>
      <c r="E39" s="781"/>
      <c r="F39" s="780">
        <f t="shared" si="0"/>
        <v>0</v>
      </c>
      <c r="G39" s="782"/>
      <c r="H39" s="783"/>
      <c r="I39" s="303">
        <f t="shared" si="2"/>
        <v>0</v>
      </c>
    </row>
    <row r="40" spans="1:9" x14ac:dyDescent="0.25">
      <c r="A40" s="129"/>
      <c r="B40" s="87">
        <f t="shared" si="1"/>
        <v>0</v>
      </c>
      <c r="C40" s="15"/>
      <c r="D40" s="780"/>
      <c r="E40" s="781"/>
      <c r="F40" s="780">
        <f t="shared" si="0"/>
        <v>0</v>
      </c>
      <c r="G40" s="782"/>
      <c r="H40" s="783"/>
      <c r="I40" s="303">
        <f t="shared" si="2"/>
        <v>0</v>
      </c>
    </row>
    <row r="41" spans="1:9" x14ac:dyDescent="0.25">
      <c r="A41" s="129"/>
      <c r="B41" s="87">
        <f t="shared" si="1"/>
        <v>0</v>
      </c>
      <c r="C41" s="15"/>
      <c r="D41" s="780"/>
      <c r="E41" s="781"/>
      <c r="F41" s="780">
        <f t="shared" si="0"/>
        <v>0</v>
      </c>
      <c r="G41" s="782"/>
      <c r="H41" s="783"/>
      <c r="I41" s="303">
        <f t="shared" si="2"/>
        <v>0</v>
      </c>
    </row>
    <row r="42" spans="1:9" x14ac:dyDescent="0.25">
      <c r="A42" s="129"/>
      <c r="B42" s="87">
        <f t="shared" si="1"/>
        <v>0</v>
      </c>
      <c r="C42" s="15"/>
      <c r="D42" s="780"/>
      <c r="E42" s="781"/>
      <c r="F42" s="780">
        <f t="shared" si="0"/>
        <v>0</v>
      </c>
      <c r="G42" s="782"/>
      <c r="H42" s="783"/>
      <c r="I42" s="303">
        <f t="shared" si="2"/>
        <v>0</v>
      </c>
    </row>
    <row r="43" spans="1:9" x14ac:dyDescent="0.25">
      <c r="A43" s="129"/>
      <c r="B43" s="87">
        <f t="shared" si="1"/>
        <v>0</v>
      </c>
      <c r="C43" s="15"/>
      <c r="D43" s="291"/>
      <c r="E43" s="324"/>
      <c r="F43" s="291">
        <f t="shared" si="0"/>
        <v>0</v>
      </c>
      <c r="G43" s="292"/>
      <c r="H43" s="293"/>
      <c r="I43" s="303">
        <f t="shared" si="2"/>
        <v>0</v>
      </c>
    </row>
    <row r="44" spans="1:9" x14ac:dyDescent="0.25">
      <c r="A44" s="129"/>
      <c r="B44" s="87">
        <f t="shared" si="1"/>
        <v>0</v>
      </c>
      <c r="C44" s="15"/>
      <c r="D44" s="291"/>
      <c r="E44" s="324"/>
      <c r="F44" s="291">
        <f t="shared" si="0"/>
        <v>0</v>
      </c>
      <c r="G44" s="292"/>
      <c r="H44" s="293"/>
      <c r="I44" s="303">
        <f t="shared" si="2"/>
        <v>0</v>
      </c>
    </row>
    <row r="45" spans="1:9" x14ac:dyDescent="0.25">
      <c r="A45" s="129"/>
      <c r="B45" s="87">
        <f t="shared" si="1"/>
        <v>0</v>
      </c>
      <c r="C45" s="15"/>
      <c r="D45" s="291"/>
      <c r="E45" s="324"/>
      <c r="F45" s="291">
        <f t="shared" si="0"/>
        <v>0</v>
      </c>
      <c r="G45" s="292"/>
      <c r="H45" s="293"/>
      <c r="I45" s="303">
        <f t="shared" si="2"/>
        <v>0</v>
      </c>
    </row>
    <row r="46" spans="1:9" x14ac:dyDescent="0.25">
      <c r="A46" s="129"/>
      <c r="B46" s="87">
        <f t="shared" si="1"/>
        <v>0</v>
      </c>
      <c r="C46" s="15"/>
      <c r="D46" s="291"/>
      <c r="E46" s="324"/>
      <c r="F46" s="291">
        <f t="shared" si="0"/>
        <v>0</v>
      </c>
      <c r="G46" s="292"/>
      <c r="H46" s="293"/>
      <c r="I46" s="303">
        <f t="shared" si="2"/>
        <v>0</v>
      </c>
    </row>
    <row r="47" spans="1:9" x14ac:dyDescent="0.25">
      <c r="A47" s="129"/>
      <c r="B47" s="87">
        <f t="shared" si="1"/>
        <v>0</v>
      </c>
      <c r="C47" s="15"/>
      <c r="D47" s="291"/>
      <c r="E47" s="324"/>
      <c r="F47" s="291">
        <f t="shared" si="0"/>
        <v>0</v>
      </c>
      <c r="G47" s="292"/>
      <c r="H47" s="293"/>
      <c r="I47" s="303">
        <f t="shared" si="2"/>
        <v>0</v>
      </c>
    </row>
    <row r="48" spans="1:9" x14ac:dyDescent="0.25">
      <c r="A48" s="129"/>
      <c r="B48" s="87">
        <f t="shared" si="1"/>
        <v>0</v>
      </c>
      <c r="C48" s="15"/>
      <c r="D48" s="291"/>
      <c r="E48" s="324"/>
      <c r="F48" s="291">
        <f t="shared" si="0"/>
        <v>0</v>
      </c>
      <c r="G48" s="292"/>
      <c r="H48" s="293"/>
      <c r="I48" s="303">
        <f t="shared" si="2"/>
        <v>0</v>
      </c>
    </row>
    <row r="49" spans="1:9" x14ac:dyDescent="0.25">
      <c r="A49" s="129"/>
      <c r="B49" s="87">
        <f t="shared" si="1"/>
        <v>0</v>
      </c>
      <c r="C49" s="15"/>
      <c r="D49" s="291"/>
      <c r="E49" s="324"/>
      <c r="F49" s="291">
        <f t="shared" si="0"/>
        <v>0</v>
      </c>
      <c r="G49" s="292"/>
      <c r="H49" s="293"/>
      <c r="I49" s="303">
        <f t="shared" si="2"/>
        <v>0</v>
      </c>
    </row>
    <row r="50" spans="1:9" x14ac:dyDescent="0.25">
      <c r="A50" s="129"/>
      <c r="B50" s="87">
        <f t="shared" si="1"/>
        <v>0</v>
      </c>
      <c r="C50" s="15"/>
      <c r="D50" s="291"/>
      <c r="E50" s="324"/>
      <c r="F50" s="291">
        <f t="shared" si="0"/>
        <v>0</v>
      </c>
      <c r="G50" s="292"/>
      <c r="H50" s="293"/>
      <c r="I50" s="303">
        <f t="shared" si="2"/>
        <v>0</v>
      </c>
    </row>
    <row r="51" spans="1:9" x14ac:dyDescent="0.25">
      <c r="A51" s="129"/>
      <c r="B51" s="87">
        <f t="shared" si="1"/>
        <v>0</v>
      </c>
      <c r="C51" s="15"/>
      <c r="D51" s="291"/>
      <c r="E51" s="324"/>
      <c r="F51" s="291">
        <f t="shared" si="0"/>
        <v>0</v>
      </c>
      <c r="G51" s="292"/>
      <c r="H51" s="293"/>
      <c r="I51" s="303">
        <f t="shared" si="2"/>
        <v>0</v>
      </c>
    </row>
    <row r="52" spans="1:9" x14ac:dyDescent="0.25">
      <c r="A52" s="129"/>
      <c r="B52" s="87">
        <f t="shared" si="1"/>
        <v>0</v>
      </c>
      <c r="C52" s="15"/>
      <c r="D52" s="291"/>
      <c r="E52" s="324"/>
      <c r="F52" s="291">
        <f t="shared" si="0"/>
        <v>0</v>
      </c>
      <c r="G52" s="292"/>
      <c r="H52" s="293"/>
      <c r="I52" s="303">
        <f t="shared" si="2"/>
        <v>0</v>
      </c>
    </row>
    <row r="53" spans="1:9" x14ac:dyDescent="0.25">
      <c r="A53" s="129"/>
      <c r="B53" s="87">
        <f t="shared" si="1"/>
        <v>0</v>
      </c>
      <c r="C53" s="15"/>
      <c r="D53" s="291"/>
      <c r="E53" s="324"/>
      <c r="F53" s="291">
        <f t="shared" si="0"/>
        <v>0</v>
      </c>
      <c r="G53" s="292"/>
      <c r="H53" s="293"/>
      <c r="I53" s="303">
        <f t="shared" si="2"/>
        <v>0</v>
      </c>
    </row>
    <row r="54" spans="1:9" x14ac:dyDescent="0.25">
      <c r="A54" s="129"/>
      <c r="B54" s="87">
        <f t="shared" si="1"/>
        <v>0</v>
      </c>
      <c r="C54" s="15"/>
      <c r="D54" s="291"/>
      <c r="E54" s="324"/>
      <c r="F54" s="291">
        <f t="shared" si="0"/>
        <v>0</v>
      </c>
      <c r="G54" s="292"/>
      <c r="H54" s="293"/>
      <c r="I54" s="303">
        <f t="shared" si="2"/>
        <v>0</v>
      </c>
    </row>
    <row r="55" spans="1:9" x14ac:dyDescent="0.25">
      <c r="A55" s="129"/>
      <c r="B55" s="12">
        <f>B54-C55</f>
        <v>0</v>
      </c>
      <c r="C55" s="15"/>
      <c r="D55" s="291"/>
      <c r="E55" s="324"/>
      <c r="F55" s="291">
        <f t="shared" si="0"/>
        <v>0</v>
      </c>
      <c r="G55" s="292"/>
      <c r="H55" s="293"/>
      <c r="I55" s="303">
        <f t="shared" si="2"/>
        <v>0</v>
      </c>
    </row>
    <row r="56" spans="1:9" x14ac:dyDescent="0.25">
      <c r="A56" s="129"/>
      <c r="B56" s="12">
        <f t="shared" ref="B56:B75" si="3">B55-C56</f>
        <v>0</v>
      </c>
      <c r="C56" s="15"/>
      <c r="D56" s="291"/>
      <c r="E56" s="324"/>
      <c r="F56" s="291">
        <f t="shared" si="0"/>
        <v>0</v>
      </c>
      <c r="G56" s="292"/>
      <c r="H56" s="293"/>
      <c r="I56" s="303">
        <f t="shared" si="2"/>
        <v>0</v>
      </c>
    </row>
    <row r="57" spans="1:9" x14ac:dyDescent="0.25">
      <c r="A57" s="129"/>
      <c r="B57" s="12">
        <f t="shared" si="3"/>
        <v>0</v>
      </c>
      <c r="C57" s="15"/>
      <c r="D57" s="291"/>
      <c r="E57" s="324"/>
      <c r="F57" s="291">
        <f t="shared" si="0"/>
        <v>0</v>
      </c>
      <c r="G57" s="292"/>
      <c r="H57" s="293"/>
      <c r="I57" s="303">
        <f t="shared" si="2"/>
        <v>0</v>
      </c>
    </row>
    <row r="58" spans="1:9" x14ac:dyDescent="0.25">
      <c r="A58" s="129"/>
      <c r="B58" s="12">
        <f t="shared" si="3"/>
        <v>0</v>
      </c>
      <c r="C58" s="15"/>
      <c r="D58" s="291"/>
      <c r="E58" s="324"/>
      <c r="F58" s="291">
        <f t="shared" si="0"/>
        <v>0</v>
      </c>
      <c r="G58" s="292"/>
      <c r="H58" s="293"/>
      <c r="I58" s="303">
        <f t="shared" si="2"/>
        <v>0</v>
      </c>
    </row>
    <row r="59" spans="1:9" x14ac:dyDescent="0.25">
      <c r="A59" s="129"/>
      <c r="B59" s="12">
        <f t="shared" si="3"/>
        <v>0</v>
      </c>
      <c r="C59" s="15"/>
      <c r="D59" s="291"/>
      <c r="E59" s="324"/>
      <c r="F59" s="291">
        <f t="shared" si="0"/>
        <v>0</v>
      </c>
      <c r="G59" s="292"/>
      <c r="H59" s="293"/>
      <c r="I59" s="303">
        <f t="shared" si="2"/>
        <v>0</v>
      </c>
    </row>
    <row r="60" spans="1:9" x14ac:dyDescent="0.25">
      <c r="A60" s="129"/>
      <c r="B60" s="12">
        <f t="shared" si="3"/>
        <v>0</v>
      </c>
      <c r="C60" s="15"/>
      <c r="D60" s="291"/>
      <c r="E60" s="324"/>
      <c r="F60" s="291">
        <f t="shared" si="0"/>
        <v>0</v>
      </c>
      <c r="G60" s="292"/>
      <c r="H60" s="293"/>
      <c r="I60" s="303">
        <f t="shared" si="2"/>
        <v>0</v>
      </c>
    </row>
    <row r="61" spans="1:9" x14ac:dyDescent="0.25">
      <c r="A61" s="129"/>
      <c r="B61" s="12">
        <f t="shared" si="3"/>
        <v>0</v>
      </c>
      <c r="C61" s="15"/>
      <c r="D61" s="291"/>
      <c r="E61" s="324"/>
      <c r="F61" s="291">
        <f t="shared" si="0"/>
        <v>0</v>
      </c>
      <c r="G61" s="292"/>
      <c r="H61" s="293"/>
      <c r="I61" s="303">
        <f t="shared" si="2"/>
        <v>0</v>
      </c>
    </row>
    <row r="62" spans="1:9" x14ac:dyDescent="0.25">
      <c r="A62" s="129"/>
      <c r="B62" s="12">
        <f t="shared" si="3"/>
        <v>0</v>
      </c>
      <c r="C62" s="15"/>
      <c r="D62" s="291"/>
      <c r="E62" s="324"/>
      <c r="F62" s="291">
        <f t="shared" si="0"/>
        <v>0</v>
      </c>
      <c r="G62" s="292"/>
      <c r="H62" s="293"/>
      <c r="I62" s="303">
        <f t="shared" si="2"/>
        <v>0</v>
      </c>
    </row>
    <row r="63" spans="1:9" x14ac:dyDescent="0.25">
      <c r="A63" s="129"/>
      <c r="B63" s="12">
        <f t="shared" si="3"/>
        <v>0</v>
      </c>
      <c r="C63" s="15"/>
      <c r="D63" s="291"/>
      <c r="E63" s="324"/>
      <c r="F63" s="291">
        <f t="shared" si="0"/>
        <v>0</v>
      </c>
      <c r="G63" s="292"/>
      <c r="H63" s="293"/>
      <c r="I63" s="303">
        <f t="shared" si="2"/>
        <v>0</v>
      </c>
    </row>
    <row r="64" spans="1:9" x14ac:dyDescent="0.25">
      <c r="A64" s="129"/>
      <c r="B64" s="12">
        <f t="shared" si="3"/>
        <v>0</v>
      </c>
      <c r="C64" s="15"/>
      <c r="D64" s="291"/>
      <c r="E64" s="324"/>
      <c r="F64" s="291">
        <f t="shared" si="0"/>
        <v>0</v>
      </c>
      <c r="G64" s="292"/>
      <c r="H64" s="293"/>
      <c r="I64" s="303">
        <f t="shared" si="2"/>
        <v>0</v>
      </c>
    </row>
    <row r="65" spans="1:9" x14ac:dyDescent="0.25">
      <c r="A65" s="129"/>
      <c r="B65" s="12">
        <f t="shared" si="3"/>
        <v>0</v>
      </c>
      <c r="C65" s="15"/>
      <c r="D65" s="291"/>
      <c r="E65" s="324"/>
      <c r="F65" s="291">
        <f t="shared" si="0"/>
        <v>0</v>
      </c>
      <c r="G65" s="292"/>
      <c r="H65" s="293"/>
      <c r="I65" s="303">
        <f t="shared" si="2"/>
        <v>0</v>
      </c>
    </row>
    <row r="66" spans="1:9" x14ac:dyDescent="0.25">
      <c r="A66" s="129"/>
      <c r="B66" s="12">
        <f t="shared" si="3"/>
        <v>0</v>
      </c>
      <c r="C66" s="15"/>
      <c r="D66" s="291"/>
      <c r="E66" s="324"/>
      <c r="F66" s="291">
        <f t="shared" si="0"/>
        <v>0</v>
      </c>
      <c r="G66" s="292"/>
      <c r="H66" s="293"/>
      <c r="I66" s="303">
        <f t="shared" si="2"/>
        <v>0</v>
      </c>
    </row>
    <row r="67" spans="1:9" x14ac:dyDescent="0.25">
      <c r="A67" s="129"/>
      <c r="B67" s="12">
        <f t="shared" si="3"/>
        <v>0</v>
      </c>
      <c r="C67" s="15"/>
      <c r="D67" s="72"/>
      <c r="E67" s="237"/>
      <c r="F67" s="72">
        <f t="shared" si="0"/>
        <v>0</v>
      </c>
      <c r="G67" s="73"/>
      <c r="H67" s="74"/>
      <c r="I67" s="110">
        <f t="shared" si="2"/>
        <v>0</v>
      </c>
    </row>
    <row r="68" spans="1:9" x14ac:dyDescent="0.25">
      <c r="A68" s="129"/>
      <c r="B68" s="12">
        <f t="shared" si="3"/>
        <v>0</v>
      </c>
      <c r="C68" s="15"/>
      <c r="D68" s="62"/>
      <c r="E68" s="246"/>
      <c r="F68" s="72">
        <f t="shared" si="0"/>
        <v>0</v>
      </c>
      <c r="G68" s="73"/>
      <c r="H68" s="74"/>
      <c r="I68" s="110">
        <f t="shared" si="2"/>
        <v>0</v>
      </c>
    </row>
    <row r="69" spans="1:9" x14ac:dyDescent="0.25">
      <c r="A69" s="129"/>
      <c r="B69" s="12">
        <f t="shared" si="3"/>
        <v>0</v>
      </c>
      <c r="C69" s="15"/>
      <c r="D69" s="62"/>
      <c r="E69" s="246"/>
      <c r="F69" s="72">
        <f t="shared" si="0"/>
        <v>0</v>
      </c>
      <c r="G69" s="73"/>
      <c r="H69" s="74"/>
      <c r="I69" s="110">
        <f t="shared" si="2"/>
        <v>0</v>
      </c>
    </row>
    <row r="70" spans="1:9" x14ac:dyDescent="0.25">
      <c r="A70" s="129"/>
      <c r="B70" s="12">
        <f t="shared" si="3"/>
        <v>0</v>
      </c>
      <c r="C70" s="15"/>
      <c r="D70" s="62"/>
      <c r="E70" s="246"/>
      <c r="F70" s="72">
        <f t="shared" si="0"/>
        <v>0</v>
      </c>
      <c r="G70" s="73"/>
      <c r="H70" s="74"/>
      <c r="I70" s="110">
        <f t="shared" si="2"/>
        <v>0</v>
      </c>
    </row>
    <row r="71" spans="1:9" x14ac:dyDescent="0.25">
      <c r="A71" s="129"/>
      <c r="B71" s="12">
        <f t="shared" si="3"/>
        <v>0</v>
      </c>
      <c r="C71" s="15"/>
      <c r="D71" s="62"/>
      <c r="E71" s="246"/>
      <c r="F71" s="72">
        <f t="shared" si="0"/>
        <v>0</v>
      </c>
      <c r="G71" s="73"/>
      <c r="H71" s="74"/>
      <c r="I71" s="110">
        <f t="shared" si="2"/>
        <v>0</v>
      </c>
    </row>
    <row r="72" spans="1:9" x14ac:dyDescent="0.25">
      <c r="A72" s="129"/>
      <c r="B72" s="12">
        <f t="shared" si="3"/>
        <v>0</v>
      </c>
      <c r="C72" s="15"/>
      <c r="D72" s="62"/>
      <c r="E72" s="246"/>
      <c r="F72" s="72">
        <f t="shared" si="0"/>
        <v>0</v>
      </c>
      <c r="G72" s="73"/>
      <c r="H72" s="74"/>
      <c r="I72" s="110">
        <f t="shared" si="2"/>
        <v>0</v>
      </c>
    </row>
    <row r="73" spans="1:9" x14ac:dyDescent="0.25">
      <c r="A73" s="129"/>
      <c r="B73" s="12">
        <f t="shared" si="3"/>
        <v>0</v>
      </c>
      <c r="C73" s="15"/>
      <c r="D73" s="62"/>
      <c r="E73" s="246"/>
      <c r="F73" s="72">
        <f t="shared" ref="F73" si="4">D73</f>
        <v>0</v>
      </c>
      <c r="G73" s="73"/>
      <c r="H73" s="74"/>
      <c r="I73" s="110">
        <f t="shared" si="2"/>
        <v>0</v>
      </c>
    </row>
    <row r="74" spans="1:9" x14ac:dyDescent="0.25">
      <c r="A74" s="129"/>
      <c r="B74" s="12">
        <f t="shared" si="3"/>
        <v>0</v>
      </c>
      <c r="C74" s="15"/>
      <c r="D74" s="62"/>
      <c r="E74" s="246"/>
      <c r="F74" s="72">
        <f>D74</f>
        <v>0</v>
      </c>
      <c r="G74" s="73"/>
      <c r="H74" s="74"/>
      <c r="I74" s="110">
        <f t="shared" si="2"/>
        <v>0</v>
      </c>
    </row>
    <row r="75" spans="1:9" x14ac:dyDescent="0.25">
      <c r="A75" s="129"/>
      <c r="B75" s="12">
        <f t="shared" si="3"/>
        <v>0</v>
      </c>
      <c r="C75" s="15"/>
      <c r="D75" s="62"/>
      <c r="E75" s="246"/>
      <c r="F75" s="72">
        <f>D75</f>
        <v>0</v>
      </c>
      <c r="G75" s="73"/>
      <c r="H75" s="74"/>
      <c r="I75" s="110">
        <f t="shared" ref="I75:I76" si="5">I74-F75</f>
        <v>0</v>
      </c>
    </row>
    <row r="76" spans="1:9" x14ac:dyDescent="0.25">
      <c r="A76" s="129"/>
      <c r="C76" s="15"/>
      <c r="D76" s="62"/>
      <c r="E76" s="246"/>
      <c r="F76" s="72">
        <f>D76</f>
        <v>0</v>
      </c>
      <c r="G76" s="73"/>
      <c r="H76" s="74"/>
      <c r="I76" s="110">
        <f t="shared" si="5"/>
        <v>0</v>
      </c>
    </row>
    <row r="77" spans="1:9" ht="15.75" thickBot="1" x14ac:dyDescent="0.3">
      <c r="A77" s="129"/>
      <c r="B77" s="16"/>
      <c r="C77" s="54"/>
      <c r="D77" s="112"/>
      <c r="E77" s="227"/>
      <c r="F77" s="108"/>
      <c r="G77" s="109"/>
      <c r="H77" s="63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119" t="s">
        <v>11</v>
      </c>
      <c r="D83" s="1120"/>
      <c r="E83" s="60">
        <f>E5+E6-F78+E7</f>
        <v>0</v>
      </c>
      <c r="F83" s="76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7" t="s">
        <v>204</v>
      </c>
      <c r="B1" s="1117"/>
      <c r="C1" s="1117"/>
      <c r="D1" s="1117"/>
      <c r="E1" s="1117"/>
      <c r="F1" s="1117"/>
      <c r="G1" s="1117"/>
      <c r="H1" s="11">
        <v>1</v>
      </c>
      <c r="I1" s="35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9"/>
    </row>
    <row r="4" spans="1:13" ht="15.75" thickTop="1" x14ac:dyDescent="0.25">
      <c r="A4" s="325"/>
      <c r="B4" s="325"/>
      <c r="C4" s="325"/>
      <c r="D4" s="269"/>
      <c r="E4" s="375"/>
      <c r="F4" s="280"/>
      <c r="G4" s="169"/>
      <c r="H4" s="169"/>
      <c r="I4" s="169"/>
    </row>
    <row r="5" spans="1:13" x14ac:dyDescent="0.25">
      <c r="A5" s="1110" t="s">
        <v>68</v>
      </c>
      <c r="B5" s="1123" t="s">
        <v>205</v>
      </c>
      <c r="C5" s="311">
        <v>54</v>
      </c>
      <c r="D5" s="274">
        <v>44296</v>
      </c>
      <c r="E5" s="286">
        <v>573.03</v>
      </c>
      <c r="F5" s="280">
        <v>24</v>
      </c>
      <c r="G5" s="326"/>
      <c r="H5" t="s">
        <v>41</v>
      </c>
    </row>
    <row r="6" spans="1:13" ht="15.75" x14ac:dyDescent="0.25">
      <c r="A6" s="1110"/>
      <c r="B6" s="1123"/>
      <c r="C6" s="982">
        <v>58</v>
      </c>
      <c r="D6" s="288">
        <v>44307</v>
      </c>
      <c r="E6" s="286">
        <v>724.44</v>
      </c>
      <c r="F6" s="280">
        <v>31</v>
      </c>
      <c r="G6" s="289">
        <f>F35</f>
        <v>573.03</v>
      </c>
      <c r="H6" s="7">
        <f>E6-G6+E7+E5-G5+E4+E8</f>
        <v>724.44</v>
      </c>
      <c r="I6" s="287"/>
    </row>
    <row r="7" spans="1:13" x14ac:dyDescent="0.25">
      <c r="A7" s="266"/>
      <c r="B7" s="310"/>
      <c r="C7" s="311"/>
      <c r="D7" s="274"/>
      <c r="E7" s="286"/>
      <c r="F7" s="280"/>
      <c r="G7" s="266"/>
      <c r="H7" s="266"/>
    </row>
    <row r="8" spans="1:13" ht="15.75" thickBot="1" x14ac:dyDescent="0.3">
      <c r="A8" s="266"/>
      <c r="B8" s="310"/>
      <c r="C8" s="311"/>
      <c r="D8" s="274"/>
      <c r="E8" s="286"/>
      <c r="F8" s="280"/>
      <c r="G8" s="266"/>
      <c r="H8" s="266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50"/>
    </row>
    <row r="10" spans="1:13" ht="15.75" thickTop="1" x14ac:dyDescent="0.25">
      <c r="A10" s="84" t="s">
        <v>32</v>
      </c>
      <c r="B10" s="312">
        <f>F4+F5+F6+F7-C10+F8</f>
        <v>31</v>
      </c>
      <c r="C10" s="15">
        <v>24</v>
      </c>
      <c r="D10" s="72">
        <v>573.03</v>
      </c>
      <c r="E10" s="237">
        <v>44296</v>
      </c>
      <c r="F10" s="72">
        <f t="shared" ref="F10:F11" si="0">D10</f>
        <v>573.03</v>
      </c>
      <c r="G10" s="292" t="s">
        <v>341</v>
      </c>
      <c r="H10" s="293">
        <v>56</v>
      </c>
      <c r="I10" s="351">
        <f>E4+E5+E6+E7-F10+E8</f>
        <v>724.44</v>
      </c>
      <c r="J10" s="266"/>
    </row>
    <row r="11" spans="1:13" x14ac:dyDescent="0.25">
      <c r="A11" s="225"/>
      <c r="B11" s="312">
        <f>B10-C11</f>
        <v>31</v>
      </c>
      <c r="C11" s="15"/>
      <c r="D11" s="72"/>
      <c r="E11" s="324"/>
      <c r="F11" s="291">
        <f t="shared" si="0"/>
        <v>0</v>
      </c>
      <c r="G11" s="292"/>
      <c r="H11" s="293"/>
      <c r="I11" s="351">
        <f>I10-F11</f>
        <v>724.44</v>
      </c>
      <c r="J11" s="266"/>
    </row>
    <row r="12" spans="1:13" x14ac:dyDescent="0.25">
      <c r="A12" s="212"/>
      <c r="B12" s="312">
        <f t="shared" ref="B12:B28" si="1">B11-C12</f>
        <v>31</v>
      </c>
      <c r="C12" s="15"/>
      <c r="D12" s="551"/>
      <c r="E12" s="324"/>
      <c r="F12" s="291">
        <f t="shared" ref="F12" si="2">D12</f>
        <v>0</v>
      </c>
      <c r="G12" s="292"/>
      <c r="H12" s="293"/>
      <c r="I12" s="351">
        <f t="shared" ref="I12:I30" si="3">I11-F12</f>
        <v>724.44</v>
      </c>
      <c r="J12" s="266"/>
      <c r="K12" s="266"/>
      <c r="L12" s="266"/>
      <c r="M12" s="266"/>
    </row>
    <row r="13" spans="1:13" x14ac:dyDescent="0.25">
      <c r="A13" s="86" t="s">
        <v>33</v>
      </c>
      <c r="B13" s="312">
        <f t="shared" si="1"/>
        <v>31</v>
      </c>
      <c r="C13" s="15"/>
      <c r="D13" s="551"/>
      <c r="E13" s="324"/>
      <c r="F13" s="291">
        <f t="shared" ref="F13:F33" si="4">D13</f>
        <v>0</v>
      </c>
      <c r="G13" s="292"/>
      <c r="H13" s="293"/>
      <c r="I13" s="351">
        <f t="shared" si="3"/>
        <v>724.44</v>
      </c>
      <c r="J13" s="266"/>
      <c r="K13" s="266"/>
      <c r="L13" s="266"/>
      <c r="M13" s="266"/>
    </row>
    <row r="14" spans="1:13" x14ac:dyDescent="0.25">
      <c r="A14" s="76"/>
      <c r="B14" s="312">
        <f t="shared" si="1"/>
        <v>31</v>
      </c>
      <c r="C14" s="15"/>
      <c r="D14" s="551"/>
      <c r="E14" s="324"/>
      <c r="F14" s="291">
        <f t="shared" ref="F14:F26" si="5">D14</f>
        <v>0</v>
      </c>
      <c r="G14" s="292"/>
      <c r="H14" s="293"/>
      <c r="I14" s="351">
        <f t="shared" si="3"/>
        <v>724.44</v>
      </c>
      <c r="J14" s="266"/>
      <c r="K14" s="266"/>
      <c r="L14" s="266"/>
      <c r="M14" s="266"/>
    </row>
    <row r="15" spans="1:13" x14ac:dyDescent="0.25">
      <c r="A15" s="76"/>
      <c r="B15" s="312">
        <f t="shared" si="1"/>
        <v>31</v>
      </c>
      <c r="C15" s="15"/>
      <c r="D15" s="551"/>
      <c r="E15" s="324"/>
      <c r="F15" s="291">
        <f t="shared" si="5"/>
        <v>0</v>
      </c>
      <c r="G15" s="292"/>
      <c r="H15" s="293"/>
      <c r="I15" s="351">
        <f t="shared" si="3"/>
        <v>724.44</v>
      </c>
      <c r="J15" s="266"/>
      <c r="K15" s="266"/>
      <c r="L15" s="266"/>
      <c r="M15" s="266"/>
    </row>
    <row r="16" spans="1:13" x14ac:dyDescent="0.25">
      <c r="B16" s="312">
        <f t="shared" si="1"/>
        <v>31</v>
      </c>
      <c r="C16" s="15"/>
      <c r="D16" s="551"/>
      <c r="E16" s="324"/>
      <c r="F16" s="291">
        <f t="shared" si="5"/>
        <v>0</v>
      </c>
      <c r="G16" s="292"/>
      <c r="H16" s="293"/>
      <c r="I16" s="351">
        <f t="shared" si="3"/>
        <v>724.44</v>
      </c>
      <c r="J16" s="266"/>
      <c r="K16" s="266"/>
      <c r="L16" s="266"/>
      <c r="M16" s="266"/>
    </row>
    <row r="17" spans="1:13" x14ac:dyDescent="0.25">
      <c r="B17" s="312">
        <f t="shared" si="1"/>
        <v>31</v>
      </c>
      <c r="C17" s="15"/>
      <c r="D17" s="551"/>
      <c r="E17" s="324"/>
      <c r="F17" s="291">
        <f t="shared" si="5"/>
        <v>0</v>
      </c>
      <c r="G17" s="292"/>
      <c r="H17" s="293"/>
      <c r="I17" s="351">
        <f t="shared" si="3"/>
        <v>724.44</v>
      </c>
      <c r="J17" s="266"/>
      <c r="K17" s="266"/>
      <c r="L17" s="266"/>
      <c r="M17" s="266"/>
    </row>
    <row r="18" spans="1:13" x14ac:dyDescent="0.25">
      <c r="A18" s="129"/>
      <c r="B18" s="312">
        <f t="shared" si="1"/>
        <v>31</v>
      </c>
      <c r="C18" s="15"/>
      <c r="D18" s="551"/>
      <c r="E18" s="324"/>
      <c r="F18" s="291">
        <f t="shared" si="5"/>
        <v>0</v>
      </c>
      <c r="G18" s="292"/>
      <c r="H18" s="293"/>
      <c r="I18" s="351">
        <f t="shared" si="3"/>
        <v>724.44</v>
      </c>
      <c r="J18" s="266"/>
      <c r="K18" s="266"/>
      <c r="L18" s="266"/>
      <c r="M18" s="266"/>
    </row>
    <row r="19" spans="1:13" x14ac:dyDescent="0.25">
      <c r="A19" s="129"/>
      <c r="B19" s="312">
        <f t="shared" si="1"/>
        <v>31</v>
      </c>
      <c r="C19" s="15"/>
      <c r="D19" s="551"/>
      <c r="E19" s="324"/>
      <c r="F19" s="291">
        <f t="shared" si="5"/>
        <v>0</v>
      </c>
      <c r="G19" s="292"/>
      <c r="H19" s="293"/>
      <c r="I19" s="351">
        <f t="shared" si="3"/>
        <v>724.44</v>
      </c>
      <c r="J19" s="266"/>
      <c r="K19" s="266"/>
      <c r="L19" s="266"/>
      <c r="M19" s="266"/>
    </row>
    <row r="20" spans="1:13" x14ac:dyDescent="0.25">
      <c r="A20" s="129"/>
      <c r="B20" s="312">
        <f t="shared" si="1"/>
        <v>31</v>
      </c>
      <c r="C20" s="15"/>
      <c r="D20" s="551"/>
      <c r="E20" s="324"/>
      <c r="F20" s="291">
        <f t="shared" si="5"/>
        <v>0</v>
      </c>
      <c r="G20" s="292"/>
      <c r="H20" s="293"/>
      <c r="I20" s="351">
        <f t="shared" si="3"/>
        <v>724.44</v>
      </c>
      <c r="J20" s="266"/>
      <c r="K20" s="266"/>
      <c r="L20" s="266"/>
      <c r="M20" s="266"/>
    </row>
    <row r="21" spans="1:13" x14ac:dyDescent="0.25">
      <c r="A21" s="129"/>
      <c r="B21" s="312">
        <f t="shared" si="1"/>
        <v>31</v>
      </c>
      <c r="C21" s="15"/>
      <c r="D21" s="551"/>
      <c r="E21" s="237"/>
      <c r="F21" s="72">
        <f t="shared" si="5"/>
        <v>0</v>
      </c>
      <c r="G21" s="292"/>
      <c r="H21" s="293"/>
      <c r="I21" s="241">
        <f t="shared" si="3"/>
        <v>724.44</v>
      </c>
      <c r="J21" s="266"/>
    </row>
    <row r="22" spans="1:13" x14ac:dyDescent="0.25">
      <c r="A22" s="129"/>
      <c r="B22" s="312">
        <f t="shared" si="1"/>
        <v>31</v>
      </c>
      <c r="C22" s="15"/>
      <c r="D22" s="551"/>
      <c r="E22" s="237"/>
      <c r="F22" s="72">
        <f t="shared" si="5"/>
        <v>0</v>
      </c>
      <c r="G22" s="292"/>
      <c r="H22" s="293"/>
      <c r="I22" s="241">
        <f t="shared" si="3"/>
        <v>724.44</v>
      </c>
      <c r="J22" s="266"/>
    </row>
    <row r="23" spans="1:13" x14ac:dyDescent="0.25">
      <c r="A23" s="130"/>
      <c r="B23" s="312">
        <f t="shared" si="1"/>
        <v>31</v>
      </c>
      <c r="C23" s="15"/>
      <c r="D23" s="551"/>
      <c r="E23" s="237"/>
      <c r="F23" s="72">
        <f t="shared" si="5"/>
        <v>0</v>
      </c>
      <c r="G23" s="292"/>
      <c r="H23" s="293"/>
      <c r="I23" s="241">
        <f t="shared" si="3"/>
        <v>724.44</v>
      </c>
      <c r="J23" s="266"/>
    </row>
    <row r="24" spans="1:13" x14ac:dyDescent="0.25">
      <c r="A24" s="129"/>
      <c r="B24" s="312">
        <f t="shared" si="1"/>
        <v>31</v>
      </c>
      <c r="C24" s="15"/>
      <c r="D24" s="551"/>
      <c r="E24" s="237"/>
      <c r="F24" s="72">
        <f t="shared" si="5"/>
        <v>0</v>
      </c>
      <c r="G24" s="292"/>
      <c r="H24" s="293"/>
      <c r="I24" s="241">
        <f t="shared" si="3"/>
        <v>724.44</v>
      </c>
      <c r="J24" s="266"/>
    </row>
    <row r="25" spans="1:13" x14ac:dyDescent="0.25">
      <c r="A25" s="129"/>
      <c r="B25" s="312">
        <f t="shared" si="1"/>
        <v>31</v>
      </c>
      <c r="C25" s="15"/>
      <c r="D25" s="551"/>
      <c r="E25" s="237"/>
      <c r="F25" s="72">
        <f t="shared" si="5"/>
        <v>0</v>
      </c>
      <c r="G25" s="292"/>
      <c r="H25" s="293"/>
      <c r="I25" s="241">
        <f t="shared" si="3"/>
        <v>724.44</v>
      </c>
      <c r="J25" s="266"/>
    </row>
    <row r="26" spans="1:13" x14ac:dyDescent="0.25">
      <c r="A26" s="129"/>
      <c r="B26" s="312">
        <f t="shared" si="1"/>
        <v>31</v>
      </c>
      <c r="C26" s="15"/>
      <c r="D26" s="551"/>
      <c r="E26" s="237"/>
      <c r="F26" s="72">
        <f t="shared" si="5"/>
        <v>0</v>
      </c>
      <c r="G26" s="292"/>
      <c r="H26" s="293"/>
      <c r="I26" s="241">
        <f t="shared" si="3"/>
        <v>724.44</v>
      </c>
      <c r="J26" s="266"/>
    </row>
    <row r="27" spans="1:13" x14ac:dyDescent="0.25">
      <c r="A27" s="129"/>
      <c r="B27" s="312">
        <f t="shared" si="1"/>
        <v>31</v>
      </c>
      <c r="C27" s="15"/>
      <c r="D27" s="551"/>
      <c r="E27" s="237"/>
      <c r="F27" s="72">
        <v>0</v>
      </c>
      <c r="G27" s="292"/>
      <c r="H27" s="293"/>
      <c r="I27" s="351">
        <f t="shared" si="3"/>
        <v>724.44</v>
      </c>
      <c r="J27" s="266"/>
    </row>
    <row r="28" spans="1:13" x14ac:dyDescent="0.25">
      <c r="A28" s="129"/>
      <c r="B28" s="312">
        <f t="shared" si="1"/>
        <v>31</v>
      </c>
      <c r="C28" s="15"/>
      <c r="D28" s="551"/>
      <c r="E28" s="237"/>
      <c r="F28" s="72">
        <f t="shared" si="4"/>
        <v>0</v>
      </c>
      <c r="G28" s="292"/>
      <c r="H28" s="293"/>
      <c r="I28" s="351">
        <f t="shared" si="3"/>
        <v>724.44</v>
      </c>
    </row>
    <row r="29" spans="1:13" x14ac:dyDescent="0.25">
      <c r="A29" s="129"/>
      <c r="B29" s="312"/>
      <c r="C29" s="15"/>
      <c r="D29" s="551"/>
      <c r="E29" s="237"/>
      <c r="F29" s="72">
        <f t="shared" si="4"/>
        <v>0</v>
      </c>
      <c r="G29" s="292"/>
      <c r="H29" s="293"/>
      <c r="I29" s="351">
        <f t="shared" si="3"/>
        <v>724.44</v>
      </c>
    </row>
    <row r="30" spans="1:13" x14ac:dyDescent="0.25">
      <c r="A30" s="129"/>
      <c r="B30" s="312"/>
      <c r="C30" s="15"/>
      <c r="D30" s="72"/>
      <c r="E30" s="237"/>
      <c r="F30" s="72">
        <f t="shared" si="4"/>
        <v>0</v>
      </c>
      <c r="G30" s="292"/>
      <c r="H30" s="293"/>
      <c r="I30" s="351">
        <f t="shared" si="3"/>
        <v>724.44</v>
      </c>
    </row>
    <row r="31" spans="1:13" x14ac:dyDescent="0.25">
      <c r="A31" s="129"/>
      <c r="B31" s="312"/>
      <c r="C31" s="15"/>
      <c r="D31" s="72"/>
      <c r="E31" s="237"/>
      <c r="F31" s="72">
        <f t="shared" si="4"/>
        <v>0</v>
      </c>
      <c r="G31" s="73"/>
      <c r="H31" s="74"/>
      <c r="I31" s="74"/>
    </row>
    <row r="32" spans="1:13" x14ac:dyDescent="0.25">
      <c r="A32" s="129"/>
      <c r="B32" s="312"/>
      <c r="C32" s="15"/>
      <c r="D32" s="72"/>
      <c r="E32" s="237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7"/>
      <c r="F33" s="72">
        <f t="shared" si="4"/>
        <v>0</v>
      </c>
      <c r="G33" s="292"/>
      <c r="H33" s="293"/>
      <c r="I33" s="293"/>
    </row>
    <row r="34" spans="1:9" ht="15.75" thickBot="1" x14ac:dyDescent="0.3">
      <c r="A34" s="129"/>
      <c r="B34" s="16"/>
      <c r="C34" s="54"/>
      <c r="D34" s="112"/>
      <c r="E34" s="227"/>
      <c r="F34" s="108"/>
      <c r="G34" s="109"/>
      <c r="H34" s="63"/>
      <c r="I34" s="63"/>
    </row>
    <row r="35" spans="1:9" x14ac:dyDescent="0.25">
      <c r="C35" s="6">
        <f>SUM(C10:C34)</f>
        <v>24</v>
      </c>
      <c r="D35" s="6">
        <f>SUM(D10:D34)</f>
        <v>573.03</v>
      </c>
      <c r="F35" s="6">
        <f>SUM(F10:F34)</f>
        <v>573.03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31</v>
      </c>
    </row>
    <row r="39" spans="1:9" ht="15.75" thickBot="1" x14ac:dyDescent="0.3"/>
    <row r="40" spans="1:9" ht="15.75" thickBot="1" x14ac:dyDescent="0.3">
      <c r="C40" s="1119" t="s">
        <v>11</v>
      </c>
      <c r="D40" s="1120"/>
      <c r="E40" s="60">
        <f>E4+E5+E6+E7-F35</f>
        <v>724.44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T54"/>
  <sheetViews>
    <sheetView topLeftCell="L28" workbookViewId="0">
      <selection activeCell="N15" sqref="N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9"/>
  </cols>
  <sheetData>
    <row r="1" spans="1:20" ht="40.5" customHeight="1" x14ac:dyDescent="0.55000000000000004">
      <c r="A1" s="1124" t="s">
        <v>173</v>
      </c>
      <c r="B1" s="1124"/>
      <c r="C1" s="1124"/>
      <c r="D1" s="1124"/>
      <c r="E1" s="1124"/>
      <c r="F1" s="1124"/>
      <c r="G1" s="1124"/>
      <c r="H1" s="11">
        <v>1</v>
      </c>
      <c r="L1" s="1117" t="s">
        <v>178</v>
      </c>
      <c r="M1" s="1117"/>
      <c r="N1" s="1117"/>
      <c r="O1" s="1117"/>
      <c r="P1" s="1117"/>
      <c r="Q1" s="1117"/>
      <c r="R1" s="1117"/>
      <c r="S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6</v>
      </c>
    </row>
    <row r="4" spans="1:20" ht="15.75" thickTop="1" x14ac:dyDescent="0.25">
      <c r="C4" s="135"/>
      <c r="D4" s="163"/>
      <c r="E4" s="90"/>
      <c r="F4" s="76"/>
      <c r="G4" s="39"/>
      <c r="N4" s="135"/>
      <c r="O4" s="163"/>
      <c r="P4" s="90"/>
      <c r="Q4" s="76"/>
      <c r="R4" s="39"/>
    </row>
    <row r="5" spans="1:20" x14ac:dyDescent="0.25">
      <c r="A5" s="710" t="s">
        <v>116</v>
      </c>
      <c r="B5" s="374" t="s">
        <v>66</v>
      </c>
      <c r="C5" s="170">
        <v>58</v>
      </c>
      <c r="D5" s="163">
        <v>44271</v>
      </c>
      <c r="E5" s="139">
        <f>258.59+285.81</f>
        <v>544.4</v>
      </c>
      <c r="F5" s="76">
        <f>19+21</f>
        <v>40</v>
      </c>
      <c r="G5" s="304">
        <f>F50</f>
        <v>666.8900000000001</v>
      </c>
      <c r="H5" s="7">
        <f>E5-G5+E4+E6</f>
        <v>-1.2789769243681803E-13</v>
      </c>
      <c r="L5" s="710" t="s">
        <v>116</v>
      </c>
      <c r="M5" s="374" t="s">
        <v>66</v>
      </c>
      <c r="N5" s="170">
        <v>61</v>
      </c>
      <c r="O5" s="163">
        <v>44302</v>
      </c>
      <c r="P5" s="139">
        <v>408.3</v>
      </c>
      <c r="Q5" s="76">
        <v>30</v>
      </c>
      <c r="R5" s="304">
        <f>Q50</f>
        <v>340.25</v>
      </c>
      <c r="S5" s="7">
        <f>P5-R5+P4+P6</f>
        <v>95.27000000000001</v>
      </c>
    </row>
    <row r="6" spans="1:20" ht="15.75" customHeight="1" thickBot="1" x14ac:dyDescent="0.3">
      <c r="A6" s="269"/>
      <c r="B6" s="76"/>
      <c r="C6" s="170"/>
      <c r="D6" s="163"/>
      <c r="E6" s="139">
        <v>122.49</v>
      </c>
      <c r="F6" s="76">
        <v>9</v>
      </c>
      <c r="L6" s="269"/>
      <c r="M6" s="820" t="s">
        <v>238</v>
      </c>
      <c r="N6" s="170"/>
      <c r="O6" s="163"/>
      <c r="P6" s="139">
        <v>27.22</v>
      </c>
      <c r="Q6" s="76">
        <v>2</v>
      </c>
    </row>
    <row r="7" spans="1:20" ht="16.5" customHeight="1" thickTop="1" thickBot="1" x14ac:dyDescent="0.3">
      <c r="A7" s="269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269"/>
      <c r="M7" s="67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</row>
    <row r="8" spans="1:20" ht="15.75" customHeight="1" thickTop="1" x14ac:dyDescent="0.25">
      <c r="A8" s="336"/>
      <c r="B8" s="313">
        <v>13.61</v>
      </c>
      <c r="C8" s="55">
        <v>10</v>
      </c>
      <c r="D8" s="72">
        <f t="shared" ref="D8:D10" si="0">C8*B8</f>
        <v>136.1</v>
      </c>
      <c r="E8" s="359">
        <v>44274</v>
      </c>
      <c r="F8" s="303">
        <f t="shared" ref="F8:F10" si="1">D8</f>
        <v>136.1</v>
      </c>
      <c r="G8" s="292" t="s">
        <v>139</v>
      </c>
      <c r="H8" s="293">
        <v>64</v>
      </c>
      <c r="I8" s="252">
        <f>E5-F8+E4+E6</f>
        <v>530.79</v>
      </c>
      <c r="L8" s="336"/>
      <c r="M8" s="313">
        <v>13.61</v>
      </c>
      <c r="N8" s="55">
        <v>10</v>
      </c>
      <c r="O8" s="72">
        <f t="shared" ref="O8:O10" si="2">N8*M8</f>
        <v>136.1</v>
      </c>
      <c r="P8" s="359">
        <v>44305</v>
      </c>
      <c r="Q8" s="303">
        <f t="shared" ref="Q8:Q49" si="3">O8</f>
        <v>136.1</v>
      </c>
      <c r="R8" s="292" t="s">
        <v>387</v>
      </c>
      <c r="S8" s="293">
        <v>64</v>
      </c>
      <c r="T8" s="252">
        <f>P5-Q8+P4+P6</f>
        <v>299.42000000000007</v>
      </c>
    </row>
    <row r="9" spans="1:20" ht="15" customHeight="1" x14ac:dyDescent="0.25">
      <c r="B9" s="313">
        <v>13.61</v>
      </c>
      <c r="C9" s="55">
        <v>10</v>
      </c>
      <c r="D9" s="72">
        <f t="shared" si="0"/>
        <v>136.1</v>
      </c>
      <c r="E9" s="359">
        <v>44280</v>
      </c>
      <c r="F9" s="303">
        <f t="shared" si="1"/>
        <v>136.1</v>
      </c>
      <c r="G9" s="292" t="s">
        <v>149</v>
      </c>
      <c r="H9" s="293">
        <v>64</v>
      </c>
      <c r="I9" s="296">
        <f>I8-F9</f>
        <v>394.68999999999994</v>
      </c>
      <c r="M9" s="313">
        <v>13.61</v>
      </c>
      <c r="N9" s="55">
        <v>1</v>
      </c>
      <c r="O9" s="72">
        <f t="shared" si="2"/>
        <v>13.61</v>
      </c>
      <c r="P9" s="359">
        <v>44309</v>
      </c>
      <c r="Q9" s="303">
        <f t="shared" si="3"/>
        <v>13.61</v>
      </c>
      <c r="R9" s="292" t="s">
        <v>398</v>
      </c>
      <c r="S9" s="293">
        <v>64</v>
      </c>
      <c r="T9" s="296">
        <f>T8-Q9</f>
        <v>285.81000000000006</v>
      </c>
    </row>
    <row r="10" spans="1:20" ht="15" customHeight="1" x14ac:dyDescent="0.25">
      <c r="B10" s="313">
        <v>13.61</v>
      </c>
      <c r="C10" s="15">
        <v>2</v>
      </c>
      <c r="D10" s="72">
        <f t="shared" si="0"/>
        <v>27.22</v>
      </c>
      <c r="E10" s="359">
        <v>44281</v>
      </c>
      <c r="F10" s="303">
        <f t="shared" si="1"/>
        <v>27.22</v>
      </c>
      <c r="G10" s="292" t="s">
        <v>152</v>
      </c>
      <c r="H10" s="293">
        <v>64</v>
      </c>
      <c r="I10" s="296">
        <f>I9-F10</f>
        <v>367.46999999999991</v>
      </c>
      <c r="M10" s="313">
        <v>13.61</v>
      </c>
      <c r="N10" s="15">
        <v>10</v>
      </c>
      <c r="O10" s="72">
        <f t="shared" si="2"/>
        <v>136.1</v>
      </c>
      <c r="P10" s="359">
        <v>44312</v>
      </c>
      <c r="Q10" s="303">
        <f t="shared" si="3"/>
        <v>136.1</v>
      </c>
      <c r="R10" s="292" t="s">
        <v>419</v>
      </c>
      <c r="S10" s="293">
        <v>64</v>
      </c>
      <c r="T10" s="296">
        <f>T9-Q10</f>
        <v>149.71000000000006</v>
      </c>
    </row>
    <row r="11" spans="1:20" ht="15" customHeight="1" x14ac:dyDescent="0.25">
      <c r="A11" s="58" t="s">
        <v>33</v>
      </c>
      <c r="B11" s="313">
        <v>13.61</v>
      </c>
      <c r="C11" s="15">
        <v>1</v>
      </c>
      <c r="D11" s="72">
        <f>C11*B11</f>
        <v>13.61</v>
      </c>
      <c r="E11" s="359">
        <v>44290</v>
      </c>
      <c r="F11" s="303">
        <f t="shared" ref="F11:F49" si="4">D11</f>
        <v>13.61</v>
      </c>
      <c r="G11" s="292" t="s">
        <v>146</v>
      </c>
      <c r="H11" s="293">
        <v>64</v>
      </c>
      <c r="I11" s="296">
        <f t="shared" ref="I11:I48" si="5">I10-F11</f>
        <v>353.8599999999999</v>
      </c>
      <c r="L11" s="58" t="s">
        <v>33</v>
      </c>
      <c r="M11" s="313">
        <v>13.61</v>
      </c>
      <c r="N11" s="15">
        <v>2</v>
      </c>
      <c r="O11" s="72">
        <f>N11*M11</f>
        <v>27.22</v>
      </c>
      <c r="P11" s="359">
        <v>44314</v>
      </c>
      <c r="Q11" s="303">
        <f t="shared" si="3"/>
        <v>27.22</v>
      </c>
      <c r="R11" s="292" t="s">
        <v>438</v>
      </c>
      <c r="S11" s="293">
        <v>64</v>
      </c>
      <c r="T11" s="296">
        <f t="shared" ref="T11:T48" si="6">T10-Q11</f>
        <v>122.49000000000007</v>
      </c>
    </row>
    <row r="12" spans="1:20" ht="15" customHeight="1" x14ac:dyDescent="0.25">
      <c r="A12" s="19"/>
      <c r="B12" s="313">
        <v>13.61</v>
      </c>
      <c r="C12" s="55">
        <v>10</v>
      </c>
      <c r="D12" s="72">
        <f t="shared" ref="D12:D49" si="7">C12*B12</f>
        <v>136.1</v>
      </c>
      <c r="E12" s="359">
        <v>44291</v>
      </c>
      <c r="F12" s="303">
        <f t="shared" si="4"/>
        <v>136.1</v>
      </c>
      <c r="G12" s="292" t="s">
        <v>154</v>
      </c>
      <c r="H12" s="293">
        <v>64</v>
      </c>
      <c r="I12" s="296">
        <f t="shared" si="5"/>
        <v>217.75999999999991</v>
      </c>
      <c r="L12" s="19"/>
      <c r="M12" s="313">
        <v>13.61</v>
      </c>
      <c r="N12" s="55">
        <v>2</v>
      </c>
      <c r="O12" s="72">
        <f t="shared" ref="O12:O49" si="8">N12*M12</f>
        <v>27.22</v>
      </c>
      <c r="P12" s="359">
        <v>44317</v>
      </c>
      <c r="Q12" s="303">
        <f t="shared" si="3"/>
        <v>27.22</v>
      </c>
      <c r="R12" s="292" t="s">
        <v>443</v>
      </c>
      <c r="S12" s="293">
        <v>64</v>
      </c>
      <c r="T12" s="296">
        <f t="shared" si="6"/>
        <v>95.270000000000067</v>
      </c>
    </row>
    <row r="13" spans="1:20" ht="15" customHeight="1" x14ac:dyDescent="0.25">
      <c r="B13" s="313">
        <v>13.61</v>
      </c>
      <c r="C13" s="55">
        <v>2</v>
      </c>
      <c r="D13" s="250">
        <f t="shared" si="7"/>
        <v>27.22</v>
      </c>
      <c r="E13" s="363">
        <v>44295</v>
      </c>
      <c r="F13" s="758">
        <f t="shared" si="4"/>
        <v>27.22</v>
      </c>
      <c r="G13" s="468" t="s">
        <v>335</v>
      </c>
      <c r="H13" s="469">
        <v>64</v>
      </c>
      <c r="I13" s="296">
        <f t="shared" si="5"/>
        <v>190.53999999999991</v>
      </c>
      <c r="M13" s="313">
        <v>13.61</v>
      </c>
      <c r="N13" s="55"/>
      <c r="O13" s="72">
        <f t="shared" si="8"/>
        <v>0</v>
      </c>
      <c r="P13" s="359"/>
      <c r="Q13" s="303">
        <f t="shared" si="3"/>
        <v>0</v>
      </c>
      <c r="R13" s="292"/>
      <c r="S13" s="293"/>
      <c r="T13" s="296">
        <f t="shared" si="6"/>
        <v>95.270000000000067</v>
      </c>
    </row>
    <row r="14" spans="1:20" ht="15" customHeight="1" x14ac:dyDescent="0.25">
      <c r="B14" s="313">
        <v>13.61</v>
      </c>
      <c r="C14" s="15">
        <v>10</v>
      </c>
      <c r="D14" s="250">
        <f t="shared" si="7"/>
        <v>136.1</v>
      </c>
      <c r="E14" s="363">
        <v>44296</v>
      </c>
      <c r="F14" s="758">
        <f t="shared" si="4"/>
        <v>136.1</v>
      </c>
      <c r="G14" s="468" t="s">
        <v>336</v>
      </c>
      <c r="H14" s="469">
        <v>64</v>
      </c>
      <c r="I14" s="296">
        <f t="shared" si="5"/>
        <v>54.439999999999912</v>
      </c>
      <c r="M14" s="313">
        <v>13.61</v>
      </c>
      <c r="N14" s="15"/>
      <c r="O14" s="72">
        <f t="shared" si="8"/>
        <v>0</v>
      </c>
      <c r="P14" s="359"/>
      <c r="Q14" s="303">
        <f t="shared" si="3"/>
        <v>0</v>
      </c>
      <c r="R14" s="292"/>
      <c r="S14" s="293"/>
      <c r="T14" s="296">
        <f t="shared" si="6"/>
        <v>95.270000000000067</v>
      </c>
    </row>
    <row r="15" spans="1:20" ht="15" customHeight="1" x14ac:dyDescent="0.25">
      <c r="B15" s="313">
        <v>13.61</v>
      </c>
      <c r="C15" s="15">
        <v>2</v>
      </c>
      <c r="D15" s="250">
        <f t="shared" si="7"/>
        <v>27.22</v>
      </c>
      <c r="E15" s="363">
        <v>44303</v>
      </c>
      <c r="F15" s="758">
        <f t="shared" si="4"/>
        <v>27.22</v>
      </c>
      <c r="G15" s="468" t="s">
        <v>382</v>
      </c>
      <c r="H15" s="469">
        <v>64</v>
      </c>
      <c r="I15" s="296">
        <f t="shared" si="5"/>
        <v>27.219999999999914</v>
      </c>
      <c r="M15" s="313">
        <v>13.61</v>
      </c>
      <c r="N15" s="15"/>
      <c r="O15" s="72">
        <f t="shared" si="8"/>
        <v>0</v>
      </c>
      <c r="P15" s="359"/>
      <c r="Q15" s="303">
        <f t="shared" si="3"/>
        <v>0</v>
      </c>
      <c r="R15" s="292"/>
      <c r="S15" s="293"/>
      <c r="T15" s="296">
        <f t="shared" si="6"/>
        <v>95.270000000000067</v>
      </c>
    </row>
    <row r="16" spans="1:20" ht="15" customHeight="1" x14ac:dyDescent="0.25">
      <c r="B16" s="313">
        <v>13.61</v>
      </c>
      <c r="C16" s="15"/>
      <c r="D16" s="250">
        <f t="shared" si="7"/>
        <v>0</v>
      </c>
      <c r="E16" s="363"/>
      <c r="F16" s="1044">
        <f t="shared" si="4"/>
        <v>0</v>
      </c>
      <c r="G16" s="1039"/>
      <c r="H16" s="1040"/>
      <c r="I16" s="1045">
        <f t="shared" si="5"/>
        <v>27.219999999999914</v>
      </c>
      <c r="M16" s="313">
        <v>13.61</v>
      </c>
      <c r="N16" s="15"/>
      <c r="O16" s="72">
        <f t="shared" si="8"/>
        <v>0</v>
      </c>
      <c r="P16" s="359"/>
      <c r="Q16" s="303">
        <f t="shared" si="3"/>
        <v>0</v>
      </c>
      <c r="R16" s="292"/>
      <c r="S16" s="293"/>
      <c r="T16" s="296">
        <f t="shared" si="6"/>
        <v>95.270000000000067</v>
      </c>
    </row>
    <row r="17" spans="1:20" ht="15" customHeight="1" x14ac:dyDescent="0.25">
      <c r="B17" s="313">
        <v>13.61</v>
      </c>
      <c r="C17" s="15"/>
      <c r="D17" s="250">
        <f t="shared" si="7"/>
        <v>0</v>
      </c>
      <c r="E17" s="363"/>
      <c r="F17" s="1044">
        <f t="shared" si="4"/>
        <v>0</v>
      </c>
      <c r="G17" s="1039"/>
      <c r="H17" s="1040"/>
      <c r="I17" s="1045">
        <f t="shared" si="5"/>
        <v>27.219999999999914</v>
      </c>
      <c r="M17" s="313">
        <v>13.61</v>
      </c>
      <c r="N17" s="15"/>
      <c r="O17" s="72">
        <f t="shared" si="8"/>
        <v>0</v>
      </c>
      <c r="P17" s="359"/>
      <c r="Q17" s="303">
        <f t="shared" si="3"/>
        <v>0</v>
      </c>
      <c r="R17" s="292"/>
      <c r="S17" s="293"/>
      <c r="T17" s="296">
        <f t="shared" si="6"/>
        <v>95.270000000000067</v>
      </c>
    </row>
    <row r="18" spans="1:20" ht="15" customHeight="1" x14ac:dyDescent="0.25">
      <c r="B18" s="313">
        <v>13.61</v>
      </c>
      <c r="C18" s="15">
        <v>2</v>
      </c>
      <c r="D18" s="250">
        <f t="shared" si="7"/>
        <v>27.22</v>
      </c>
      <c r="E18" s="363"/>
      <c r="F18" s="1044">
        <f t="shared" si="4"/>
        <v>27.22</v>
      </c>
      <c r="G18" s="1039"/>
      <c r="H18" s="1040"/>
      <c r="I18" s="1045">
        <f t="shared" si="5"/>
        <v>-8.5265128291212022E-14</v>
      </c>
      <c r="M18" s="313">
        <v>13.61</v>
      </c>
      <c r="N18" s="15"/>
      <c r="O18" s="72">
        <f t="shared" si="8"/>
        <v>0</v>
      </c>
      <c r="P18" s="359"/>
      <c r="Q18" s="303">
        <f t="shared" si="3"/>
        <v>0</v>
      </c>
      <c r="R18" s="292"/>
      <c r="S18" s="293"/>
      <c r="T18" s="296">
        <f t="shared" si="6"/>
        <v>95.270000000000067</v>
      </c>
    </row>
    <row r="19" spans="1:20" ht="15" customHeight="1" x14ac:dyDescent="0.25">
      <c r="B19" s="313">
        <v>13.61</v>
      </c>
      <c r="C19" s="15"/>
      <c r="D19" s="250">
        <f t="shared" si="7"/>
        <v>0</v>
      </c>
      <c r="E19" s="363"/>
      <c r="F19" s="1044">
        <f t="shared" si="4"/>
        <v>0</v>
      </c>
      <c r="G19" s="1039"/>
      <c r="H19" s="1040"/>
      <c r="I19" s="1045">
        <f t="shared" si="5"/>
        <v>-8.5265128291212022E-14</v>
      </c>
      <c r="M19" s="313">
        <v>13.61</v>
      </c>
      <c r="N19" s="15"/>
      <c r="O19" s="72">
        <f t="shared" si="8"/>
        <v>0</v>
      </c>
      <c r="P19" s="359"/>
      <c r="Q19" s="303">
        <f t="shared" si="3"/>
        <v>0</v>
      </c>
      <c r="R19" s="292"/>
      <c r="S19" s="293"/>
      <c r="T19" s="296">
        <f t="shared" si="6"/>
        <v>95.270000000000067</v>
      </c>
    </row>
    <row r="20" spans="1:20" ht="15" customHeight="1" x14ac:dyDescent="0.25">
      <c r="B20" s="313">
        <v>13.61</v>
      </c>
      <c r="C20" s="15"/>
      <c r="D20" s="250">
        <f t="shared" si="7"/>
        <v>0</v>
      </c>
      <c r="E20" s="363"/>
      <c r="F20" s="758">
        <f t="shared" si="4"/>
        <v>0</v>
      </c>
      <c r="G20" s="468"/>
      <c r="H20" s="469"/>
      <c r="I20" s="296">
        <f t="shared" si="5"/>
        <v>-8.5265128291212022E-14</v>
      </c>
      <c r="M20" s="313">
        <v>13.61</v>
      </c>
      <c r="N20" s="15"/>
      <c r="O20" s="72">
        <f t="shared" si="8"/>
        <v>0</v>
      </c>
      <c r="P20" s="359"/>
      <c r="Q20" s="303">
        <f t="shared" si="3"/>
        <v>0</v>
      </c>
      <c r="R20" s="292"/>
      <c r="S20" s="293"/>
      <c r="T20" s="296">
        <f t="shared" si="6"/>
        <v>95.270000000000067</v>
      </c>
    </row>
    <row r="21" spans="1:20" ht="15" customHeight="1" x14ac:dyDescent="0.25">
      <c r="B21" s="313">
        <v>13.61</v>
      </c>
      <c r="C21" s="15"/>
      <c r="D21" s="250">
        <f t="shared" si="7"/>
        <v>0</v>
      </c>
      <c r="E21" s="363"/>
      <c r="F21" s="758">
        <f t="shared" si="4"/>
        <v>0</v>
      </c>
      <c r="G21" s="468"/>
      <c r="H21" s="469"/>
      <c r="I21" s="296">
        <f t="shared" si="5"/>
        <v>-8.5265128291212022E-14</v>
      </c>
      <c r="M21" s="313">
        <v>13.61</v>
      </c>
      <c r="N21" s="15"/>
      <c r="O21" s="72">
        <f t="shared" si="8"/>
        <v>0</v>
      </c>
      <c r="P21" s="359"/>
      <c r="Q21" s="303">
        <f t="shared" si="3"/>
        <v>0</v>
      </c>
      <c r="R21" s="292"/>
      <c r="S21" s="293"/>
      <c r="T21" s="296">
        <f t="shared" si="6"/>
        <v>95.270000000000067</v>
      </c>
    </row>
    <row r="22" spans="1:20" ht="15" customHeight="1" x14ac:dyDescent="0.25">
      <c r="B22" s="313">
        <v>13.61</v>
      </c>
      <c r="C22" s="15"/>
      <c r="D22" s="250">
        <f t="shared" si="7"/>
        <v>0</v>
      </c>
      <c r="E22" s="363"/>
      <c r="F22" s="758">
        <f t="shared" si="4"/>
        <v>0</v>
      </c>
      <c r="G22" s="188"/>
      <c r="H22" s="124"/>
      <c r="I22" s="296">
        <f t="shared" si="5"/>
        <v>-8.5265128291212022E-14</v>
      </c>
      <c r="M22" s="313">
        <v>13.61</v>
      </c>
      <c r="N22" s="15"/>
      <c r="O22" s="72">
        <f t="shared" si="8"/>
        <v>0</v>
      </c>
      <c r="P22" s="359"/>
      <c r="Q22" s="303">
        <f t="shared" si="3"/>
        <v>0</v>
      </c>
      <c r="R22" s="73"/>
      <c r="S22" s="74"/>
      <c r="T22" s="296">
        <f t="shared" si="6"/>
        <v>95.270000000000067</v>
      </c>
    </row>
    <row r="23" spans="1:20" ht="15" customHeight="1" x14ac:dyDescent="0.25">
      <c r="B23" s="313">
        <v>13.61</v>
      </c>
      <c r="C23" s="15"/>
      <c r="D23" s="250">
        <f t="shared" si="7"/>
        <v>0</v>
      </c>
      <c r="E23" s="363"/>
      <c r="F23" s="758">
        <f t="shared" si="4"/>
        <v>0</v>
      </c>
      <c r="G23" s="188"/>
      <c r="H23" s="124"/>
      <c r="I23" s="296">
        <f t="shared" si="5"/>
        <v>-8.5265128291212022E-14</v>
      </c>
      <c r="M23" s="313">
        <v>13.61</v>
      </c>
      <c r="N23" s="15"/>
      <c r="O23" s="72">
        <f t="shared" si="8"/>
        <v>0</v>
      </c>
      <c r="P23" s="359"/>
      <c r="Q23" s="303">
        <f t="shared" si="3"/>
        <v>0</v>
      </c>
      <c r="R23" s="73"/>
      <c r="S23" s="74"/>
      <c r="T23" s="296">
        <f t="shared" si="6"/>
        <v>95.270000000000067</v>
      </c>
    </row>
    <row r="24" spans="1:20" ht="15" customHeight="1" x14ac:dyDescent="0.25">
      <c r="B24" s="313">
        <v>13.61</v>
      </c>
      <c r="C24" s="15"/>
      <c r="D24" s="250">
        <f t="shared" si="7"/>
        <v>0</v>
      </c>
      <c r="E24" s="363"/>
      <c r="F24" s="758">
        <f t="shared" si="4"/>
        <v>0</v>
      </c>
      <c r="G24" s="188"/>
      <c r="H24" s="124"/>
      <c r="I24" s="296">
        <f t="shared" si="5"/>
        <v>-8.5265128291212022E-14</v>
      </c>
      <c r="M24" s="313">
        <v>13.61</v>
      </c>
      <c r="N24" s="15"/>
      <c r="O24" s="72">
        <f t="shared" si="8"/>
        <v>0</v>
      </c>
      <c r="P24" s="359"/>
      <c r="Q24" s="303">
        <f t="shared" si="3"/>
        <v>0</v>
      </c>
      <c r="R24" s="73"/>
      <c r="S24" s="74"/>
      <c r="T24" s="296">
        <f t="shared" si="6"/>
        <v>95.270000000000067</v>
      </c>
    </row>
    <row r="25" spans="1:20" ht="15" customHeight="1" x14ac:dyDescent="0.25">
      <c r="B25" s="313">
        <v>13.61</v>
      </c>
      <c r="C25" s="15"/>
      <c r="D25" s="250">
        <f t="shared" si="7"/>
        <v>0</v>
      </c>
      <c r="E25" s="363"/>
      <c r="F25" s="758">
        <f t="shared" si="4"/>
        <v>0</v>
      </c>
      <c r="G25" s="188"/>
      <c r="H25" s="124"/>
      <c r="I25" s="296">
        <f t="shared" si="5"/>
        <v>-8.5265128291212022E-14</v>
      </c>
      <c r="M25" s="313">
        <v>13.61</v>
      </c>
      <c r="N25" s="15"/>
      <c r="O25" s="72">
        <f t="shared" si="8"/>
        <v>0</v>
      </c>
      <c r="P25" s="359"/>
      <c r="Q25" s="303">
        <f t="shared" si="3"/>
        <v>0</v>
      </c>
      <c r="R25" s="73"/>
      <c r="S25" s="74"/>
      <c r="T25" s="296">
        <f t="shared" si="6"/>
        <v>95.270000000000067</v>
      </c>
    </row>
    <row r="26" spans="1:20" ht="15" customHeight="1" x14ac:dyDescent="0.25">
      <c r="B26" s="313">
        <v>13.61</v>
      </c>
      <c r="C26" s="15"/>
      <c r="D26" s="250">
        <f t="shared" si="7"/>
        <v>0</v>
      </c>
      <c r="E26" s="363"/>
      <c r="F26" s="758">
        <f t="shared" si="4"/>
        <v>0</v>
      </c>
      <c r="G26" s="188"/>
      <c r="H26" s="124"/>
      <c r="I26" s="296">
        <f t="shared" si="5"/>
        <v>-8.5265128291212022E-14</v>
      </c>
      <c r="M26" s="313">
        <v>13.61</v>
      </c>
      <c r="N26" s="15"/>
      <c r="O26" s="72">
        <f t="shared" si="8"/>
        <v>0</v>
      </c>
      <c r="P26" s="359"/>
      <c r="Q26" s="303">
        <f t="shared" si="3"/>
        <v>0</v>
      </c>
      <c r="R26" s="73"/>
      <c r="S26" s="74"/>
      <c r="T26" s="296">
        <f t="shared" si="6"/>
        <v>95.270000000000067</v>
      </c>
    </row>
    <row r="27" spans="1:20" ht="15" customHeight="1" x14ac:dyDescent="0.25">
      <c r="B27" s="313">
        <v>13.61</v>
      </c>
      <c r="C27" s="15"/>
      <c r="D27" s="250">
        <f t="shared" si="7"/>
        <v>0</v>
      </c>
      <c r="E27" s="363"/>
      <c r="F27" s="758">
        <f t="shared" si="4"/>
        <v>0</v>
      </c>
      <c r="G27" s="188"/>
      <c r="H27" s="124"/>
      <c r="I27" s="252">
        <f t="shared" si="5"/>
        <v>-8.5265128291212022E-14</v>
      </c>
      <c r="M27" s="313">
        <v>13.61</v>
      </c>
      <c r="N27" s="15"/>
      <c r="O27" s="72">
        <f t="shared" si="8"/>
        <v>0</v>
      </c>
      <c r="P27" s="359"/>
      <c r="Q27" s="303">
        <f t="shared" si="3"/>
        <v>0</v>
      </c>
      <c r="R27" s="73"/>
      <c r="S27" s="74"/>
      <c r="T27" s="252">
        <f t="shared" si="6"/>
        <v>95.270000000000067</v>
      </c>
    </row>
    <row r="28" spans="1:20" ht="15" customHeight="1" x14ac:dyDescent="0.25">
      <c r="A28" s="48"/>
      <c r="B28" s="313">
        <v>13.61</v>
      </c>
      <c r="C28" s="15"/>
      <c r="D28" s="72">
        <f t="shared" si="7"/>
        <v>0</v>
      </c>
      <c r="E28" s="359"/>
      <c r="F28" s="303">
        <f t="shared" si="4"/>
        <v>0</v>
      </c>
      <c r="G28" s="73"/>
      <c r="H28" s="74"/>
      <c r="I28" s="252">
        <f t="shared" si="5"/>
        <v>-8.5265128291212022E-14</v>
      </c>
      <c r="L28" s="48"/>
      <c r="M28" s="313">
        <v>13.61</v>
      </c>
      <c r="N28" s="15"/>
      <c r="O28" s="72">
        <f t="shared" si="8"/>
        <v>0</v>
      </c>
      <c r="P28" s="359"/>
      <c r="Q28" s="303">
        <f t="shared" si="3"/>
        <v>0</v>
      </c>
      <c r="R28" s="73"/>
      <c r="S28" s="74"/>
      <c r="T28" s="252">
        <f t="shared" si="6"/>
        <v>95.270000000000067</v>
      </c>
    </row>
    <row r="29" spans="1:20" ht="15" customHeight="1" x14ac:dyDescent="0.25">
      <c r="A29" s="48"/>
      <c r="B29" s="313">
        <v>13.61</v>
      </c>
      <c r="C29" s="15"/>
      <c r="D29" s="72">
        <f t="shared" si="7"/>
        <v>0</v>
      </c>
      <c r="E29" s="359"/>
      <c r="F29" s="303">
        <f t="shared" si="4"/>
        <v>0</v>
      </c>
      <c r="G29" s="292"/>
      <c r="H29" s="293"/>
      <c r="I29" s="296">
        <f t="shared" si="5"/>
        <v>-8.5265128291212022E-14</v>
      </c>
      <c r="L29" s="48"/>
      <c r="M29" s="313">
        <v>13.61</v>
      </c>
      <c r="N29" s="15"/>
      <c r="O29" s="72">
        <f t="shared" si="8"/>
        <v>0</v>
      </c>
      <c r="P29" s="359"/>
      <c r="Q29" s="303">
        <f t="shared" si="3"/>
        <v>0</v>
      </c>
      <c r="R29" s="292"/>
      <c r="S29" s="293"/>
      <c r="T29" s="296">
        <f t="shared" si="6"/>
        <v>95.270000000000067</v>
      </c>
    </row>
    <row r="30" spans="1:20" ht="15" customHeight="1" x14ac:dyDescent="0.25">
      <c r="A30" s="48"/>
      <c r="B30" s="313">
        <v>13.61</v>
      </c>
      <c r="C30" s="15"/>
      <c r="D30" s="72">
        <f t="shared" si="7"/>
        <v>0</v>
      </c>
      <c r="E30" s="359"/>
      <c r="F30" s="303">
        <f t="shared" si="4"/>
        <v>0</v>
      </c>
      <c r="G30" s="292"/>
      <c r="H30" s="293"/>
      <c r="I30" s="296">
        <f t="shared" si="5"/>
        <v>-8.5265128291212022E-14</v>
      </c>
      <c r="L30" s="48"/>
      <c r="M30" s="313">
        <v>13.61</v>
      </c>
      <c r="N30" s="15"/>
      <c r="O30" s="72">
        <f t="shared" si="8"/>
        <v>0</v>
      </c>
      <c r="P30" s="359"/>
      <c r="Q30" s="303">
        <f t="shared" si="3"/>
        <v>0</v>
      </c>
      <c r="R30" s="292"/>
      <c r="S30" s="293"/>
      <c r="T30" s="296">
        <f t="shared" si="6"/>
        <v>95.270000000000067</v>
      </c>
    </row>
    <row r="31" spans="1:20" ht="15" customHeight="1" x14ac:dyDescent="0.25">
      <c r="A31" s="48"/>
      <c r="B31" s="313">
        <v>13.61</v>
      </c>
      <c r="C31" s="15"/>
      <c r="D31" s="72">
        <f t="shared" si="7"/>
        <v>0</v>
      </c>
      <c r="E31" s="359"/>
      <c r="F31" s="303">
        <f t="shared" si="4"/>
        <v>0</v>
      </c>
      <c r="G31" s="292"/>
      <c r="H31" s="469"/>
      <c r="I31" s="296">
        <f t="shared" si="5"/>
        <v>-8.5265128291212022E-14</v>
      </c>
      <c r="L31" s="48"/>
      <c r="M31" s="313">
        <v>13.61</v>
      </c>
      <c r="N31" s="15"/>
      <c r="O31" s="72">
        <f t="shared" si="8"/>
        <v>0</v>
      </c>
      <c r="P31" s="359"/>
      <c r="Q31" s="303">
        <f t="shared" si="3"/>
        <v>0</v>
      </c>
      <c r="R31" s="292"/>
      <c r="S31" s="469"/>
      <c r="T31" s="296">
        <f t="shared" si="6"/>
        <v>95.270000000000067</v>
      </c>
    </row>
    <row r="32" spans="1:20" ht="15" customHeight="1" x14ac:dyDescent="0.25">
      <c r="A32" s="48"/>
      <c r="B32" s="313">
        <v>13.61</v>
      </c>
      <c r="C32" s="15"/>
      <c r="D32" s="72">
        <f t="shared" si="7"/>
        <v>0</v>
      </c>
      <c r="E32" s="359"/>
      <c r="F32" s="303">
        <f t="shared" si="4"/>
        <v>0</v>
      </c>
      <c r="G32" s="292"/>
      <c r="H32" s="469"/>
      <c r="I32" s="296">
        <f t="shared" si="5"/>
        <v>-8.5265128291212022E-14</v>
      </c>
      <c r="L32" s="48"/>
      <c r="M32" s="313">
        <v>13.61</v>
      </c>
      <c r="N32" s="15"/>
      <c r="O32" s="72">
        <f t="shared" si="8"/>
        <v>0</v>
      </c>
      <c r="P32" s="359"/>
      <c r="Q32" s="303">
        <f t="shared" si="3"/>
        <v>0</v>
      </c>
      <c r="R32" s="292"/>
      <c r="S32" s="469"/>
      <c r="T32" s="296">
        <f t="shared" si="6"/>
        <v>95.270000000000067</v>
      </c>
    </row>
    <row r="33" spans="1:20" ht="15" customHeight="1" x14ac:dyDescent="0.25">
      <c r="A33" s="48"/>
      <c r="B33" s="313">
        <v>13.61</v>
      </c>
      <c r="C33" s="15"/>
      <c r="D33" s="72">
        <f t="shared" si="7"/>
        <v>0</v>
      </c>
      <c r="E33" s="359"/>
      <c r="F33" s="303">
        <f t="shared" si="4"/>
        <v>0</v>
      </c>
      <c r="G33" s="292"/>
      <c r="H33" s="293"/>
      <c r="I33" s="296">
        <f t="shared" si="5"/>
        <v>-8.5265128291212022E-14</v>
      </c>
      <c r="L33" s="48"/>
      <c r="M33" s="313">
        <v>13.61</v>
      </c>
      <c r="N33" s="15"/>
      <c r="O33" s="72">
        <f t="shared" si="8"/>
        <v>0</v>
      </c>
      <c r="P33" s="359"/>
      <c r="Q33" s="303">
        <f t="shared" si="3"/>
        <v>0</v>
      </c>
      <c r="R33" s="292"/>
      <c r="S33" s="293"/>
      <c r="T33" s="296">
        <f t="shared" si="6"/>
        <v>95.270000000000067</v>
      </c>
    </row>
    <row r="34" spans="1:20" ht="15" customHeight="1" x14ac:dyDescent="0.25">
      <c r="A34" s="48"/>
      <c r="B34" s="313">
        <v>13.61</v>
      </c>
      <c r="C34" s="15"/>
      <c r="D34" s="72">
        <f t="shared" si="7"/>
        <v>0</v>
      </c>
      <c r="E34" s="359"/>
      <c r="F34" s="303">
        <f t="shared" si="4"/>
        <v>0</v>
      </c>
      <c r="G34" s="292"/>
      <c r="H34" s="293"/>
      <c r="I34" s="296">
        <f t="shared" si="5"/>
        <v>-8.5265128291212022E-14</v>
      </c>
      <c r="L34" s="48"/>
      <c r="M34" s="313">
        <v>13.61</v>
      </c>
      <c r="N34" s="15"/>
      <c r="O34" s="72">
        <f t="shared" si="8"/>
        <v>0</v>
      </c>
      <c r="P34" s="359"/>
      <c r="Q34" s="303">
        <f t="shared" si="3"/>
        <v>0</v>
      </c>
      <c r="R34" s="292"/>
      <c r="S34" s="293"/>
      <c r="T34" s="296">
        <f t="shared" si="6"/>
        <v>95.270000000000067</v>
      </c>
    </row>
    <row r="35" spans="1:20" ht="15.75" x14ac:dyDescent="0.25">
      <c r="A35" s="48"/>
      <c r="B35" s="313">
        <v>13.61</v>
      </c>
      <c r="C35" s="15"/>
      <c r="D35" s="72">
        <f t="shared" si="7"/>
        <v>0</v>
      </c>
      <c r="E35" s="359"/>
      <c r="F35" s="303">
        <f t="shared" si="4"/>
        <v>0</v>
      </c>
      <c r="G35" s="292"/>
      <c r="H35" s="293"/>
      <c r="I35" s="296">
        <f t="shared" si="5"/>
        <v>-8.5265128291212022E-14</v>
      </c>
      <c r="L35" s="48"/>
      <c r="M35" s="313">
        <v>13.61</v>
      </c>
      <c r="N35" s="15"/>
      <c r="O35" s="72">
        <f t="shared" si="8"/>
        <v>0</v>
      </c>
      <c r="P35" s="359"/>
      <c r="Q35" s="303">
        <f t="shared" si="3"/>
        <v>0</v>
      </c>
      <c r="R35" s="292"/>
      <c r="S35" s="293"/>
      <c r="T35" s="296">
        <f t="shared" si="6"/>
        <v>95.270000000000067</v>
      </c>
    </row>
    <row r="36" spans="1:20" ht="15.75" x14ac:dyDescent="0.25">
      <c r="A36" s="48"/>
      <c r="B36" s="313">
        <v>13.61</v>
      </c>
      <c r="C36" s="15"/>
      <c r="D36" s="72">
        <f t="shared" si="7"/>
        <v>0</v>
      </c>
      <c r="E36" s="359"/>
      <c r="F36" s="303">
        <f t="shared" si="4"/>
        <v>0</v>
      </c>
      <c r="G36" s="73"/>
      <c r="H36" s="74"/>
      <c r="I36" s="252">
        <f t="shared" si="5"/>
        <v>-8.5265128291212022E-14</v>
      </c>
      <c r="L36" s="48"/>
      <c r="M36" s="313">
        <v>13.61</v>
      </c>
      <c r="N36" s="15"/>
      <c r="O36" s="72">
        <f t="shared" si="8"/>
        <v>0</v>
      </c>
      <c r="P36" s="359"/>
      <c r="Q36" s="303">
        <f t="shared" si="3"/>
        <v>0</v>
      </c>
      <c r="R36" s="73"/>
      <c r="S36" s="74"/>
      <c r="T36" s="252">
        <f t="shared" si="6"/>
        <v>95.270000000000067</v>
      </c>
    </row>
    <row r="37" spans="1:20" ht="15.75" x14ac:dyDescent="0.25">
      <c r="A37" s="48"/>
      <c r="B37" s="313">
        <v>13.61</v>
      </c>
      <c r="C37" s="15"/>
      <c r="D37" s="72">
        <f t="shared" si="7"/>
        <v>0</v>
      </c>
      <c r="E37" s="359"/>
      <c r="F37" s="303">
        <f t="shared" si="4"/>
        <v>0</v>
      </c>
      <c r="G37" s="73"/>
      <c r="H37" s="74"/>
      <c r="I37" s="252">
        <f t="shared" si="5"/>
        <v>-8.5265128291212022E-14</v>
      </c>
      <c r="L37" s="48"/>
      <c r="M37" s="313">
        <v>13.61</v>
      </c>
      <c r="N37" s="15"/>
      <c r="O37" s="72">
        <f t="shared" si="8"/>
        <v>0</v>
      </c>
      <c r="P37" s="359"/>
      <c r="Q37" s="303">
        <f t="shared" si="3"/>
        <v>0</v>
      </c>
      <c r="R37" s="73"/>
      <c r="S37" s="74"/>
      <c r="T37" s="252">
        <f t="shared" si="6"/>
        <v>95.270000000000067</v>
      </c>
    </row>
    <row r="38" spans="1:20" ht="15.75" x14ac:dyDescent="0.25">
      <c r="A38" s="48"/>
      <c r="B38" s="313">
        <v>13.61</v>
      </c>
      <c r="C38" s="15"/>
      <c r="D38" s="72">
        <f t="shared" si="7"/>
        <v>0</v>
      </c>
      <c r="E38" s="359"/>
      <c r="F38" s="303">
        <f t="shared" si="4"/>
        <v>0</v>
      </c>
      <c r="G38" s="73"/>
      <c r="H38" s="74"/>
      <c r="I38" s="252">
        <f t="shared" si="5"/>
        <v>-8.5265128291212022E-14</v>
      </c>
      <c r="L38" s="48"/>
      <c r="M38" s="313">
        <v>13.61</v>
      </c>
      <c r="N38" s="15"/>
      <c r="O38" s="72">
        <f t="shared" si="8"/>
        <v>0</v>
      </c>
      <c r="P38" s="359"/>
      <c r="Q38" s="303">
        <f t="shared" si="3"/>
        <v>0</v>
      </c>
      <c r="R38" s="73"/>
      <c r="S38" s="74"/>
      <c r="T38" s="252">
        <f t="shared" si="6"/>
        <v>95.270000000000067</v>
      </c>
    </row>
    <row r="39" spans="1:20" ht="15.75" x14ac:dyDescent="0.25">
      <c r="A39" s="48"/>
      <c r="B39" s="313">
        <v>13.61</v>
      </c>
      <c r="C39" s="15"/>
      <c r="D39" s="72">
        <f t="shared" si="7"/>
        <v>0</v>
      </c>
      <c r="E39" s="359"/>
      <c r="F39" s="303">
        <f t="shared" si="4"/>
        <v>0</v>
      </c>
      <c r="G39" s="73"/>
      <c r="H39" s="74"/>
      <c r="I39" s="252">
        <f t="shared" si="5"/>
        <v>-8.5265128291212022E-14</v>
      </c>
      <c r="L39" s="48"/>
      <c r="M39" s="313">
        <v>13.61</v>
      </c>
      <c r="N39" s="15"/>
      <c r="O39" s="72">
        <f t="shared" si="8"/>
        <v>0</v>
      </c>
      <c r="P39" s="359"/>
      <c r="Q39" s="303">
        <f t="shared" si="3"/>
        <v>0</v>
      </c>
      <c r="R39" s="73"/>
      <c r="S39" s="74"/>
      <c r="T39" s="252">
        <f t="shared" si="6"/>
        <v>95.270000000000067</v>
      </c>
    </row>
    <row r="40" spans="1:20" ht="15.75" x14ac:dyDescent="0.25">
      <c r="A40" s="48"/>
      <c r="B40" s="313">
        <v>13.61</v>
      </c>
      <c r="C40" s="15"/>
      <c r="D40" s="72">
        <f t="shared" si="7"/>
        <v>0</v>
      </c>
      <c r="E40" s="359"/>
      <c r="F40" s="303">
        <f t="shared" si="4"/>
        <v>0</v>
      </c>
      <c r="G40" s="73"/>
      <c r="H40" s="74"/>
      <c r="I40" s="252">
        <f t="shared" si="5"/>
        <v>-8.5265128291212022E-14</v>
      </c>
      <c r="L40" s="48"/>
      <c r="M40" s="313">
        <v>13.61</v>
      </c>
      <c r="N40" s="15"/>
      <c r="O40" s="72">
        <f t="shared" si="8"/>
        <v>0</v>
      </c>
      <c r="P40" s="359"/>
      <c r="Q40" s="303">
        <f t="shared" si="3"/>
        <v>0</v>
      </c>
      <c r="R40" s="73"/>
      <c r="S40" s="74"/>
      <c r="T40" s="252">
        <f t="shared" si="6"/>
        <v>95.270000000000067</v>
      </c>
    </row>
    <row r="41" spans="1:20" ht="15.75" x14ac:dyDescent="0.25">
      <c r="A41" s="48"/>
      <c r="B41" s="313">
        <v>13.61</v>
      </c>
      <c r="C41" s="15"/>
      <c r="D41" s="72">
        <f t="shared" si="7"/>
        <v>0</v>
      </c>
      <c r="E41" s="359"/>
      <c r="F41" s="303">
        <f t="shared" si="4"/>
        <v>0</v>
      </c>
      <c r="G41" s="73"/>
      <c r="H41" s="74"/>
      <c r="I41" s="252">
        <f t="shared" si="5"/>
        <v>-8.5265128291212022E-14</v>
      </c>
      <c r="L41" s="48"/>
      <c r="M41" s="313">
        <v>13.61</v>
      </c>
      <c r="N41" s="15"/>
      <c r="O41" s="72">
        <f t="shared" si="8"/>
        <v>0</v>
      </c>
      <c r="P41" s="359"/>
      <c r="Q41" s="303">
        <f t="shared" si="3"/>
        <v>0</v>
      </c>
      <c r="R41" s="73"/>
      <c r="S41" s="74"/>
      <c r="T41" s="252">
        <f t="shared" si="6"/>
        <v>95.270000000000067</v>
      </c>
    </row>
    <row r="42" spans="1:20" ht="15.75" x14ac:dyDescent="0.25">
      <c r="A42" s="48"/>
      <c r="B42" s="313">
        <v>13.61</v>
      </c>
      <c r="C42" s="15"/>
      <c r="D42" s="72">
        <f t="shared" si="7"/>
        <v>0</v>
      </c>
      <c r="E42" s="359"/>
      <c r="F42" s="303">
        <f t="shared" si="4"/>
        <v>0</v>
      </c>
      <c r="G42" s="73"/>
      <c r="H42" s="74"/>
      <c r="I42" s="252">
        <f t="shared" si="5"/>
        <v>-8.5265128291212022E-14</v>
      </c>
      <c r="L42" s="48"/>
      <c r="M42" s="313">
        <v>13.61</v>
      </c>
      <c r="N42" s="15"/>
      <c r="O42" s="72">
        <f t="shared" si="8"/>
        <v>0</v>
      </c>
      <c r="P42" s="359"/>
      <c r="Q42" s="303">
        <f t="shared" si="3"/>
        <v>0</v>
      </c>
      <c r="R42" s="73"/>
      <c r="S42" s="74"/>
      <c r="T42" s="252">
        <f t="shared" si="6"/>
        <v>95.270000000000067</v>
      </c>
    </row>
    <row r="43" spans="1:20" ht="15.75" x14ac:dyDescent="0.25">
      <c r="A43" s="48"/>
      <c r="B43" s="313">
        <v>13.61</v>
      </c>
      <c r="C43" s="15"/>
      <c r="D43" s="72">
        <f t="shared" si="7"/>
        <v>0</v>
      </c>
      <c r="E43" s="83"/>
      <c r="F43" s="303">
        <f t="shared" si="4"/>
        <v>0</v>
      </c>
      <c r="G43" s="73"/>
      <c r="H43" s="74"/>
      <c r="I43" s="252">
        <f t="shared" si="5"/>
        <v>-8.5265128291212022E-14</v>
      </c>
      <c r="L43" s="48"/>
      <c r="M43" s="313">
        <v>13.61</v>
      </c>
      <c r="N43" s="15"/>
      <c r="O43" s="72">
        <f t="shared" si="8"/>
        <v>0</v>
      </c>
      <c r="P43" s="83"/>
      <c r="Q43" s="303">
        <f t="shared" si="3"/>
        <v>0</v>
      </c>
      <c r="R43" s="73"/>
      <c r="S43" s="74"/>
      <c r="T43" s="252">
        <f t="shared" si="6"/>
        <v>95.270000000000067</v>
      </c>
    </row>
    <row r="44" spans="1:20" ht="15.75" x14ac:dyDescent="0.25">
      <c r="A44" s="48"/>
      <c r="B44" s="313">
        <v>13.61</v>
      </c>
      <c r="C44" s="15"/>
      <c r="D44" s="72">
        <f t="shared" si="7"/>
        <v>0</v>
      </c>
      <c r="E44" s="83"/>
      <c r="F44" s="303">
        <f t="shared" si="4"/>
        <v>0</v>
      </c>
      <c r="G44" s="292"/>
      <c r="H44" s="293"/>
      <c r="I44" s="296">
        <f t="shared" si="5"/>
        <v>-8.5265128291212022E-14</v>
      </c>
      <c r="L44" s="48"/>
      <c r="M44" s="313">
        <v>13.61</v>
      </c>
      <c r="N44" s="15"/>
      <c r="O44" s="72">
        <f t="shared" si="8"/>
        <v>0</v>
      </c>
      <c r="P44" s="83"/>
      <c r="Q44" s="303">
        <f t="shared" si="3"/>
        <v>0</v>
      </c>
      <c r="R44" s="292"/>
      <c r="S44" s="293"/>
      <c r="T44" s="296">
        <f t="shared" si="6"/>
        <v>95.270000000000067</v>
      </c>
    </row>
    <row r="45" spans="1:20" ht="15.75" x14ac:dyDescent="0.25">
      <c r="A45" s="48"/>
      <c r="B45" s="313">
        <v>13.61</v>
      </c>
      <c r="C45" s="15"/>
      <c r="D45" s="72">
        <f t="shared" si="7"/>
        <v>0</v>
      </c>
      <c r="E45" s="83"/>
      <c r="F45" s="303">
        <f t="shared" si="4"/>
        <v>0</v>
      </c>
      <c r="G45" s="292"/>
      <c r="H45" s="293"/>
      <c r="I45" s="296">
        <f t="shared" si="5"/>
        <v>-8.5265128291212022E-14</v>
      </c>
      <c r="L45" s="48"/>
      <c r="M45" s="313">
        <v>13.61</v>
      </c>
      <c r="N45" s="15"/>
      <c r="O45" s="72">
        <f t="shared" si="8"/>
        <v>0</v>
      </c>
      <c r="P45" s="83"/>
      <c r="Q45" s="303">
        <f t="shared" si="3"/>
        <v>0</v>
      </c>
      <c r="R45" s="292"/>
      <c r="S45" s="293"/>
      <c r="T45" s="296">
        <f t="shared" si="6"/>
        <v>95.270000000000067</v>
      </c>
    </row>
    <row r="46" spans="1:20" ht="15.75" x14ac:dyDescent="0.25">
      <c r="A46" s="48"/>
      <c r="B46" s="313">
        <v>13.61</v>
      </c>
      <c r="C46" s="15"/>
      <c r="D46" s="72">
        <f t="shared" si="7"/>
        <v>0</v>
      </c>
      <c r="E46" s="83"/>
      <c r="F46" s="303">
        <f t="shared" si="4"/>
        <v>0</v>
      </c>
      <c r="G46" s="292"/>
      <c r="H46" s="293"/>
      <c r="I46" s="296">
        <f t="shared" si="5"/>
        <v>-8.5265128291212022E-14</v>
      </c>
      <c r="L46" s="48"/>
      <c r="M46" s="313">
        <v>13.61</v>
      </c>
      <c r="N46" s="15"/>
      <c r="O46" s="72">
        <f t="shared" si="8"/>
        <v>0</v>
      </c>
      <c r="P46" s="83"/>
      <c r="Q46" s="303">
        <f t="shared" si="3"/>
        <v>0</v>
      </c>
      <c r="R46" s="292"/>
      <c r="S46" s="293"/>
      <c r="T46" s="296">
        <f t="shared" si="6"/>
        <v>95.270000000000067</v>
      </c>
    </row>
    <row r="47" spans="1:20" ht="15.75" x14ac:dyDescent="0.25">
      <c r="A47" s="48"/>
      <c r="B47" s="313">
        <v>13.61</v>
      </c>
      <c r="C47" s="15"/>
      <c r="D47" s="72">
        <f t="shared" si="7"/>
        <v>0</v>
      </c>
      <c r="E47" s="83"/>
      <c r="F47" s="303">
        <f t="shared" si="4"/>
        <v>0</v>
      </c>
      <c r="G47" s="292"/>
      <c r="H47" s="293"/>
      <c r="I47" s="296">
        <f t="shared" si="5"/>
        <v>-8.5265128291212022E-14</v>
      </c>
      <c r="L47" s="48"/>
      <c r="M47" s="313">
        <v>13.61</v>
      </c>
      <c r="N47" s="15"/>
      <c r="O47" s="72">
        <f t="shared" si="8"/>
        <v>0</v>
      </c>
      <c r="P47" s="83"/>
      <c r="Q47" s="303">
        <f t="shared" si="3"/>
        <v>0</v>
      </c>
      <c r="R47" s="292"/>
      <c r="S47" s="293"/>
      <c r="T47" s="296">
        <f t="shared" si="6"/>
        <v>95.270000000000067</v>
      </c>
    </row>
    <row r="48" spans="1:20" ht="15.75" x14ac:dyDescent="0.25">
      <c r="A48" s="48"/>
      <c r="B48" s="313">
        <v>13.61</v>
      </c>
      <c r="C48" s="15"/>
      <c r="D48" s="72">
        <f t="shared" si="7"/>
        <v>0</v>
      </c>
      <c r="E48" s="83"/>
      <c r="F48" s="303">
        <f t="shared" si="4"/>
        <v>0</v>
      </c>
      <c r="G48" s="292"/>
      <c r="H48" s="293"/>
      <c r="I48" s="296">
        <f t="shared" si="5"/>
        <v>-8.5265128291212022E-14</v>
      </c>
      <c r="L48" s="48"/>
      <c r="M48" s="313">
        <v>13.61</v>
      </c>
      <c r="N48" s="15"/>
      <c r="O48" s="72">
        <f t="shared" si="8"/>
        <v>0</v>
      </c>
      <c r="P48" s="83"/>
      <c r="Q48" s="303">
        <f t="shared" si="3"/>
        <v>0</v>
      </c>
      <c r="R48" s="292"/>
      <c r="S48" s="293"/>
      <c r="T48" s="296">
        <f t="shared" si="6"/>
        <v>95.270000000000067</v>
      </c>
    </row>
    <row r="49" spans="1:20" ht="15.75" thickBot="1" x14ac:dyDescent="0.3">
      <c r="A49" s="128"/>
      <c r="B49" s="313">
        <v>13.61</v>
      </c>
      <c r="C49" s="38"/>
      <c r="D49" s="72">
        <f t="shared" si="7"/>
        <v>0</v>
      </c>
      <c r="E49" s="239"/>
      <c r="F49" s="303">
        <f t="shared" si="4"/>
        <v>0</v>
      </c>
      <c r="G49" s="148"/>
      <c r="H49" s="229"/>
      <c r="I49" s="334"/>
      <c r="L49" s="128"/>
      <c r="M49" s="313">
        <v>13.61</v>
      </c>
      <c r="N49" s="38"/>
      <c r="O49" s="72">
        <f t="shared" si="8"/>
        <v>0</v>
      </c>
      <c r="P49" s="239"/>
      <c r="Q49" s="303">
        <f t="shared" si="3"/>
        <v>0</v>
      </c>
      <c r="R49" s="148"/>
      <c r="S49" s="229"/>
      <c r="T49" s="334"/>
    </row>
    <row r="50" spans="1:20" ht="15.75" thickTop="1" x14ac:dyDescent="0.25">
      <c r="A50" s="48">
        <f>SUM(A28:A49)</f>
        <v>0</v>
      </c>
      <c r="C50" s="76">
        <f>SUM(C8:C49)</f>
        <v>49</v>
      </c>
      <c r="D50" s="110">
        <f>SUM(D8:D49)</f>
        <v>666.8900000000001</v>
      </c>
      <c r="E50" s="79"/>
      <c r="F50" s="110">
        <f>SUM(F8:F49)</f>
        <v>666.8900000000001</v>
      </c>
      <c r="L50" s="48">
        <f>SUM(L28:L49)</f>
        <v>0</v>
      </c>
      <c r="N50" s="76">
        <f>SUM(N8:N49)</f>
        <v>25</v>
      </c>
      <c r="O50" s="110">
        <f>SUM(O8:O49)</f>
        <v>340.25</v>
      </c>
      <c r="P50" s="79"/>
      <c r="Q50" s="110">
        <f>SUM(Q8:Q49)</f>
        <v>340.25</v>
      </c>
    </row>
    <row r="51" spans="1:20" ht="15.75" thickBot="1" x14ac:dyDescent="0.3">
      <c r="A51" s="48"/>
      <c r="L51" s="48"/>
    </row>
    <row r="52" spans="1:20" x14ac:dyDescent="0.25">
      <c r="B52" s="5"/>
      <c r="D52" s="1112" t="s">
        <v>21</v>
      </c>
      <c r="E52" s="1113"/>
      <c r="F52" s="150">
        <f>E4+E5-F50+E6</f>
        <v>-1.2789769243681803E-13</v>
      </c>
      <c r="M52" s="5"/>
      <c r="O52" s="1112" t="s">
        <v>21</v>
      </c>
      <c r="P52" s="1113"/>
      <c r="Q52" s="150">
        <f>P4+P5-Q50+P6</f>
        <v>95.27000000000001</v>
      </c>
    </row>
    <row r="53" spans="1:20" ht="15.75" thickBot="1" x14ac:dyDescent="0.3">
      <c r="A53" s="132"/>
      <c r="D53" s="865" t="s">
        <v>4</v>
      </c>
      <c r="E53" s="866"/>
      <c r="F53" s="50">
        <f>F4+F5-C50+F6</f>
        <v>0</v>
      </c>
      <c r="L53" s="132"/>
      <c r="O53" s="977" t="s">
        <v>4</v>
      </c>
      <c r="P53" s="978"/>
      <c r="Q53" s="50">
        <f>Q4+Q5-N50+Q6</f>
        <v>7</v>
      </c>
    </row>
    <row r="54" spans="1:20" x14ac:dyDescent="0.25">
      <c r="B54" s="5"/>
      <c r="M54" s="5"/>
    </row>
  </sheetData>
  <mergeCells count="4">
    <mergeCell ref="A1:G1"/>
    <mergeCell ref="D52:E52"/>
    <mergeCell ref="L1:R1"/>
    <mergeCell ref="O52:P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J44"/>
  <sheetViews>
    <sheetView topLeftCell="B1" workbookViewId="0">
      <pane ySplit="7" topLeftCell="A8" activePane="bottomLeft" state="frozen"/>
      <selection pane="bottomLeft" activeCell="A13" sqref="A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124" t="s">
        <v>174</v>
      </c>
      <c r="B1" s="1124"/>
      <c r="C1" s="1124"/>
      <c r="D1" s="1124"/>
      <c r="E1" s="1124"/>
      <c r="F1" s="1124"/>
      <c r="G1" s="112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5">
        <v>55</v>
      </c>
      <c r="D4" s="306">
        <v>44261</v>
      </c>
      <c r="E4" s="297">
        <v>527.59</v>
      </c>
      <c r="F4" s="269">
        <v>20</v>
      </c>
      <c r="G4" s="39"/>
    </row>
    <row r="5" spans="1:10" x14ac:dyDescent="0.25">
      <c r="A5" s="1110" t="s">
        <v>68</v>
      </c>
      <c r="B5" s="1125" t="s">
        <v>113</v>
      </c>
      <c r="C5" s="305">
        <v>55</v>
      </c>
      <c r="D5" s="306">
        <v>44266</v>
      </c>
      <c r="E5" s="297">
        <v>209.22</v>
      </c>
      <c r="F5" s="269">
        <v>8</v>
      </c>
      <c r="G5" s="304">
        <f>F40</f>
        <v>527.59</v>
      </c>
      <c r="H5" s="7">
        <f>E5-G5+E4+E6</f>
        <v>521.18000000000006</v>
      </c>
    </row>
    <row r="6" spans="1:10" ht="15.75" customHeight="1" thickBot="1" x14ac:dyDescent="0.3">
      <c r="A6" s="1110"/>
      <c r="B6" s="1126"/>
      <c r="C6" s="275">
        <v>56</v>
      </c>
      <c r="D6" s="163">
        <v>44274</v>
      </c>
      <c r="E6" s="90">
        <v>311.95999999999998</v>
      </c>
      <c r="F6" s="76">
        <v>12</v>
      </c>
      <c r="G6" s="266"/>
    </row>
    <row r="7" spans="1:10" ht="16.5" customHeight="1" thickTop="1" thickBot="1" x14ac:dyDescent="0.3">
      <c r="A7" s="47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6"/>
      <c r="J7" s="24"/>
    </row>
    <row r="8" spans="1:10" ht="16.5" thickTop="1" x14ac:dyDescent="0.25">
      <c r="A8" s="58" t="s">
        <v>32</v>
      </c>
      <c r="B8" s="212">
        <f>F4+F5+F6-C8</f>
        <v>20</v>
      </c>
      <c r="C8" s="15">
        <v>20</v>
      </c>
      <c r="D8" s="72">
        <v>527.59</v>
      </c>
      <c r="E8" s="359">
        <v>44263</v>
      </c>
      <c r="F8" s="303">
        <f t="shared" ref="F8:F15" si="0">D8</f>
        <v>527.59</v>
      </c>
      <c r="G8" s="292" t="s">
        <v>128</v>
      </c>
      <c r="H8" s="903">
        <v>57</v>
      </c>
      <c r="I8" s="904">
        <f>E4+E5+E6-F8</f>
        <v>521.17999999999995</v>
      </c>
      <c r="J8" s="905">
        <f>H8*F8</f>
        <v>30072.63</v>
      </c>
    </row>
    <row r="9" spans="1:10" ht="15.75" x14ac:dyDescent="0.25">
      <c r="B9" s="212">
        <f>B8-C9</f>
        <v>20</v>
      </c>
      <c r="C9" s="906"/>
      <c r="D9" s="910">
        <f t="shared" ref="D9:D18" si="1">C9*B9</f>
        <v>0</v>
      </c>
      <c r="E9" s="911"/>
      <c r="F9" s="950">
        <f t="shared" si="0"/>
        <v>0</v>
      </c>
      <c r="G9" s="468"/>
      <c r="H9" s="951"/>
      <c r="I9" s="952">
        <f>I8-F9</f>
        <v>521.17999999999995</v>
      </c>
      <c r="J9" s="914">
        <f t="shared" ref="J9:J39" si="2">H9*F9</f>
        <v>0</v>
      </c>
    </row>
    <row r="10" spans="1:10" ht="15.75" x14ac:dyDescent="0.25">
      <c r="B10" s="212">
        <f t="shared" ref="B10:B39" si="3">B9-C10</f>
        <v>20</v>
      </c>
      <c r="C10" s="906"/>
      <c r="D10" s="910">
        <f t="shared" si="1"/>
        <v>0</v>
      </c>
      <c r="E10" s="911"/>
      <c r="F10" s="950">
        <f t="shared" si="0"/>
        <v>0</v>
      </c>
      <c r="G10" s="468"/>
      <c r="H10" s="951"/>
      <c r="I10" s="952">
        <f t="shared" ref="I10:I38" si="4">I9-F10</f>
        <v>521.17999999999995</v>
      </c>
      <c r="J10" s="914">
        <f t="shared" si="2"/>
        <v>0</v>
      </c>
    </row>
    <row r="11" spans="1:10" ht="15.75" x14ac:dyDescent="0.25">
      <c r="A11" s="58" t="s">
        <v>33</v>
      </c>
      <c r="B11" s="212">
        <f t="shared" si="3"/>
        <v>20</v>
      </c>
      <c r="C11" s="906"/>
      <c r="D11" s="910">
        <f t="shared" si="1"/>
        <v>0</v>
      </c>
      <c r="E11" s="911"/>
      <c r="F11" s="950">
        <f t="shared" si="0"/>
        <v>0</v>
      </c>
      <c r="G11" s="468"/>
      <c r="H11" s="951"/>
      <c r="I11" s="952">
        <f t="shared" si="4"/>
        <v>521.17999999999995</v>
      </c>
      <c r="J11" s="914">
        <f t="shared" si="2"/>
        <v>0</v>
      </c>
    </row>
    <row r="12" spans="1:10" ht="15.75" x14ac:dyDescent="0.25">
      <c r="B12" s="212">
        <f t="shared" si="3"/>
        <v>20</v>
      </c>
      <c r="C12" s="906"/>
      <c r="D12" s="910">
        <f t="shared" si="1"/>
        <v>0</v>
      </c>
      <c r="E12" s="911"/>
      <c r="F12" s="950">
        <f t="shared" si="0"/>
        <v>0</v>
      </c>
      <c r="G12" s="468"/>
      <c r="H12" s="951"/>
      <c r="I12" s="952">
        <f t="shared" si="4"/>
        <v>521.17999999999995</v>
      </c>
      <c r="J12" s="914">
        <f t="shared" si="2"/>
        <v>0</v>
      </c>
    </row>
    <row r="13" spans="1:10" ht="15.75" x14ac:dyDescent="0.25">
      <c r="A13" s="19"/>
      <c r="B13" s="212">
        <f t="shared" si="3"/>
        <v>20</v>
      </c>
      <c r="C13" s="907"/>
      <c r="D13" s="910">
        <f t="shared" si="1"/>
        <v>0</v>
      </c>
      <c r="E13" s="911"/>
      <c r="F13" s="912">
        <f t="shared" si="0"/>
        <v>0</v>
      </c>
      <c r="G13" s="468"/>
      <c r="H13" s="951"/>
      <c r="I13" s="952">
        <f t="shared" si="4"/>
        <v>521.17999999999995</v>
      </c>
      <c r="J13" s="914">
        <f t="shared" si="2"/>
        <v>0</v>
      </c>
    </row>
    <row r="14" spans="1:10" ht="15.75" x14ac:dyDescent="0.25">
      <c r="B14" s="212">
        <f t="shared" si="3"/>
        <v>20</v>
      </c>
      <c r="C14" s="906"/>
      <c r="D14" s="910">
        <f t="shared" si="1"/>
        <v>0</v>
      </c>
      <c r="E14" s="911"/>
      <c r="F14" s="912">
        <f t="shared" si="0"/>
        <v>0</v>
      </c>
      <c r="G14" s="468"/>
      <c r="H14" s="951"/>
      <c r="I14" s="952">
        <f t="shared" si="4"/>
        <v>521.17999999999995</v>
      </c>
      <c r="J14" s="914">
        <f t="shared" si="2"/>
        <v>0</v>
      </c>
    </row>
    <row r="15" spans="1:10" ht="15.75" x14ac:dyDescent="0.25">
      <c r="B15" s="212">
        <f t="shared" si="3"/>
        <v>20</v>
      </c>
      <c r="C15" s="906"/>
      <c r="D15" s="910">
        <f t="shared" si="1"/>
        <v>0</v>
      </c>
      <c r="E15" s="911"/>
      <c r="F15" s="912">
        <f t="shared" si="0"/>
        <v>0</v>
      </c>
      <c r="G15" s="188"/>
      <c r="H15" s="913"/>
      <c r="I15" s="953">
        <f t="shared" si="4"/>
        <v>521.17999999999995</v>
      </c>
      <c r="J15" s="914">
        <f t="shared" si="2"/>
        <v>0</v>
      </c>
    </row>
    <row r="16" spans="1:10" ht="15.75" x14ac:dyDescent="0.25">
      <c r="B16" s="212">
        <f t="shared" si="3"/>
        <v>20</v>
      </c>
      <c r="C16" s="906"/>
      <c r="D16" s="910">
        <f t="shared" si="1"/>
        <v>0</v>
      </c>
      <c r="E16" s="911"/>
      <c r="F16" s="912">
        <f>D16</f>
        <v>0</v>
      </c>
      <c r="G16" s="188"/>
      <c r="H16" s="913"/>
      <c r="I16" s="953">
        <f t="shared" si="4"/>
        <v>521.17999999999995</v>
      </c>
      <c r="J16" s="914">
        <f t="shared" si="2"/>
        <v>0</v>
      </c>
    </row>
    <row r="17" spans="1:10" ht="15.75" x14ac:dyDescent="0.25">
      <c r="B17" s="212">
        <f t="shared" si="3"/>
        <v>20</v>
      </c>
      <c r="C17" s="906"/>
      <c r="D17" s="910">
        <f t="shared" si="1"/>
        <v>0</v>
      </c>
      <c r="E17" s="911"/>
      <c r="F17" s="912">
        <f>D17</f>
        <v>0</v>
      </c>
      <c r="G17" s="188"/>
      <c r="H17" s="913"/>
      <c r="I17" s="953">
        <f t="shared" si="4"/>
        <v>521.17999999999995</v>
      </c>
      <c r="J17" s="914">
        <f t="shared" si="2"/>
        <v>0</v>
      </c>
    </row>
    <row r="18" spans="1:10" ht="15.75" x14ac:dyDescent="0.25">
      <c r="B18" s="212">
        <f t="shared" si="3"/>
        <v>20</v>
      </c>
      <c r="C18" s="906"/>
      <c r="D18" s="910">
        <f t="shared" si="1"/>
        <v>0</v>
      </c>
      <c r="E18" s="911"/>
      <c r="F18" s="912">
        <f t="shared" ref="F18:F39" si="5">D18</f>
        <v>0</v>
      </c>
      <c r="G18" s="188"/>
      <c r="H18" s="913"/>
      <c r="I18" s="953">
        <f t="shared" si="4"/>
        <v>521.17999999999995</v>
      </c>
      <c r="J18" s="914">
        <f t="shared" si="2"/>
        <v>0</v>
      </c>
    </row>
    <row r="19" spans="1:10" ht="15.75" x14ac:dyDescent="0.25">
      <c r="B19" s="212">
        <f t="shared" si="3"/>
        <v>20</v>
      </c>
      <c r="C19" s="906"/>
      <c r="D19" s="910">
        <f t="shared" ref="D19:D39" si="6">C19*B19</f>
        <v>0</v>
      </c>
      <c r="E19" s="911"/>
      <c r="F19" s="912">
        <f t="shared" si="5"/>
        <v>0</v>
      </c>
      <c r="G19" s="468"/>
      <c r="H19" s="951"/>
      <c r="I19" s="952">
        <f t="shared" si="4"/>
        <v>521.17999999999995</v>
      </c>
      <c r="J19" s="914">
        <f t="shared" si="2"/>
        <v>0</v>
      </c>
    </row>
    <row r="20" spans="1:10" ht="15.75" x14ac:dyDescent="0.25">
      <c r="B20" s="212">
        <f t="shared" si="3"/>
        <v>20</v>
      </c>
      <c r="C20" s="906"/>
      <c r="D20" s="910">
        <f t="shared" si="6"/>
        <v>0</v>
      </c>
      <c r="E20" s="911"/>
      <c r="F20" s="912">
        <f t="shared" si="5"/>
        <v>0</v>
      </c>
      <c r="G20" s="468"/>
      <c r="H20" s="951"/>
      <c r="I20" s="952">
        <f t="shared" si="4"/>
        <v>521.17999999999995</v>
      </c>
      <c r="J20" s="914">
        <f t="shared" si="2"/>
        <v>0</v>
      </c>
    </row>
    <row r="21" spans="1:10" ht="15.75" x14ac:dyDescent="0.25">
      <c r="B21" s="212">
        <f t="shared" si="3"/>
        <v>20</v>
      </c>
      <c r="C21" s="906"/>
      <c r="D21" s="910">
        <f t="shared" si="6"/>
        <v>0</v>
      </c>
      <c r="E21" s="911"/>
      <c r="F21" s="912">
        <f t="shared" si="5"/>
        <v>0</v>
      </c>
      <c r="G21" s="468"/>
      <c r="H21" s="951"/>
      <c r="I21" s="952">
        <f t="shared" si="4"/>
        <v>521.17999999999995</v>
      </c>
      <c r="J21" s="914">
        <f t="shared" si="2"/>
        <v>0</v>
      </c>
    </row>
    <row r="22" spans="1:10" ht="15.75" x14ac:dyDescent="0.25">
      <c r="B22" s="212">
        <f t="shared" si="3"/>
        <v>20</v>
      </c>
      <c r="C22" s="906"/>
      <c r="D22" s="910">
        <f t="shared" si="6"/>
        <v>0</v>
      </c>
      <c r="E22" s="911"/>
      <c r="F22" s="912">
        <f t="shared" si="5"/>
        <v>0</v>
      </c>
      <c r="G22" s="468"/>
      <c r="H22" s="951"/>
      <c r="I22" s="952">
        <f t="shared" si="4"/>
        <v>521.17999999999995</v>
      </c>
      <c r="J22" s="914">
        <f t="shared" si="2"/>
        <v>0</v>
      </c>
    </row>
    <row r="23" spans="1:10" ht="15.75" x14ac:dyDescent="0.25">
      <c r="B23" s="212">
        <f t="shared" si="3"/>
        <v>20</v>
      </c>
      <c r="C23" s="906"/>
      <c r="D23" s="910">
        <f t="shared" si="6"/>
        <v>0</v>
      </c>
      <c r="E23" s="911"/>
      <c r="F23" s="912">
        <f t="shared" si="5"/>
        <v>0</v>
      </c>
      <c r="G23" s="468"/>
      <c r="H23" s="951"/>
      <c r="I23" s="952">
        <f t="shared" si="4"/>
        <v>521.17999999999995</v>
      </c>
      <c r="J23" s="914">
        <f t="shared" si="2"/>
        <v>0</v>
      </c>
    </row>
    <row r="24" spans="1:10" ht="15.75" x14ac:dyDescent="0.25">
      <c r="B24" s="212">
        <f t="shared" si="3"/>
        <v>20</v>
      </c>
      <c r="C24" s="906"/>
      <c r="D24" s="910">
        <f t="shared" si="6"/>
        <v>0</v>
      </c>
      <c r="E24" s="911"/>
      <c r="F24" s="912">
        <f t="shared" si="5"/>
        <v>0</v>
      </c>
      <c r="G24" s="468"/>
      <c r="H24" s="951"/>
      <c r="I24" s="952">
        <f t="shared" si="4"/>
        <v>521.17999999999995</v>
      </c>
      <c r="J24" s="914">
        <f t="shared" si="2"/>
        <v>0</v>
      </c>
    </row>
    <row r="25" spans="1:10" ht="15.75" x14ac:dyDescent="0.25">
      <c r="B25" s="212">
        <f t="shared" si="3"/>
        <v>20</v>
      </c>
      <c r="C25" s="906"/>
      <c r="D25" s="910">
        <f t="shared" si="6"/>
        <v>0</v>
      </c>
      <c r="E25" s="911"/>
      <c r="F25" s="912">
        <f t="shared" si="5"/>
        <v>0</v>
      </c>
      <c r="G25" s="468"/>
      <c r="H25" s="951"/>
      <c r="I25" s="952">
        <f t="shared" si="4"/>
        <v>521.17999999999995</v>
      </c>
      <c r="J25" s="914">
        <f t="shared" si="2"/>
        <v>0</v>
      </c>
    </row>
    <row r="26" spans="1:10" ht="15.75" x14ac:dyDescent="0.25">
      <c r="B26" s="212">
        <f t="shared" si="3"/>
        <v>20</v>
      </c>
      <c r="C26" s="906"/>
      <c r="D26" s="910">
        <f t="shared" si="6"/>
        <v>0</v>
      </c>
      <c r="E26" s="911"/>
      <c r="F26" s="912">
        <f t="shared" si="5"/>
        <v>0</v>
      </c>
      <c r="G26" s="188"/>
      <c r="H26" s="913"/>
      <c r="I26" s="953">
        <f t="shared" si="4"/>
        <v>521.17999999999995</v>
      </c>
      <c r="J26" s="914">
        <f t="shared" si="2"/>
        <v>0</v>
      </c>
    </row>
    <row r="27" spans="1:10" ht="15.75" x14ac:dyDescent="0.25">
      <c r="B27" s="212">
        <f t="shared" si="3"/>
        <v>20</v>
      </c>
      <c r="C27" s="906"/>
      <c r="D27" s="910">
        <f t="shared" si="6"/>
        <v>0</v>
      </c>
      <c r="E27" s="911"/>
      <c r="F27" s="912">
        <f t="shared" si="5"/>
        <v>0</v>
      </c>
      <c r="G27" s="188"/>
      <c r="H27" s="913"/>
      <c r="I27" s="953">
        <f t="shared" si="4"/>
        <v>521.17999999999995</v>
      </c>
      <c r="J27" s="914">
        <f t="shared" si="2"/>
        <v>0</v>
      </c>
    </row>
    <row r="28" spans="1:10" ht="15.75" x14ac:dyDescent="0.25">
      <c r="B28" s="212">
        <f t="shared" si="3"/>
        <v>20</v>
      </c>
      <c r="C28" s="906"/>
      <c r="D28" s="910">
        <f t="shared" si="6"/>
        <v>0</v>
      </c>
      <c r="E28" s="911"/>
      <c r="F28" s="912">
        <f t="shared" si="5"/>
        <v>0</v>
      </c>
      <c r="G28" s="188"/>
      <c r="H28" s="913"/>
      <c r="I28" s="909">
        <f t="shared" si="4"/>
        <v>521.17999999999995</v>
      </c>
      <c r="J28" s="914">
        <f t="shared" si="2"/>
        <v>0</v>
      </c>
    </row>
    <row r="29" spans="1:10" ht="15.75" x14ac:dyDescent="0.25">
      <c r="A29" s="48"/>
      <c r="B29" s="212">
        <f t="shared" si="3"/>
        <v>20</v>
      </c>
      <c r="C29" s="906"/>
      <c r="D29" s="910">
        <f t="shared" si="6"/>
        <v>0</v>
      </c>
      <c r="E29" s="911"/>
      <c r="F29" s="912">
        <f t="shared" si="5"/>
        <v>0</v>
      </c>
      <c r="G29" s="188"/>
      <c r="H29" s="913"/>
      <c r="I29" s="909">
        <f t="shared" si="4"/>
        <v>521.17999999999995</v>
      </c>
      <c r="J29" s="914">
        <f t="shared" si="2"/>
        <v>0</v>
      </c>
    </row>
    <row r="30" spans="1:10" ht="15.75" x14ac:dyDescent="0.25">
      <c r="A30" s="48"/>
      <c r="B30" s="212">
        <f t="shared" si="3"/>
        <v>20</v>
      </c>
      <c r="C30" s="906"/>
      <c r="D30" s="910">
        <f t="shared" si="6"/>
        <v>0</v>
      </c>
      <c r="E30" s="911"/>
      <c r="F30" s="912">
        <f t="shared" si="5"/>
        <v>0</v>
      </c>
      <c r="G30" s="188"/>
      <c r="H30" s="913"/>
      <c r="I30" s="909">
        <f t="shared" si="4"/>
        <v>521.17999999999995</v>
      </c>
      <c r="J30" s="914">
        <f t="shared" si="2"/>
        <v>0</v>
      </c>
    </row>
    <row r="31" spans="1:10" ht="15.75" x14ac:dyDescent="0.25">
      <c r="A31" s="48"/>
      <c r="B31" s="212">
        <f t="shared" si="3"/>
        <v>20</v>
      </c>
      <c r="C31" s="906"/>
      <c r="D31" s="910">
        <f t="shared" si="6"/>
        <v>0</v>
      </c>
      <c r="E31" s="911"/>
      <c r="F31" s="912">
        <f t="shared" si="5"/>
        <v>0</v>
      </c>
      <c r="G31" s="188"/>
      <c r="H31" s="913"/>
      <c r="I31" s="909">
        <f t="shared" si="4"/>
        <v>521.17999999999995</v>
      </c>
      <c r="J31" s="914">
        <f t="shared" si="2"/>
        <v>0</v>
      </c>
    </row>
    <row r="32" spans="1:10" ht="15.75" x14ac:dyDescent="0.25">
      <c r="A32" s="48"/>
      <c r="B32" s="212">
        <f t="shared" si="3"/>
        <v>20</v>
      </c>
      <c r="C32" s="906"/>
      <c r="D32" s="910">
        <f t="shared" si="6"/>
        <v>0</v>
      </c>
      <c r="E32" s="911"/>
      <c r="F32" s="912">
        <f t="shared" si="5"/>
        <v>0</v>
      </c>
      <c r="G32" s="188"/>
      <c r="H32" s="913"/>
      <c r="I32" s="909">
        <f t="shared" si="4"/>
        <v>521.17999999999995</v>
      </c>
      <c r="J32" s="914">
        <f t="shared" si="2"/>
        <v>0</v>
      </c>
    </row>
    <row r="33" spans="1:10" ht="15.75" x14ac:dyDescent="0.25">
      <c r="A33" s="48"/>
      <c r="B33" s="212">
        <f t="shared" si="3"/>
        <v>20</v>
      </c>
      <c r="C33" s="906"/>
      <c r="D33" s="910">
        <f t="shared" si="6"/>
        <v>0</v>
      </c>
      <c r="E33" s="911"/>
      <c r="F33" s="912">
        <f t="shared" si="5"/>
        <v>0</v>
      </c>
      <c r="G33" s="188"/>
      <c r="H33" s="913"/>
      <c r="I33" s="909">
        <f t="shared" si="4"/>
        <v>521.17999999999995</v>
      </c>
      <c r="J33" s="914">
        <f t="shared" si="2"/>
        <v>0</v>
      </c>
    </row>
    <row r="34" spans="1:10" ht="15.75" x14ac:dyDescent="0.25">
      <c r="A34" s="48"/>
      <c r="B34" s="212">
        <f t="shared" si="3"/>
        <v>20</v>
      </c>
      <c r="C34" s="906"/>
      <c r="D34" s="910">
        <f t="shared" si="6"/>
        <v>0</v>
      </c>
      <c r="E34" s="911"/>
      <c r="F34" s="912">
        <f t="shared" si="5"/>
        <v>0</v>
      </c>
      <c r="G34" s="188"/>
      <c r="H34" s="913"/>
      <c r="I34" s="909">
        <f t="shared" si="4"/>
        <v>521.17999999999995</v>
      </c>
      <c r="J34" s="914">
        <f t="shared" si="2"/>
        <v>0</v>
      </c>
    </row>
    <row r="35" spans="1:10" ht="15.75" x14ac:dyDescent="0.25">
      <c r="A35" s="48"/>
      <c r="B35" s="212">
        <f t="shared" si="3"/>
        <v>20</v>
      </c>
      <c r="C35" s="906"/>
      <c r="D35" s="428">
        <f t="shared" si="6"/>
        <v>0</v>
      </c>
      <c r="E35" s="361"/>
      <c r="F35" s="908">
        <f t="shared" si="5"/>
        <v>0</v>
      </c>
      <c r="G35" s="73"/>
      <c r="H35" s="751"/>
      <c r="I35" s="909">
        <f t="shared" si="4"/>
        <v>521.17999999999995</v>
      </c>
      <c r="J35" s="914">
        <f t="shared" si="2"/>
        <v>0</v>
      </c>
    </row>
    <row r="36" spans="1:10" ht="15.75" x14ac:dyDescent="0.25">
      <c r="A36" s="48"/>
      <c r="B36" s="212">
        <f t="shared" si="3"/>
        <v>20</v>
      </c>
      <c r="C36" s="906"/>
      <c r="D36" s="428">
        <f t="shared" si="6"/>
        <v>0</v>
      </c>
      <c r="E36" s="361"/>
      <c r="F36" s="908">
        <f t="shared" si="5"/>
        <v>0</v>
      </c>
      <c r="G36" s="73"/>
      <c r="H36" s="751"/>
      <c r="I36" s="909">
        <f t="shared" si="4"/>
        <v>521.17999999999995</v>
      </c>
      <c r="J36" s="914">
        <f t="shared" si="2"/>
        <v>0</v>
      </c>
    </row>
    <row r="37" spans="1:10" ht="15.75" x14ac:dyDescent="0.25">
      <c r="A37" s="48"/>
      <c r="B37" s="212">
        <f t="shared" si="3"/>
        <v>20</v>
      </c>
      <c r="C37" s="906"/>
      <c r="D37" s="428">
        <f t="shared" si="6"/>
        <v>0</v>
      </c>
      <c r="E37" s="361"/>
      <c r="F37" s="908">
        <f t="shared" si="5"/>
        <v>0</v>
      </c>
      <c r="G37" s="73"/>
      <c r="H37" s="751"/>
      <c r="I37" s="909">
        <f t="shared" si="4"/>
        <v>521.17999999999995</v>
      </c>
      <c r="J37" s="914">
        <f t="shared" si="2"/>
        <v>0</v>
      </c>
    </row>
    <row r="38" spans="1:10" ht="15.75" x14ac:dyDescent="0.25">
      <c r="A38" s="48"/>
      <c r="B38" s="212">
        <f t="shared" si="3"/>
        <v>20</v>
      </c>
      <c r="C38" s="906"/>
      <c r="D38" s="428">
        <f t="shared" si="6"/>
        <v>0</v>
      </c>
      <c r="E38" s="361"/>
      <c r="F38" s="908">
        <f t="shared" si="5"/>
        <v>0</v>
      </c>
      <c r="G38" s="73"/>
      <c r="H38" s="751"/>
      <c r="I38" s="909">
        <f t="shared" si="4"/>
        <v>521.17999999999995</v>
      </c>
      <c r="J38" s="914">
        <f t="shared" si="2"/>
        <v>0</v>
      </c>
    </row>
    <row r="39" spans="1:10" ht="15.75" thickBot="1" x14ac:dyDescent="0.3">
      <c r="A39" s="128"/>
      <c r="B39" s="213">
        <f t="shared" si="3"/>
        <v>20</v>
      </c>
      <c r="C39" s="38"/>
      <c r="D39" s="164">
        <f t="shared" si="6"/>
        <v>0</v>
      </c>
      <c r="E39" s="239"/>
      <c r="F39" s="240">
        <f t="shared" si="5"/>
        <v>0</v>
      </c>
      <c r="G39" s="148"/>
      <c r="H39" s="229"/>
      <c r="I39" s="901"/>
      <c r="J39" s="902">
        <f t="shared" si="2"/>
        <v>0</v>
      </c>
    </row>
    <row r="40" spans="1:10" ht="15.75" thickTop="1" x14ac:dyDescent="0.25">
      <c r="A40" s="48">
        <f>SUM(A29:A39)</f>
        <v>0</v>
      </c>
      <c r="C40" s="76">
        <f>SUM(C8:C39)</f>
        <v>20</v>
      </c>
      <c r="D40" s="110">
        <f>SUM(D8:D39)</f>
        <v>527.59</v>
      </c>
      <c r="E40" s="79"/>
      <c r="F40" s="110">
        <f>SUM(F8:F39)</f>
        <v>527.59</v>
      </c>
    </row>
    <row r="41" spans="1:10" ht="15.75" thickBot="1" x14ac:dyDescent="0.3">
      <c r="A41" s="48"/>
    </row>
    <row r="42" spans="1:10" x14ac:dyDescent="0.25">
      <c r="B42" s="5"/>
      <c r="D42" s="1112" t="s">
        <v>21</v>
      </c>
      <c r="E42" s="1113"/>
      <c r="F42" s="150">
        <f>E4+E5-F40+E6</f>
        <v>521.18000000000006</v>
      </c>
    </row>
    <row r="43" spans="1:10" ht="15.75" thickBot="1" x14ac:dyDescent="0.3">
      <c r="A43" s="132"/>
      <c r="D43" s="474" t="s">
        <v>4</v>
      </c>
      <c r="E43" s="475"/>
      <c r="F43" s="50">
        <f>F4+F5-C40+F6</f>
        <v>20</v>
      </c>
    </row>
    <row r="44" spans="1:10" x14ac:dyDescent="0.25">
      <c r="B44" s="5"/>
    </row>
  </sheetData>
  <sortState xmlns:xlrd2="http://schemas.microsoft.com/office/spreadsheetml/2017/richdata2"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7030A0"/>
  </sheetPr>
  <dimension ref="A1:O33"/>
  <sheetViews>
    <sheetView workbookViewId="0">
      <selection activeCell="D11" sqref="D10:D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7" t="s">
        <v>178</v>
      </c>
      <c r="B1" s="1117"/>
      <c r="C1" s="1117"/>
      <c r="D1" s="1117"/>
      <c r="E1" s="1117"/>
      <c r="F1" s="1117"/>
      <c r="G1" s="1117"/>
      <c r="H1" s="11">
        <v>1</v>
      </c>
    </row>
    <row r="2" spans="1:15" ht="16.5" thickBot="1" x14ac:dyDescent="0.3">
      <c r="K2" s="841"/>
      <c r="L2" s="275"/>
      <c r="M2" s="274"/>
      <c r="N2" s="340"/>
      <c r="O2" s="269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 t="s">
        <v>68</v>
      </c>
      <c r="B5" s="588" t="s">
        <v>118</v>
      </c>
      <c r="C5" s="135">
        <v>69</v>
      </c>
      <c r="D5" s="143">
        <v>44307</v>
      </c>
      <c r="E5" s="209">
        <v>347.79</v>
      </c>
      <c r="F5" s="146">
        <v>15</v>
      </c>
      <c r="G5" s="92">
        <f>F29</f>
        <v>347.79</v>
      </c>
      <c r="H5" s="7">
        <f>E5-G5+E4+E6</f>
        <v>0</v>
      </c>
    </row>
    <row r="6" spans="1:15" ht="15.75" thickBot="1" x14ac:dyDescent="0.3">
      <c r="B6" s="206"/>
      <c r="C6" s="275"/>
      <c r="D6" s="274"/>
      <c r="E6" s="340"/>
      <c r="F6" s="269"/>
    </row>
    <row r="7" spans="1:15" ht="16.5" thickTop="1" thickBot="1" x14ac:dyDescent="0.3">
      <c r="B7" s="21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4"/>
      <c r="J7" s="24"/>
    </row>
    <row r="8" spans="1:15" ht="15.75" thickTop="1" x14ac:dyDescent="0.25">
      <c r="A8" s="58" t="s">
        <v>32</v>
      </c>
      <c r="B8" s="212">
        <f>F4+F5+F6-C8</f>
        <v>0</v>
      </c>
      <c r="C8" s="15">
        <v>15</v>
      </c>
      <c r="D8" s="72">
        <v>347.79</v>
      </c>
      <c r="E8" s="143">
        <v>44309</v>
      </c>
      <c r="F8" s="303">
        <f t="shared" ref="F8:F28" si="0">D8</f>
        <v>347.79</v>
      </c>
      <c r="G8" s="292" t="s">
        <v>401</v>
      </c>
      <c r="H8" s="293">
        <v>70</v>
      </c>
      <c r="I8" s="894">
        <f>E5+E6-F8+E4</f>
        <v>0</v>
      </c>
      <c r="J8" s="895">
        <f>H8*F8</f>
        <v>24345.300000000003</v>
      </c>
    </row>
    <row r="9" spans="1:15" x14ac:dyDescent="0.25">
      <c r="B9" s="212">
        <f>B8-C9</f>
        <v>0</v>
      </c>
      <c r="C9" s="15"/>
      <c r="D9" s="72"/>
      <c r="E9" s="143"/>
      <c r="F9" s="303">
        <f t="shared" si="0"/>
        <v>0</v>
      </c>
      <c r="G9" s="1031"/>
      <c r="H9" s="1037"/>
      <c r="I9" s="1048">
        <f>I8-F9</f>
        <v>0</v>
      </c>
      <c r="J9" s="1049">
        <f t="shared" ref="J9:J28" si="1">H9*F9</f>
        <v>0</v>
      </c>
    </row>
    <row r="10" spans="1:15" x14ac:dyDescent="0.25">
      <c r="B10" s="212">
        <f t="shared" ref="B10:B27" si="2">B9-C10</f>
        <v>0</v>
      </c>
      <c r="C10" s="15"/>
      <c r="D10" s="72"/>
      <c r="E10" s="143"/>
      <c r="F10" s="303">
        <f t="shared" si="0"/>
        <v>0</v>
      </c>
      <c r="G10" s="1031"/>
      <c r="H10" s="1037"/>
      <c r="I10" s="1048">
        <f t="shared" ref="I10:I27" si="3">I9-F10</f>
        <v>0</v>
      </c>
      <c r="J10" s="1049">
        <f t="shared" si="1"/>
        <v>0</v>
      </c>
    </row>
    <row r="11" spans="1:15" x14ac:dyDescent="0.25">
      <c r="A11" s="58" t="s">
        <v>33</v>
      </c>
      <c r="B11" s="212">
        <f t="shared" si="2"/>
        <v>0</v>
      </c>
      <c r="C11" s="15"/>
      <c r="D11" s="72">
        <v>0</v>
      </c>
      <c r="E11" s="143"/>
      <c r="F11" s="303">
        <f t="shared" si="0"/>
        <v>0</v>
      </c>
      <c r="G11" s="1031"/>
      <c r="H11" s="1037"/>
      <c r="I11" s="1048">
        <f t="shared" si="3"/>
        <v>0</v>
      </c>
      <c r="J11" s="1049">
        <f t="shared" si="1"/>
        <v>0</v>
      </c>
    </row>
    <row r="12" spans="1:15" x14ac:dyDescent="0.25">
      <c r="B12" s="212">
        <f t="shared" si="2"/>
        <v>0</v>
      </c>
      <c r="C12" s="15"/>
      <c r="D12" s="72">
        <v>0</v>
      </c>
      <c r="E12" s="143"/>
      <c r="F12" s="303">
        <f t="shared" si="0"/>
        <v>0</v>
      </c>
      <c r="G12" s="292"/>
      <c r="H12" s="293"/>
      <c r="I12" s="894">
        <f t="shared" si="3"/>
        <v>0</v>
      </c>
      <c r="J12" s="954">
        <f t="shared" si="1"/>
        <v>0</v>
      </c>
    </row>
    <row r="13" spans="1:15" x14ac:dyDescent="0.25">
      <c r="A13" s="19"/>
      <c r="B13" s="212">
        <f t="shared" si="2"/>
        <v>0</v>
      </c>
      <c r="C13" s="15"/>
      <c r="D13" s="72">
        <v>0</v>
      </c>
      <c r="E13" s="143"/>
      <c r="F13" s="303">
        <f t="shared" si="0"/>
        <v>0</v>
      </c>
      <c r="G13" s="292"/>
      <c r="H13" s="293"/>
      <c r="I13" s="896">
        <f t="shared" si="3"/>
        <v>0</v>
      </c>
      <c r="J13" s="954">
        <f t="shared" si="1"/>
        <v>0</v>
      </c>
    </row>
    <row r="14" spans="1:15" x14ac:dyDescent="0.25">
      <c r="A14" s="19"/>
      <c r="B14" s="212">
        <f t="shared" si="2"/>
        <v>0</v>
      </c>
      <c r="C14" s="15"/>
      <c r="D14" s="72">
        <v>0</v>
      </c>
      <c r="E14" s="143"/>
      <c r="F14" s="303">
        <f t="shared" si="0"/>
        <v>0</v>
      </c>
      <c r="G14" s="292"/>
      <c r="H14" s="293"/>
      <c r="I14" s="896">
        <f t="shared" si="3"/>
        <v>0</v>
      </c>
      <c r="J14" s="954">
        <f t="shared" si="1"/>
        <v>0</v>
      </c>
    </row>
    <row r="15" spans="1:15" x14ac:dyDescent="0.25">
      <c r="A15" s="19"/>
      <c r="B15" s="212">
        <f t="shared" si="2"/>
        <v>0</v>
      </c>
      <c r="C15" s="15"/>
      <c r="D15" s="72">
        <v>0</v>
      </c>
      <c r="E15" s="143"/>
      <c r="F15" s="110">
        <f t="shared" si="0"/>
        <v>0</v>
      </c>
      <c r="G15" s="292"/>
      <c r="H15" s="293"/>
      <c r="I15" s="896">
        <f t="shared" si="3"/>
        <v>0</v>
      </c>
      <c r="J15" s="954">
        <f t="shared" si="1"/>
        <v>0</v>
      </c>
    </row>
    <row r="16" spans="1:15" x14ac:dyDescent="0.25">
      <c r="A16" s="19"/>
      <c r="B16" s="212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97">
        <f t="shared" si="3"/>
        <v>0</v>
      </c>
      <c r="J16" s="895">
        <f t="shared" si="1"/>
        <v>0</v>
      </c>
    </row>
    <row r="17" spans="1:10" x14ac:dyDescent="0.25">
      <c r="A17" s="19"/>
      <c r="B17" s="212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97">
        <f t="shared" si="3"/>
        <v>0</v>
      </c>
      <c r="J17" s="895">
        <f t="shared" si="1"/>
        <v>0</v>
      </c>
    </row>
    <row r="18" spans="1:10" x14ac:dyDescent="0.25">
      <c r="A18" s="19"/>
      <c r="B18" s="212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97">
        <f t="shared" si="3"/>
        <v>0</v>
      </c>
      <c r="J18" s="895">
        <f t="shared" si="1"/>
        <v>0</v>
      </c>
    </row>
    <row r="19" spans="1:10" x14ac:dyDescent="0.25">
      <c r="A19" s="19"/>
      <c r="B19" s="212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97">
        <f t="shared" si="3"/>
        <v>0</v>
      </c>
      <c r="J19" s="895">
        <f t="shared" si="1"/>
        <v>0</v>
      </c>
    </row>
    <row r="20" spans="1:10" x14ac:dyDescent="0.25">
      <c r="A20" s="19"/>
      <c r="B20" s="212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97">
        <f t="shared" si="3"/>
        <v>0</v>
      </c>
      <c r="J20" s="895">
        <f t="shared" si="1"/>
        <v>0</v>
      </c>
    </row>
    <row r="21" spans="1:10" x14ac:dyDescent="0.25">
      <c r="A21" s="19"/>
      <c r="B21" s="212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97">
        <f t="shared" si="3"/>
        <v>0</v>
      </c>
      <c r="J21" s="895">
        <f t="shared" si="1"/>
        <v>0</v>
      </c>
    </row>
    <row r="22" spans="1:10" x14ac:dyDescent="0.25">
      <c r="A22" s="19"/>
      <c r="B22" s="212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97">
        <f t="shared" si="3"/>
        <v>0</v>
      </c>
      <c r="J22" s="895">
        <f t="shared" si="1"/>
        <v>0</v>
      </c>
    </row>
    <row r="23" spans="1:10" x14ac:dyDescent="0.25">
      <c r="A23" s="19"/>
      <c r="B23" s="212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97">
        <f t="shared" si="3"/>
        <v>0</v>
      </c>
      <c r="J23" s="895">
        <f t="shared" si="1"/>
        <v>0</v>
      </c>
    </row>
    <row r="24" spans="1:10" x14ac:dyDescent="0.25">
      <c r="A24" s="19"/>
      <c r="B24" s="212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97">
        <f t="shared" si="3"/>
        <v>0</v>
      </c>
      <c r="J24" s="895">
        <f t="shared" si="1"/>
        <v>0</v>
      </c>
    </row>
    <row r="25" spans="1:10" x14ac:dyDescent="0.25">
      <c r="A25" s="19"/>
      <c r="B25" s="212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97">
        <f t="shared" si="3"/>
        <v>0</v>
      </c>
      <c r="J25" s="895">
        <f t="shared" si="1"/>
        <v>0</v>
      </c>
    </row>
    <row r="26" spans="1:10" x14ac:dyDescent="0.25">
      <c r="A26" s="19"/>
      <c r="B26" s="212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97">
        <f t="shared" si="3"/>
        <v>0</v>
      </c>
      <c r="J26" s="895">
        <f t="shared" si="1"/>
        <v>0</v>
      </c>
    </row>
    <row r="27" spans="1:10" x14ac:dyDescent="0.25">
      <c r="B27" s="212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98">
        <f t="shared" si="3"/>
        <v>0</v>
      </c>
      <c r="J27" s="895">
        <f t="shared" si="1"/>
        <v>0</v>
      </c>
    </row>
    <row r="28" spans="1:10" ht="15.75" thickBot="1" x14ac:dyDescent="0.3">
      <c r="A28" s="128"/>
      <c r="B28" s="213"/>
      <c r="C28" s="38"/>
      <c r="D28" s="72">
        <v>0</v>
      </c>
      <c r="E28" s="364"/>
      <c r="F28" s="240">
        <f t="shared" si="0"/>
        <v>0</v>
      </c>
      <c r="G28" s="148"/>
      <c r="H28" s="229"/>
      <c r="I28" s="899"/>
      <c r="J28" s="900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15</v>
      </c>
      <c r="D29" s="110">
        <f>SUM(D8:D28)</f>
        <v>347.79</v>
      </c>
      <c r="E29" s="143"/>
      <c r="F29" s="110">
        <f>SUM(F8:F28)</f>
        <v>347.79</v>
      </c>
      <c r="G29" s="166"/>
      <c r="H29" s="166"/>
    </row>
    <row r="30" spans="1:10" ht="15.75" thickBot="1" x14ac:dyDescent="0.3">
      <c r="A30" s="48"/>
    </row>
    <row r="31" spans="1:10" x14ac:dyDescent="0.25">
      <c r="B31" s="214"/>
      <c r="D31" s="1112" t="s">
        <v>21</v>
      </c>
      <c r="E31" s="1113"/>
      <c r="F31" s="150">
        <f>E4+E5-F29+E6</f>
        <v>0</v>
      </c>
    </row>
    <row r="32" spans="1:10" ht="15.75" thickBot="1" x14ac:dyDescent="0.3">
      <c r="A32" s="132"/>
      <c r="D32" s="711" t="s">
        <v>4</v>
      </c>
      <c r="E32" s="712"/>
      <c r="F32" s="50">
        <f>F4+F5-C29+F6</f>
        <v>0</v>
      </c>
    </row>
    <row r="33" spans="2:2" x14ac:dyDescent="0.25">
      <c r="B33" s="214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G R A S A       </vt:lpstr>
      <vt:lpstr>CHULETA  NATURAL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FILETE  B A S A     </vt:lpstr>
      <vt:lpstr>PUNTAS DE CAÑA DE LOMO </vt:lpstr>
      <vt:lpstr>CAÑA DE LOMO      </vt:lpstr>
      <vt:lpstr>TOCINO   NACIOANL    </vt:lpstr>
      <vt:lpstr>CABEZA DE CERDO      </vt:lpstr>
      <vt:lpstr>CABEZA DE   LOMO    </vt:lpstr>
      <vt:lpstr>LENGUA  DE CERDO </vt:lpstr>
      <vt:lpstr>   P A P A  D A       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2021-07-06T15:25:19Z</dcterms:modified>
</cp:coreProperties>
</file>