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6  JUNIO   2021\"/>
    </mc:Choice>
  </mc:AlternateContent>
  <xr:revisionPtr revIDLastSave="0" documentId="13_ncr:1_{ED1B3EEB-4C36-4DCB-ADA9-E127F2C6D2BF}" xr6:coauthVersionLast="47" xr6:coauthVersionMax="47" xr10:uidLastSave="{00000000-0000-0000-0000-000000000000}"/>
  <bookViews>
    <workbookView xWindow="-120" yWindow="-120" windowWidth="29040" windowHeight="15840" firstSheet="10" activeTab="10" xr2:uid="{5E58DBF9-D3ED-4DEB-9460-35DDCC0234E4}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Hoja4" sheetId="16" r:id="rId14"/>
    <sheet name="Hoja3" sheetId="19" r:id="rId15"/>
    <sheet name="C A N C E L A C I O N E S   " sheetId="5" r:id="rId16"/>
    <sheet name="PRUEBA          " sheetId="6" r:id="rId17"/>
    <sheet name="Hoja1" sheetId="17" r:id="rId18"/>
    <sheet name="Hoja2" sheetId="18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" i="13" l="1"/>
  <c r="K71" i="6"/>
  <c r="N65" i="6"/>
  <c r="F65" i="6"/>
  <c r="C65" i="6"/>
  <c r="L46" i="6"/>
  <c r="L45" i="6"/>
  <c r="L43" i="6"/>
  <c r="L34" i="6"/>
  <c r="L33" i="6"/>
  <c r="L27" i="6"/>
  <c r="I27" i="6"/>
  <c r="I65" i="6" s="1"/>
  <c r="K67" i="6" s="1"/>
  <c r="M23" i="6"/>
  <c r="M20" i="6"/>
  <c r="L20" i="6"/>
  <c r="M17" i="6"/>
  <c r="M16" i="6"/>
  <c r="L13" i="6"/>
  <c r="L65" i="6" s="1"/>
  <c r="F11" i="6"/>
  <c r="M10" i="6"/>
  <c r="M65" i="6" s="1"/>
  <c r="M67" i="6" s="1"/>
  <c r="F9" i="6"/>
  <c r="F68" i="6" l="1"/>
  <c r="F71" i="6" s="1"/>
  <c r="K69" i="6" s="1"/>
  <c r="K73" i="6" s="1"/>
  <c r="K54" i="15"/>
  <c r="N48" i="15"/>
  <c r="I48" i="15"/>
  <c r="C48" i="15"/>
  <c r="L43" i="15"/>
  <c r="L42" i="15"/>
  <c r="L40" i="15"/>
  <c r="L31" i="15"/>
  <c r="L30" i="15"/>
  <c r="R29" i="15"/>
  <c r="V25" i="15" s="1"/>
  <c r="L24" i="15"/>
  <c r="I24" i="15"/>
  <c r="V23" i="15"/>
  <c r="M20" i="15"/>
  <c r="L17" i="15"/>
  <c r="M13" i="15"/>
  <c r="L10" i="15"/>
  <c r="F8" i="15"/>
  <c r="F48" i="15" s="1"/>
  <c r="M7" i="15"/>
  <c r="M48" i="15" s="1"/>
  <c r="M50" i="15" s="1"/>
  <c r="F6" i="15"/>
  <c r="L48" i="15" l="1"/>
  <c r="K50" i="15" s="1"/>
  <c r="F51" i="15" s="1"/>
  <c r="F54" i="15" s="1"/>
  <c r="K52" i="15" s="1"/>
  <c r="K56" i="15" s="1"/>
  <c r="T26" i="13" l="1"/>
  <c r="R6" i="13"/>
  <c r="P30" i="13"/>
  <c r="M17" i="13"/>
  <c r="M14" i="13"/>
  <c r="M13" i="13"/>
  <c r="M7" i="13"/>
  <c r="R7" i="13" s="1"/>
  <c r="R5" i="13"/>
  <c r="AG44" i="13" l="1"/>
  <c r="Q62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" i="12"/>
  <c r="P5" i="12"/>
  <c r="F62" i="12"/>
  <c r="P62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6" i="12"/>
  <c r="L22" i="12"/>
  <c r="P43" i="10" l="1"/>
  <c r="P6" i="10"/>
  <c r="Q43" i="10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M62" i="12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M36" i="12"/>
  <c r="L36" i="12"/>
  <c r="S12" i="13"/>
  <c r="S13" i="13"/>
  <c r="S14" i="13"/>
  <c r="S15" i="13"/>
  <c r="S21" i="13"/>
  <c r="F8" i="13"/>
  <c r="F6" i="13"/>
  <c r="K68" i="13" l="1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M32" i="12"/>
  <c r="K64" i="13" l="1"/>
  <c r="F65" i="13" s="1"/>
  <c r="F68" i="13" s="1"/>
  <c r="M64" i="13"/>
  <c r="M31" i="12"/>
  <c r="K66" i="13" l="1"/>
  <c r="K70" i="13" s="1"/>
  <c r="S62" i="13"/>
  <c r="R65" i="13" s="1"/>
  <c r="M27" i="12"/>
  <c r="M24" i="12"/>
  <c r="M19" i="12" l="1"/>
  <c r="L15" i="12" l="1"/>
  <c r="M14" i="12" l="1"/>
  <c r="L8" i="12" l="1"/>
  <c r="M5" i="12" l="1"/>
  <c r="L46" i="10" l="1"/>
  <c r="L45" i="10"/>
  <c r="L41" i="10"/>
  <c r="L37" i="10"/>
  <c r="L35" i="10"/>
  <c r="P5" i="10"/>
  <c r="Q5" i="10" s="1"/>
  <c r="Q6" i="10"/>
  <c r="P7" i="10"/>
  <c r="Q7" i="10" s="1"/>
  <c r="M8" i="10"/>
  <c r="P8" i="10"/>
  <c r="Q8" i="10" s="1"/>
  <c r="L9" i="10"/>
  <c r="P9" i="10"/>
  <c r="Q9" i="10"/>
  <c r="P10" i="10"/>
  <c r="Q10" i="10" s="1"/>
  <c r="P11" i="10"/>
  <c r="Q11" i="10"/>
  <c r="P12" i="10"/>
  <c r="Q12" i="10" s="1"/>
  <c r="P13" i="10"/>
  <c r="Q13" i="10"/>
  <c r="P14" i="10"/>
  <c r="Q14" i="10" s="1"/>
  <c r="M15" i="10"/>
  <c r="P15" i="10"/>
  <c r="Q15" i="10" s="1"/>
  <c r="L16" i="10"/>
  <c r="P16" i="10"/>
  <c r="Q16" i="10"/>
  <c r="P17" i="10"/>
  <c r="Q17" i="10" s="1"/>
  <c r="P18" i="10"/>
  <c r="Q18" i="10"/>
  <c r="P19" i="10"/>
  <c r="Q19" i="10" s="1"/>
  <c r="M20" i="10"/>
  <c r="P20" i="10"/>
  <c r="Q20" i="10" s="1"/>
  <c r="P21" i="10"/>
  <c r="Q21" i="10"/>
  <c r="P22" i="10"/>
  <c r="Q22" i="10" s="1"/>
  <c r="L23" i="10"/>
  <c r="P23" i="10"/>
  <c r="Q23" i="10"/>
  <c r="M24" i="10"/>
  <c r="P24" i="10" s="1"/>
  <c r="Q24" i="10" s="1"/>
  <c r="P25" i="10"/>
  <c r="Q25" i="10" s="1"/>
  <c r="P26" i="10"/>
  <c r="Q26" i="10"/>
  <c r="P27" i="10"/>
  <c r="Q27" i="10" s="1"/>
  <c r="P28" i="10"/>
  <c r="Q28" i="10"/>
  <c r="P29" i="10"/>
  <c r="Q29" i="10" s="1"/>
  <c r="P30" i="10"/>
  <c r="Q30" i="10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L56" i="10"/>
  <c r="K58" i="10" s="1"/>
  <c r="M56" i="10"/>
  <c r="N56" i="10"/>
  <c r="K62" i="10"/>
  <c r="F36" i="11"/>
  <c r="F35" i="11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K64" i="12" l="1"/>
  <c r="F65" i="12" s="1"/>
  <c r="F68" i="12" s="1"/>
  <c r="K66" i="12" s="1"/>
  <c r="K70" i="12" s="1"/>
  <c r="M58" i="10"/>
  <c r="F59" i="10"/>
  <c r="F62" i="10" s="1"/>
  <c r="K60" i="10" s="1"/>
  <c r="K64" i="10" s="1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" i="11"/>
  <c r="F43" i="9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Q6" i="3" l="1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78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M62" i="8" l="1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F40" i="2" l="1"/>
  <c r="F41" i="2" s="1"/>
  <c r="F42" i="2" s="1"/>
  <c r="F43" i="2" s="1"/>
  <c r="F44" i="2" s="1"/>
  <c r="F45" i="2" s="1"/>
  <c r="F46" i="2" s="1"/>
  <c r="L28" i="3"/>
  <c r="M22" i="3" l="1"/>
  <c r="L21" i="3" l="1"/>
  <c r="P16" i="3" l="1"/>
  <c r="M16" i="3"/>
  <c r="P15" i="3" l="1"/>
  <c r="Q15" i="3" s="1"/>
  <c r="Q14" i="3"/>
  <c r="L14" i="3"/>
  <c r="M10" i="3" l="1"/>
  <c r="M8" i="3" l="1"/>
  <c r="P7" i="3" l="1"/>
  <c r="L7" i="3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P29" i="1"/>
  <c r="L29" i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7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K64" i="1" l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BB8CA1C8-8ACB-4709-B375-2C61BA53CB8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8DE7803-57F0-4B9F-86CC-4CD9C3D4625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9C3C4C07-5805-4AF5-828A-12CA69FE887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79F5136-0216-450C-A42C-392E845C83F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95A54564-C13F-48FC-B378-C020AB5F0F4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5C366490-0B0C-4806-BA04-B6F663667D4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BE6ECB73-30A5-4315-8B34-CFD9B19F406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34425D62-D8D7-4E8B-BC1D-FFE1096C793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1A95946C-B210-4A1D-8854-22DCFC8F64D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58721635-8383-46B4-A3F9-B535B8E8443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EF239175-E9DB-4F1C-A369-3D9958D2522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69F8B362-1488-402E-ADBF-16B24D86C6B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FB4907B-3C34-4311-83FE-5C70A92F363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568062B5-21DC-4464-B3EB-93F1DD78BC9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6" authorId="0" shapeId="0" xr:uid="{EE149AF7-BFAC-48F6-930F-AB31790D3F4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7D7D8905-0227-4EF3-B660-406D79E7642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<sst xmlns="http://schemas.openxmlformats.org/spreadsheetml/2006/main" count="1587" uniqueCount="618">
  <si>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</si>
  <si>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</si>
  <si>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</si>
  <si>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</si>
  <si>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</si>
  <si>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</si>
  <si>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</si>
  <si>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</si>
  <si>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</si>
  <si>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</si>
  <si>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</si>
  <si>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</si>
  <si>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</si>
  <si>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</si>
  <si>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</si>
  <si>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</si>
  <si>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</si>
  <si>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</si>
  <si>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</si>
  <si>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</si>
  <si>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</si>
  <si>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</si>
  <si>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</si>
  <si>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</si>
  <si>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</si>
  <si>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</si>
  <si>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</si>
  <si>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</si>
  <si>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</si>
  <si>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</si>
  <si>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</si>
  <si>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</si>
  <si>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</si>
  <si>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</si>
  <si>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</si>
  <si>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</si>
  <si>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</si>
  <si>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</si>
  <si>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</si>
  <si>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</si>
  <si>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</si>
  <si>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</si>
  <si>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</si>
  <si>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</si>
  <si>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</si>
  <si>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</si>
  <si>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</si>
  <si>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</si>
  <si>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</si>
  <si>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</si>
  <si>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</si>
  <si>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</si>
  <si>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</si>
  <si>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</si>
  <si>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</si>
  <si>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</si>
  <si>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</si>
  <si>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</si>
  <si>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</si>
  <si>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</si>
  <si>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</si>
  <si>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</si>
  <si>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</si>
  <si>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</si>
  <si>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</si>
  <si>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</si>
  <si>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</si>
  <si>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</si>
  <si>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</si>
  <si>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</si>
  <si>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</si>
  <si>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</si>
  <si>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</si>
  <si>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</si>
  <si>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</si>
  <si>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</si>
  <si>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</si>
  <si>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</si>
  <si>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</si>
  <si>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</si>
  <si>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</si>
  <si>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</si>
  <si>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</si>
  <si>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</si>
  <si>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</si>
  <si>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</si>
  <si>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</si>
  <si>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</si>
  <si>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</si>
  <si>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</si>
  <si>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</si>
  <si>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</si>
  <si>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</si>
  <si>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</si>
  <si>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</si>
  <si>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</si>
  <si>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</si>
  <si>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</si>
  <si>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</si>
  <si>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</si>
  <si>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</si>
  <si>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</si>
  <si>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</si>
  <si>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</si>
  <si>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</si>
  <si>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</si>
  <si>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</si>
  <si>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</si>
  <si>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</si>
  <si>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</si>
  <si>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</si>
  <si>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</si>
  <si>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</si>
  <si>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</si>
  <si>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</si>
  <si>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</si>
  <si>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</si>
  <si>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</si>
  <si>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</si>
  <si>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</si>
  <si>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</si>
  <si>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</si>
  <si>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</si>
  <si>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</si>
  <si>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</si>
  <si>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</si>
  <si>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</si>
  <si>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</si>
  <si>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</si>
  <si>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</si>
  <si>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</si>
  <si>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</si>
  <si>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</si>
  <si>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</si>
  <si>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</si>
  <si>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</si>
  <si>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</si>
  <si>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</si>
  <si>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</si>
  <si>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</si>
  <si>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</si>
  <si>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</si>
  <si>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</si>
  <si>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</si>
  <si>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</si>
  <si>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</si>
  <si>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</si>
  <si>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</si>
  <si>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</si>
  <si>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</si>
  <si>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</si>
  <si>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</si>
  <si>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</si>
  <si>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</si>
  <si>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</si>
  <si>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</si>
  <si>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</si>
  <si>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</si>
  <si>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</si>
  <si>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</si>
  <si>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</si>
  <si>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</si>
  <si>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</si>
  <si>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</si>
  <si>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</si>
  <si>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</si>
  <si>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</si>
  <si>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</si>
  <si>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</si>
  <si>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</si>
  <si>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</si>
  <si>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</si>
  <si>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</si>
  <si>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</si>
  <si>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</si>
  <si>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</si>
  <si>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</si>
  <si>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</si>
  <si>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</si>
  <si>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</si>
  <si>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</si>
  <si>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</si>
  <si>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</si>
  <si>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</si>
  <si>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</si>
  <si>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</si>
  <si>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</si>
  <si>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</si>
  <si>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</si>
  <si>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</si>
  <si>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</si>
  <si>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</si>
  <si>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</si>
  <si>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</si>
  <si>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</si>
  <si>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</si>
  <si>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</si>
  <si>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</si>
  <si>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</si>
  <si>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</si>
  <si>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</si>
  <si>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</si>
  <si>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</si>
  <si>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</si>
  <si>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</si>
  <si>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</si>
  <si>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</si>
  <si>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</si>
  <si>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</si>
  <si>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</si>
  <si>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</si>
  <si>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</si>
  <si>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</si>
  <si>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</si>
  <si>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</si>
  <si>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</si>
  <si>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</si>
  <si>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</si>
  <si>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</si>
  <si>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</si>
  <si>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</si>
  <si>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</si>
  <si>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</si>
  <si>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</si>
  <si>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</si>
  <si>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</si>
  <si>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</si>
  <si>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</si>
  <si>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</si>
  <si>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</si>
  <si>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</si>
  <si>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</si>
  <si>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</si>
  <si>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</si>
  <si>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</si>
  <si>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</si>
  <si>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</si>
  <si>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</si>
  <si>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</si>
  <si>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</si>
  <si>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</si>
  <si>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</si>
  <si>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</si>
  <si>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</si>
  <si>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</si>
  <si>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</si>
  <si>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</si>
  <si>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</si>
  <si>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</si>
  <si>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</si>
  <si>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</si>
  <si>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</si>
  <si>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</si>
  <si>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</si>
  <si>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</si>
  <si>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</si>
  <si>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</si>
  <si>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</si>
  <si>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</si>
  <si>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</si>
  <si>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</si>
  <si>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</si>
  <si>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</si>
  <si>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</si>
  <si>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</si>
  <si>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</si>
  <si>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</si>
  <si>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</si>
  <si>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</si>
  <si>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</si>
  <si>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</si>
  <si>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</si>
  <si>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</si>
  <si>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</si>
  <si>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</si>
  <si>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</si>
  <si>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</si>
  <si>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</si>
  <si>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</si>
  <si>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</si>
  <si>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</si>
  <si>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</si>
  <si>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</si>
  <si>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</si>
  <si>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</si>
  <si>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</si>
  <si>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</si>
  <si>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</si>
  <si>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</si>
  <si>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</si>
  <si>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</si>
  <si>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</si>
  <si>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</si>
  <si>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</si>
  <si>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</si>
  <si>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</si>
  <si>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</si>
  <si>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</si>
  <si>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</si>
  <si>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</si>
  <si>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</si>
  <si>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</si>
  <si>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</si>
  <si>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</si>
  <si>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</si>
  <si>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</si>
  <si>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</si>
  <si>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</si>
  <si>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</si>
  <si>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</si>
  <si>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</si>
  <si>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</si>
  <si>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</si>
  <si>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</si>
  <si>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</si>
  <si>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</si>
  <si>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</si>
  <si>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</si>
  <si>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</si>
  <si>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</si>
  <si>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</si>
  <si>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</si>
  <si>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</si>
  <si>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</si>
  <si>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</si>
  <si>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</si>
  <si>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</si>
  <si>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</si>
  <si>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</si>
  <si>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</si>
  <si>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</si>
  <si>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</si>
  <si>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</si>
  <si>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</si>
  <si>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</si>
  <si>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</si>
  <si>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</si>
  <si>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</si>
  <si>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</si>
  <si>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</si>
  <si>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</si>
  <si>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</si>
  <si>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</si>
  <si>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</si>
  <si>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</si>
  <si>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</si>
  <si>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</si>
  <si>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</si>
  <si>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</si>
  <si>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</si>
  <si>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</si>
  <si>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</si>
  <si>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</si>
  <si>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</si>
  <si>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</si>
  <si>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</si>
  <si>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</si>
  <si>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</si>
  <si>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</si>
  <si>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</si>
  <si>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</si>
  <si>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</si>
  <si>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</si>
  <si>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</si>
  <si>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</si>
  <si>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</si>
  <si>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</si>
  <si>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</si>
  <si>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</si>
  <si>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</si>
  <si>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</si>
  <si>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</si>
  <si>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</si>
  <si>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</si>
  <si>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</si>
  <si>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</si>
  <si>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</si>
  <si>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</si>
  <si>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</si>
  <si>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</si>
  <si>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</si>
  <si>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</si>
  <si>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</si>
  <si>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</si>
  <si>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</si>
  <si>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</si>
  <si>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</si>
  <si>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</si>
  <si>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SEGURO VIDA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</si>
  <si>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</si>
  <si>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</si>
  <si>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</si>
  <si>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</si>
  <si>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</si>
  <si>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</si>
  <si>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</si>
  <si>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</si>
  <si>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</si>
  <si>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</si>
  <si>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</si>
  <si>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</si>
  <si>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</si>
  <si>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</si>
  <si>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</si>
  <si>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</si>
  <si>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</si>
  <si>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</si>
  <si>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</si>
  <si>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</si>
  <si>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</si>
  <si>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</si>
  <si>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</si>
  <si>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</si>
  <si>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</si>
  <si>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</si>
  <si>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</si>
  <si>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</si>
  <si>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</si>
  <si>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</si>
  <si>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</si>
  <si>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</si>
  <si>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</si>
  <si>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</si>
  <si>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</si>
  <si>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</si>
  <si>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</si>
  <si>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</si>
  <si>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</si>
  <si>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</si>
  <si>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</si>
  <si>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</si>
  <si>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</si>
  <si>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</si>
  <si>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</si>
  <si>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 xml:space="preserve">#  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</si>
  <si>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</si>
  <si>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</si>
  <si>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</si>
  <si>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</si>
  <si>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</si>
  <si>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</si>
  <si>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</si>
  <si>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</si>
  <si>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</si>
  <si>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</si>
  <si>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</si>
  <si>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</si>
  <si>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</si>
  <si>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</si>
  <si>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</si>
  <si>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</si>
  <si>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</si>
  <si>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</si>
  <si>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</si>
  <si>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</si>
  <si>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</si>
  <si>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</si>
  <si>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</si>
  <si>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</si>
  <si>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</si>
  <si>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</si>
  <si>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</si>
  <si>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</si>
  <si>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</si>
  <si>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</si>
  <si>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</si>
  <si>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</si>
  <si>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</si>
  <si>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</si>
  <si>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</si>
  <si>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</si>
  <si>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</si>
  <si>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</si>
  <si>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</si>
  <si>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</si>
  <si>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</si>
  <si>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</si>
  <si>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</si>
  <si>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</si>
  <si>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</si>
  <si>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</si>
  <si>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</si>
  <si>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</si>
  <si>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</si>
  <si>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</si>
  <si>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</si>
  <si>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</si>
  <si>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</si>
  <si>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</si>
  <si>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</si>
  <si>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</si>
  <si>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</si>
  <si>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</si>
  <si>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</si>
  <si>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</si>
  <si>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</si>
  <si>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</si>
  <si>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</si>
  <si>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</si>
  <si>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</si>
  <si>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</si>
  <si>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</si>
  <si>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</si>
  <si>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</si>
  <si>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</si>
  <si>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</si>
  <si>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</si>
  <si>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</si>
  <si>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</si>
  <si>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</si>
  <si>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</si>
  <si>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</si>
  <si>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</si>
  <si>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</si>
  <si>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</si>
  <si>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</si>
  <si>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</si>
  <si>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</si>
  <si>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</si>
  <si>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</si>
  <si>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</si>
  <si>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</si>
  <si>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</si>
  <si>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</si>
  <si>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</si>
  <si>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</si>
  <si>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</si>
  <si>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</si>
  <si>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</si>
  <si>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</si>
  <si>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</si>
  <si>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</si>
  <si>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</si>
  <si>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</si>
  <si>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</si>
  <si>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</si>
  <si>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</si>
  <si>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</si>
  <si>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</si>
  <si>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</si>
  <si>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</si>
  <si>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</si>
  <si>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</si>
  <si>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</si>
  <si>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</si>
  <si>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</si>
  <si>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</si>
  <si>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</si>
  <si>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</si>
  <si>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</si>
  <si>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</si>
  <si>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</si>
  <si>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</si>
  <si>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</si>
  <si>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</si>
  <si>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</si>
  <si>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</si>
  <si>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</si>
  <si>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</si>
  <si>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</si>
  <si>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GARANTIA FIRA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</si>
  <si>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</si>
  <si>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</si>
  <si>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</si>
  <si>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</si>
  <si>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</si>
  <si>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</si>
  <si>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</si>
  <si>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</si>
  <si>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</si>
  <si>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</si>
  <si>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</si>
  <si>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</si>
  <si>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</si>
  <si>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</si>
  <si>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</si>
  <si>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</si>
  <si>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</si>
  <si>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</si>
  <si>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</si>
  <si>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</si>
  <si>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</si>
  <si>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</si>
  <si>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</si>
  <si>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</si>
  <si>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</si>
  <si>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</si>
  <si>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</si>
  <si>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</si>
  <si>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</si>
  <si>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</si>
  <si>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</si>
  <si>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</si>
  <si>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</si>
  <si>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</si>
  <si>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</si>
  <si>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</si>
  <si>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</si>
  <si>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</si>
  <si>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</si>
  <si>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</si>
  <si>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</si>
  <si>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</si>
  <si>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</si>
  <si>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</si>
  <si>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</si>
  <si>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</si>
  <si>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</si>
  <si>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</si>
  <si>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</si>
  <si>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</si>
  <si>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</si>
  <si>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</si>
  <si>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</si>
  <si>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</si>
  <si>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# 277496</t>
  </si>
  <si>
    <t>#  277497</t>
  </si>
  <si>
    <t>EFECTIVO NO DEPOSITADO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</si>
</sst>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6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2" fillId="4" borderId="5" xfId="1" applyFont="1" applyFill="1" applyBorder="1" applyAlignment="1">
      <alignment horizontal="righ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6" borderId="69" xfId="1" applyFont="1" applyFill="1" applyBorder="1" applyAlignment="1">
      <alignment horizontal="center" vertical="center" wrapText="1"/>
    </xf>
    <xf numFmtId="44" fontId="53" fillId="16" borderId="65" xfId="1" applyFont="1" applyFill="1" applyBorder="1" applyAlignment="1">
      <alignment horizontal="center" vertical="center" wrapText="1"/>
    </xf>
    <xf numFmtId="44" fontId="53" fillId="16" borderId="2" xfId="1" applyFont="1" applyFill="1" applyBorder="1" applyAlignment="1">
      <alignment horizontal="center" vertical="center" wrapText="1"/>
    </xf>
    <xf numFmtId="44" fontId="53" fillId="16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44" fontId="2" fillId="16" borderId="64" xfId="1" applyFont="1" applyFill="1" applyBorder="1" applyAlignment="1">
      <alignment horizontal="center" vertical="center" wrapText="1"/>
    </xf>
    <xf numFmtId="44" fontId="2" fillId="16" borderId="69" xfId="1" applyFont="1" applyFill="1" applyBorder="1" applyAlignment="1">
      <alignment horizontal="center" vertical="center" wrapText="1"/>
    </xf>
    <xf numFmtId="44" fontId="2" fillId="16" borderId="60" xfId="1" applyFont="1" applyFill="1" applyBorder="1" applyAlignment="1">
      <alignment horizontal="center" vertical="center" wrapText="1"/>
    </xf>
    <xf numFmtId="44" fontId="2" fillId="16" borderId="2" xfId="1" applyFont="1" applyFill="1" applyBorder="1" applyAlignment="1">
      <alignment horizontal="center" vertical="center" wrapText="1"/>
    </xf>
    <xf numFmtId="44" fontId="35" fillId="7" borderId="64" xfId="1" applyFont="1" applyFill="1" applyBorder="1" applyAlignment="1">
      <alignment horizontal="center" vertical="center"/>
    </xf>
    <xf numFmtId="44" fontId="54" fillId="7" borderId="69" xfId="1" applyFont="1" applyFill="1" applyBorder="1" applyAlignment="1">
      <alignment horizontal="center"/>
    </xf>
    <xf numFmtId="44" fontId="54" fillId="7" borderId="65" xfId="1" applyFont="1" applyFill="1" applyBorder="1" applyAlignment="1">
      <alignment horizontal="center"/>
    </xf>
    <xf numFmtId="44" fontId="35" fillId="7" borderId="60" xfId="1" applyFont="1" applyFill="1" applyBorder="1" applyAlignment="1">
      <alignment horizontal="center" vertical="center"/>
    </xf>
    <xf numFmtId="44" fontId="54" fillId="7" borderId="2" xfId="1" applyFont="1" applyFill="1" applyBorder="1" applyAlignment="1">
      <alignment horizontal="center"/>
    </xf>
    <xf numFmtId="44" fontId="54" fillId="7" borderId="66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66FFFF"/>
      <color rgb="FF9966FF"/>
      <color rgb="FF0000FF"/>
      <color rgb="FFCC99FF"/>
      <color rgb="FFFF00FF"/>
      <color rgb="FF990033"/>
      <color rgb="FF6666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F820B86-6883-48C3-999A-0BF6481B85C5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E0D234E-9959-46DE-98B7-D6A247EC2807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67454F2-0E62-47EE-9DB1-B37305E41D05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FC3940AB-C0AD-429B-88BE-F12D9106A0B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ADD8D3C-0F74-443C-B868-A5C5EE82B49E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52BB019-26DF-4DFE-8E87-72781FE600F2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DCE79C3E-EA60-40A2-91B0-71393C6FFD6F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A678943-2CCE-486B-83F5-37446C92BCA1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342E4F5-B597-4AE0-BB56-3131F126E50A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841F37DF-054A-489E-AF3D-1E84432A6772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441E17D-AB4F-4121-89D5-2A7B9AEF0ACF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6449594-2BEA-44C6-A440-DA18149B1B9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97A791C9-E146-4E8E-81B0-FB254339C025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8365B62-48D4-4785-8B77-06544BE78F2E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237BCE1B-5C71-427F-8667-A5A9348EE0D1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CA50C8E9-713B-4219-9D37-6BA0FCBB9FD8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F7F0F3D8-98BE-4D04-AE07-C0B5AD5DCD57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DE07AC51-9C18-497C-AB36-9F581109B425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3F8F323-D3F2-4FC9-83FC-F6B700CE3A2A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39B247A6-2D17-46C2-8E1A-F0E4FC16F1AB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2E7B696-CA3F-491C-B282-4216D6FBDE6B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1FAAF72E-ACE8-4CFD-A43B-469022DAF19E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5927EB2F-EE7E-4EE7-ABF2-33E1D51CA8E9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5B1EE1E-3E58-489C-98F7-6E3EBA21DBCA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AF4B77D-3270-4FAE-9BE0-CBAF8DB24DD4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9523A7E9-BCE1-43EC-894A-C072393D7237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A2A49C8F-C719-4218-B603-AF0C1F149EED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81584A8-D550-4211-A288-CD14A8AF5731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676535C5-DB55-4326-9E33-AB692E3F1531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1476FF85-91CC-4410-BC0D-2D1A3294C942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0D2AEC8-8D19-41C3-AABD-5B32AF2BA9DB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CE8C60F9-9CBB-43F8-B668-CE385180330D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AF94ACA-A0D5-44FD-835B-13E8860BC46B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6537A3A-1F49-41B2-A8DC-5B201D2331B7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BD489798-4FBB-42FC-B054-4DFF51E03C12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2938F097-D331-4DE2-B80C-916CF0BFADB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A490FDCC-925F-4921-817F-A4875C6DF71D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6C93070C-3AA2-4A19-9D04-D514FAE352A7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21B5AEA-F746-4F6B-93D1-D01BCCF0D44C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F9FCFCC7-B29D-40C0-905C-298E4BF93427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4D6385E-2EA3-41EF-ABA0-AFED50F4B48A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6795817B-17BC-4A37-979F-E79B4F728CF4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6FB0371E-D14E-4BE2-9E07-1876F2CF8FF7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9576FE0A-55A3-44F2-B205-941AE9156615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54DB489C-3E1E-4083-B096-C2F2251A62EB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64898049-D0A8-48F6-997C-E775CB7E0018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1CCE23D1-560A-44E7-BAF0-FA898FF637EE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B93F603F-6F35-4E7E-AAEF-A92BBD41D9D6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F19F06BC-D82C-4D0C-B7F7-50125ABB3243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2D7F6F88-0833-4470-AB3C-375AA2C501C7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B394E7FE-4C4A-45DC-B0A7-7D53C7DE6993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9A0D9E89-C40C-45CB-A773-FD98FCBCEB59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F753E34F-133A-43DA-AC56-DE9B93624E9D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62F5FFDC-E681-43CE-82AC-96989BD20428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FA0B9E0F-E211-45AB-B806-033117875B51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B982BBF4-40B3-44F4-A142-94EC2F9054B6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AD925199-6A70-4216-B691-584E0BBDD324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3A13A359-F043-4B9C-A47E-EE0C143B5F62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3418B6C-6279-47EF-B0FD-D60825CEEB84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58A0851-C85C-4971-97DE-4AE72B838646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312D6F57-55EB-4BBB-BCC3-963BD773FE3A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37A236F8-B512-4AA7-BC56-E7385A8CC24F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E5EDE5B-AEE2-4959-933A-5A3B6CC9096A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49F620DE-EFC4-4190-9984-019680599AD6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8CF450A-1BBE-4E5A-BAD3-5FCC5C6AF068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6467C23-5B4D-4685-9C5D-14FA9D85E88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3ED49C5D-A8DA-408D-8A02-EE8DB3DF2D7C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385B5615-314D-4E15-A9BC-7669BF85BA8D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5</xdr:col>
      <xdr:colOff>523524</xdr:colOff>
      <xdr:row>37</xdr:row>
      <xdr:rowOff>180143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0E3139F-FBC5-4B72-A595-8527BF31C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0" y="571500"/>
          <a:ext cx="2809524" cy="665714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65</xdr:row>
      <xdr:rowOff>66676</xdr:rowOff>
    </xdr:from>
    <xdr:to>
      <xdr:col>13</xdr:col>
      <xdr:colOff>228599</xdr:colOff>
      <xdr:row>65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940E9243-263C-448B-8168-CBDF23663A2D}"/>
            </a:ext>
          </a:extLst>
        </xdr:cNvPr>
        <xdr:cNvSpPr/>
      </xdr:nvSpPr>
      <xdr:spPr>
        <a:xfrm rot="5400000">
          <a:off x="10801348" y="103917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71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1657508B-0109-476A-BAC7-C069BE49B000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66</xdr:row>
      <xdr:rowOff>200024</xdr:rowOff>
    </xdr:from>
    <xdr:to>
      <xdr:col>6</xdr:col>
      <xdr:colOff>285750</xdr:colOff>
      <xdr:row>67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8BA01DB2-1793-4ACF-A52D-3E2D979A0D05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64</xdr:row>
      <xdr:rowOff>123825</xdr:rowOff>
    </xdr:from>
    <xdr:to>
      <xdr:col>7</xdr:col>
      <xdr:colOff>295275</xdr:colOff>
      <xdr:row>66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450562C3-752A-444F-A41B-8A71D7AE944A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66</xdr:row>
      <xdr:rowOff>200024</xdr:rowOff>
    </xdr:from>
    <xdr:to>
      <xdr:col>6</xdr:col>
      <xdr:colOff>285750</xdr:colOff>
      <xdr:row>67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DCD48826-3010-4401-94DD-3BDF053C16B5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64</xdr:row>
      <xdr:rowOff>104775</xdr:rowOff>
    </xdr:from>
    <xdr:to>
      <xdr:col>5</xdr:col>
      <xdr:colOff>85725</xdr:colOff>
      <xdr:row>66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C1F97F2B-56DA-4597-A3C8-EAC64D14D5EE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64</xdr:row>
      <xdr:rowOff>200023</xdr:rowOff>
    </xdr:from>
    <xdr:to>
      <xdr:col>11</xdr:col>
      <xdr:colOff>133352</xdr:colOff>
      <xdr:row>65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E22BF039-A824-4E7E-A295-F834E4929481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1809604</xdr:colOff>
      <xdr:row>70</xdr:row>
      <xdr:rowOff>68557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510D4712-ED59-432D-8FE5-6287428E11A6}"/>
            </a:ext>
          </a:extLst>
        </xdr:cNvPr>
        <xdr:cNvSpPr/>
      </xdr:nvSpPr>
      <xdr:spPr>
        <a:xfrm rot="18916712">
          <a:off x="10658329" y="118700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68</xdr:row>
      <xdr:rowOff>85725</xdr:rowOff>
    </xdr:from>
    <xdr:to>
      <xdr:col>7</xdr:col>
      <xdr:colOff>695325</xdr:colOff>
      <xdr:row>72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B65B0E87-A323-4356-8826-B2685100D6F5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3A9F-ECFF-49C7-B566-6C146EF7C9F4}">
  <sheetPr>
    <tabColor rgb="FF00B0F0"/>
  </sheetPr>
  <dimension ref="A1:W88"/>
  <sheetViews>
    <sheetView topLeftCell="F12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463" t="s">
        <v>26</v>
      </c>
      <c r="D1" s="463"/>
      <c r="E1" s="463"/>
      <c r="F1" s="463"/>
      <c r="G1" s="463"/>
      <c r="H1" s="463"/>
      <c r="I1" s="463"/>
      <c r="J1" s="463"/>
      <c r="K1" s="463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464" t="s">
        <v>1</v>
      </c>
      <c r="C3" s="465"/>
      <c r="D3" s="14"/>
      <c r="E3" s="15"/>
      <c r="F3" s="15"/>
      <c r="H3" s="466" t="s">
        <v>2</v>
      </c>
      <c r="I3" s="466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467" t="s">
        <v>7</v>
      </c>
      <c r="F4" s="468"/>
      <c r="H4" s="469" t="s">
        <v>8</v>
      </c>
      <c r="I4" s="470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450" t="s">
        <v>16</v>
      </c>
      <c r="I64" s="451"/>
      <c r="J64" s="101"/>
      <c r="K64" s="452">
        <f>I62+L62</f>
        <v>360753.85</v>
      </c>
      <c r="L64" s="453"/>
      <c r="M64" s="454">
        <f>M62+N62</f>
        <v>2886514.7</v>
      </c>
      <c r="N64" s="455"/>
      <c r="O64" s="102"/>
      <c r="P64" s="99"/>
      <c r="Q64" s="99"/>
      <c r="S64" s="174"/>
    </row>
    <row r="65" spans="2:19" ht="19.5" customHeight="1" thickBot="1" x14ac:dyDescent="0.3">
      <c r="D65" s="462" t="s">
        <v>17</v>
      </c>
      <c r="E65" s="462"/>
      <c r="F65" s="103">
        <f>F62-K64-C62</f>
        <v>2365880.5699999998</v>
      </c>
      <c r="I65" s="104"/>
      <c r="J65" s="105"/>
      <c r="P65" s="441">
        <f>P62+Q62</f>
        <v>3321521.28</v>
      </c>
      <c r="Q65" s="442"/>
      <c r="S65" s="50"/>
    </row>
    <row r="66" spans="2:19" ht="15.75" customHeight="1" x14ac:dyDescent="0.3">
      <c r="D66" s="443" t="s">
        <v>18</v>
      </c>
      <c r="E66" s="443"/>
      <c r="F66" s="95">
        <v>-2276696.6800000002</v>
      </c>
      <c r="I66" s="444" t="s">
        <v>19</v>
      </c>
      <c r="J66" s="445"/>
      <c r="K66" s="446">
        <f>F68+F69+F70</f>
        <v>344253.98999999964</v>
      </c>
      <c r="L66" s="447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448">
        <f>-C4</f>
        <v>-250864.68</v>
      </c>
      <c r="L68" s="449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456" t="s">
        <v>24</v>
      </c>
      <c r="E70" s="457"/>
      <c r="F70" s="120">
        <v>209541.1</v>
      </c>
      <c r="I70" s="458" t="s">
        <v>25</v>
      </c>
      <c r="J70" s="459"/>
      <c r="K70" s="460">
        <f>K66+K68</f>
        <v>93389.309999999648</v>
      </c>
      <c r="L70" s="461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xmlns:xlrd2="http://schemas.microsoft.com/office/spreadsheetml/2017/richdata2" ref="J35:L54">
    <sortCondition ref="J35:J54"/>
  </sortState>
  <mergeCells count="17">
    <mergeCell ref="C1:K1"/>
    <mergeCell ref="B3:C3"/>
    <mergeCell ref="H3:I3"/>
    <mergeCell ref="E4:F4"/>
    <mergeCell ref="H4:I4"/>
    <mergeCell ref="H64:I64"/>
    <mergeCell ref="K64:L64"/>
    <mergeCell ref="M64:N64"/>
    <mergeCell ref="D70:E70"/>
    <mergeCell ref="I70:J70"/>
    <mergeCell ref="K70:L70"/>
    <mergeCell ref="D65:E65"/>
    <mergeCell ref="P65:Q65"/>
    <mergeCell ref="D66:E66"/>
    <mergeCell ref="I66:J66"/>
    <mergeCell ref="K66:L66"/>
    <mergeCell ref="K68:L68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5A45-DB3B-4B97-B464-D821ECF3F000}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420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421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422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459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460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461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462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463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464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465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466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467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468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469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470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471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472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473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474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475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476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477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478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479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480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481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482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483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484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485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486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487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488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489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490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491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492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493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494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500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501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502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503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6482-BA8F-4AB6-B5ED-851C8C7FBDCC}">
  <sheetPr>
    <tabColor rgb="FF9966FF"/>
  </sheetPr>
  <dimension ref="A1:AG92"/>
  <sheetViews>
    <sheetView tabSelected="1" topLeftCell="A37" zoomScaleNormal="100" workbookViewId="0">
      <selection activeCell="N77" sqref="N7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11" t="s">
        <v>531</v>
      </c>
      <c r="C1" s="463" t="s">
        <v>505</v>
      </c>
      <c r="D1" s="463"/>
      <c r="E1" s="463"/>
      <c r="F1" s="463"/>
      <c r="G1" s="463"/>
      <c r="H1" s="463"/>
      <c r="I1" s="463"/>
      <c r="J1" s="463"/>
      <c r="K1" s="463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12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494" t="s">
        <v>599</v>
      </c>
      <c r="AC2" s="494"/>
      <c r="AD2" s="494"/>
      <c r="AE2" s="494"/>
      <c r="AF2" s="494"/>
      <c r="AG2" s="494"/>
    </row>
    <row r="3" spans="1:33" ht="18" customHeight="1" thickBot="1" x14ac:dyDescent="0.35">
      <c r="B3" s="464" t="s">
        <v>1</v>
      </c>
      <c r="C3" s="465"/>
      <c r="D3" s="14"/>
      <c r="E3" s="15"/>
      <c r="F3" s="15"/>
      <c r="H3" s="466" t="s">
        <v>2</v>
      </c>
      <c r="I3" s="466"/>
      <c r="K3" s="17" t="s">
        <v>3</v>
      </c>
      <c r="L3" s="17" t="s">
        <v>4</v>
      </c>
      <c r="M3" s="18"/>
      <c r="P3" s="484" t="s">
        <v>565</v>
      </c>
      <c r="Q3" s="394"/>
      <c r="W3" s="213" t="s">
        <v>54</v>
      </c>
      <c r="X3" s="219">
        <v>44201</v>
      </c>
      <c r="Y3" s="198">
        <v>2000</v>
      </c>
      <c r="AB3" s="494"/>
      <c r="AC3" s="494"/>
      <c r="AD3" s="494"/>
      <c r="AE3" s="494"/>
      <c r="AF3" s="494"/>
      <c r="AG3" s="494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467" t="s">
        <v>7</v>
      </c>
      <c r="F4" s="468"/>
      <c r="H4" s="469" t="s">
        <v>8</v>
      </c>
      <c r="I4" s="470"/>
      <c r="J4" s="24"/>
      <c r="K4" s="25"/>
      <c r="L4" s="26"/>
      <c r="M4" s="27" t="s">
        <v>9</v>
      </c>
      <c r="N4" s="28" t="s">
        <v>10</v>
      </c>
      <c r="O4" s="366"/>
      <c r="P4" s="484"/>
      <c r="Q4" s="394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495" t="s">
        <v>529</v>
      </c>
      <c r="AC4" s="496"/>
      <c r="AD4" s="99"/>
      <c r="AE4" s="497" t="s">
        <v>570</v>
      </c>
      <c r="AF4" s="497"/>
      <c r="AG4" s="497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518</v>
      </c>
      <c r="P5" s="399">
        <v>-79419</v>
      </c>
      <c r="Q5" s="99"/>
      <c r="R5" s="7">
        <f>C5+I5+M5+N5</f>
        <v>4681</v>
      </c>
      <c r="S5" s="6">
        <f t="shared" ref="S5:S35" si="0">R5-F5</f>
        <v>-72432</v>
      </c>
      <c r="T5" s="382">
        <v>6987</v>
      </c>
      <c r="W5" s="213" t="s">
        <v>56</v>
      </c>
      <c r="X5" s="220">
        <v>44216</v>
      </c>
      <c r="Y5" s="218">
        <v>2000</v>
      </c>
      <c r="AB5" s="348">
        <v>44354</v>
      </c>
      <c r="AC5" s="349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507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8">
        <v>-2143</v>
      </c>
      <c r="Q6" s="393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50">
        <v>44355</v>
      </c>
      <c r="AC6" s="351">
        <v>122143</v>
      </c>
      <c r="AD6" s="99"/>
      <c r="AE6" s="344" t="s">
        <v>569</v>
      </c>
      <c r="AF6" s="299">
        <v>44356</v>
      </c>
      <c r="AG6" s="345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508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562</v>
      </c>
      <c r="L7" s="46">
        <v>679</v>
      </c>
      <c r="M7" s="41">
        <f>10230+150+75440</f>
        <v>85820</v>
      </c>
      <c r="N7" s="42">
        <v>2701</v>
      </c>
      <c r="O7" s="7"/>
      <c r="P7" s="398">
        <v>-8801</v>
      </c>
      <c r="Q7" s="393"/>
      <c r="R7" s="7">
        <f>C7+I7+M7+N7+L7</f>
        <v>100358</v>
      </c>
      <c r="S7" s="202">
        <f t="shared" si="0"/>
        <v>-8651</v>
      </c>
      <c r="T7" s="381">
        <v>150</v>
      </c>
      <c r="W7" s="213" t="s">
        <v>58</v>
      </c>
      <c r="X7" s="220">
        <v>44230</v>
      </c>
      <c r="Y7" s="218">
        <v>2000</v>
      </c>
      <c r="AB7" s="350">
        <v>44356</v>
      </c>
      <c r="AC7" s="351">
        <v>84241</v>
      </c>
      <c r="AD7" s="99"/>
      <c r="AE7" s="344" t="s">
        <v>569</v>
      </c>
      <c r="AF7" s="299">
        <v>44357</v>
      </c>
      <c r="AG7" s="345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509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8">
        <v>-121552</v>
      </c>
      <c r="Q8" s="393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50">
        <v>44357</v>
      </c>
      <c r="AC8" s="351">
        <v>121552</v>
      </c>
      <c r="AD8" s="99"/>
      <c r="AE8" s="344" t="s">
        <v>569</v>
      </c>
      <c r="AF8" s="299">
        <v>44368</v>
      </c>
      <c r="AG8" s="345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5">
        <v>3855</v>
      </c>
      <c r="Q9" s="393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50">
        <v>44358</v>
      </c>
      <c r="AC9" s="351">
        <v>177695</v>
      </c>
      <c r="AD9" s="99"/>
      <c r="AE9" s="344" t="s">
        <v>569</v>
      </c>
      <c r="AF9" s="299">
        <v>44369</v>
      </c>
      <c r="AG9" s="345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513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523</v>
      </c>
      <c r="L10" s="53">
        <f>16368.46+400+4000</f>
        <v>20768.46</v>
      </c>
      <c r="M10" s="41">
        <v>325340</v>
      </c>
      <c r="N10" s="42">
        <v>10601</v>
      </c>
      <c r="O10" s="7"/>
      <c r="P10" s="395">
        <v>177657</v>
      </c>
      <c r="Q10" s="393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50">
        <v>44359</v>
      </c>
      <c r="AC10" s="351">
        <v>147683</v>
      </c>
      <c r="AD10" s="99"/>
      <c r="AE10" s="344" t="s">
        <v>569</v>
      </c>
      <c r="AF10" s="299">
        <v>44370</v>
      </c>
      <c r="AG10" s="345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514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8">
        <v>-6019</v>
      </c>
      <c r="Q11" s="393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50">
        <v>44360</v>
      </c>
      <c r="AC11" s="351">
        <v>88369</v>
      </c>
      <c r="AD11" s="99"/>
      <c r="AE11" s="346" t="s">
        <v>566</v>
      </c>
      <c r="AF11" s="299">
        <v>44358</v>
      </c>
      <c r="AG11" s="347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515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8">
        <v>-9007</v>
      </c>
      <c r="Q12" s="393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50">
        <v>44361</v>
      </c>
      <c r="AC12" s="351">
        <v>141097</v>
      </c>
      <c r="AD12" s="99"/>
      <c r="AE12" s="346" t="s">
        <v>566</v>
      </c>
      <c r="AF12" s="299">
        <v>44361</v>
      </c>
      <c r="AG12" s="347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516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5" t="s">
        <v>387</v>
      </c>
      <c r="L13" s="46">
        <v>6000</v>
      </c>
      <c r="M13" s="41">
        <f>3060+2203+84946</f>
        <v>90209</v>
      </c>
      <c r="N13" s="42">
        <v>8328</v>
      </c>
      <c r="O13" s="397" t="s">
        <v>611</v>
      </c>
      <c r="P13" s="393">
        <v>0</v>
      </c>
      <c r="Q13" s="393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50">
        <v>44362</v>
      </c>
      <c r="AC13" s="351">
        <v>84946</v>
      </c>
      <c r="AD13" s="99"/>
      <c r="AE13" s="346" t="s">
        <v>566</v>
      </c>
      <c r="AF13" s="299">
        <v>44362</v>
      </c>
      <c r="AG13" s="347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519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6" t="s">
        <v>612</v>
      </c>
      <c r="P14" s="398">
        <v>-5099</v>
      </c>
      <c r="Q14" s="393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50">
        <v>44363</v>
      </c>
      <c r="AC14" s="351">
        <v>96593</v>
      </c>
      <c r="AD14" s="99"/>
      <c r="AE14" s="346" t="s">
        <v>566</v>
      </c>
      <c r="AF14" s="299">
        <v>44363</v>
      </c>
      <c r="AG14" s="347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520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2">
        <v>8236</v>
      </c>
      <c r="O15" s="7"/>
      <c r="P15" s="398">
        <v>-17820</v>
      </c>
      <c r="Q15" s="393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50">
        <v>44364</v>
      </c>
      <c r="AC15" s="351">
        <v>137820</v>
      </c>
      <c r="AD15" s="99"/>
      <c r="AE15" s="346" t="s">
        <v>566</v>
      </c>
      <c r="AF15" s="299">
        <v>44364</v>
      </c>
      <c r="AG15" s="347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521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9">
        <v>164450</v>
      </c>
      <c r="N16" s="7">
        <v>11121</v>
      </c>
      <c r="O16" s="7"/>
      <c r="P16" s="395">
        <v>32802</v>
      </c>
      <c r="Q16" s="393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50">
        <v>44365</v>
      </c>
      <c r="AC16" s="351">
        <v>131648</v>
      </c>
      <c r="AD16" s="99"/>
      <c r="AE16" s="346" t="s">
        <v>566</v>
      </c>
      <c r="AF16" s="299">
        <v>44365</v>
      </c>
      <c r="AG16" s="347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522</v>
      </c>
      <c r="L17" s="53">
        <f>16468.46+400+4000</f>
        <v>20868.46</v>
      </c>
      <c r="M17" s="41">
        <f>12964+274260</f>
        <v>287224</v>
      </c>
      <c r="N17" s="403">
        <v>12247</v>
      </c>
      <c r="O17" s="7"/>
      <c r="P17" s="395">
        <v>56840</v>
      </c>
      <c r="Q17" s="393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50">
        <v>44366</v>
      </c>
      <c r="AC17" s="351">
        <v>217420</v>
      </c>
      <c r="AD17" s="99"/>
      <c r="AE17" s="346" t="s">
        <v>566</v>
      </c>
      <c r="AF17" s="299">
        <v>44371</v>
      </c>
      <c r="AG17" s="347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524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400">
        <v>167190</v>
      </c>
      <c r="N18" s="42">
        <v>12780</v>
      </c>
      <c r="O18" s="7"/>
      <c r="P18" s="398">
        <v>-23695</v>
      </c>
      <c r="Q18" s="393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50">
        <v>44367</v>
      </c>
      <c r="AC18" s="351">
        <v>190885</v>
      </c>
      <c r="AD18" s="99"/>
      <c r="AE18" s="346" t="s">
        <v>566</v>
      </c>
      <c r="AF18" s="299">
        <v>44372</v>
      </c>
      <c r="AG18" s="347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8">
        <v>-83398</v>
      </c>
      <c r="Q19" s="393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50">
        <v>44368</v>
      </c>
      <c r="AC19" s="351">
        <v>83398</v>
      </c>
      <c r="AD19" s="99"/>
      <c r="AE19" s="346" t="s">
        <v>566</v>
      </c>
      <c r="AF19" s="299">
        <v>44376</v>
      </c>
      <c r="AG19" s="347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8">
        <v>-91227</v>
      </c>
      <c r="Q20" s="393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50">
        <v>44369</v>
      </c>
      <c r="AC20" s="351">
        <v>91227</v>
      </c>
      <c r="AD20" s="99"/>
      <c r="AE20" s="346" t="s">
        <v>566</v>
      </c>
      <c r="AF20" s="299">
        <v>44378</v>
      </c>
      <c r="AG20" s="347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525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8">
        <v>-87086</v>
      </c>
      <c r="Q21" s="393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50">
        <v>44370</v>
      </c>
      <c r="AC21" s="351">
        <v>87086</v>
      </c>
      <c r="AD21" s="99"/>
      <c r="AE21" s="346"/>
      <c r="AF21" s="299"/>
      <c r="AG21" s="347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526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400">
        <v>81200</v>
      </c>
      <c r="N22" s="42">
        <v>8632</v>
      </c>
      <c r="O22" s="7"/>
      <c r="P22" s="395">
        <v>1077</v>
      </c>
      <c r="Q22" s="393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50">
        <v>44371</v>
      </c>
      <c r="AC22" s="351">
        <v>80123</v>
      </c>
      <c r="AD22" s="99"/>
      <c r="AE22" s="376"/>
      <c r="AF22" s="377"/>
      <c r="AG22" s="378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521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3">
        <v>0</v>
      </c>
      <c r="Q23" s="393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50">
        <v>44372</v>
      </c>
      <c r="AC23" s="351">
        <v>0</v>
      </c>
      <c r="AD23" s="99"/>
      <c r="AE23" s="502" t="s">
        <v>567</v>
      </c>
      <c r="AF23" s="503"/>
      <c r="AG23" s="340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527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528</v>
      </c>
      <c r="L24" s="296">
        <f>15022.3+400+4000</f>
        <v>19422.3</v>
      </c>
      <c r="M24" s="41">
        <v>127951</v>
      </c>
      <c r="N24" s="42">
        <v>3550</v>
      </c>
      <c r="O24" s="7"/>
      <c r="P24" s="393">
        <v>0</v>
      </c>
      <c r="Q24" s="393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50">
        <v>44373</v>
      </c>
      <c r="AC24" s="351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524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400">
        <v>137820</v>
      </c>
      <c r="N25" s="42">
        <v>7873</v>
      </c>
      <c r="O25" s="7"/>
      <c r="P25" s="398">
        <v>-787</v>
      </c>
      <c r="Q25" s="393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50">
        <v>44374</v>
      </c>
      <c r="AC25" s="351">
        <v>138607</v>
      </c>
      <c r="AD25" s="99"/>
      <c r="AE25" s="504" t="s">
        <v>568</v>
      </c>
      <c r="AF25" s="505"/>
      <c r="AG25" s="508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563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5">
        <v>102120</v>
      </c>
      <c r="Q26" s="393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50">
        <v>44375</v>
      </c>
      <c r="AC26" s="351">
        <v>107480</v>
      </c>
      <c r="AD26" s="99"/>
      <c r="AE26" s="506"/>
      <c r="AF26" s="507"/>
      <c r="AG26" s="509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564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4">
        <v>6888</v>
      </c>
      <c r="O27" s="7"/>
      <c r="P27" s="398">
        <v>-2024</v>
      </c>
      <c r="Q27" s="393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50">
        <v>44376</v>
      </c>
      <c r="AC27" s="351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451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4">
        <v>2918</v>
      </c>
      <c r="O28" s="7"/>
      <c r="P28" s="393">
        <v>0</v>
      </c>
      <c r="Q28" s="393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2">
        <v>44377</v>
      </c>
      <c r="AC28" s="353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4">
        <v>0</v>
      </c>
      <c r="O29" s="7"/>
      <c r="P29" s="393">
        <v>0</v>
      </c>
      <c r="Q29" s="393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498" t="s">
        <v>565</v>
      </c>
      <c r="AC29" s="500">
        <f>SUM(AC5:AC28)</f>
        <v>2487326</v>
      </c>
      <c r="AD29" s="341"/>
      <c r="AE29" s="341"/>
      <c r="AF29" s="341"/>
      <c r="AG29" s="341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571</v>
      </c>
      <c r="K30" s="357" t="s">
        <v>576</v>
      </c>
      <c r="L30" s="358">
        <f>189+999</f>
        <v>1188</v>
      </c>
      <c r="M30" s="41">
        <v>0</v>
      </c>
      <c r="N30" s="334">
        <v>0</v>
      </c>
      <c r="O30" s="7"/>
      <c r="P30" s="485">
        <f>SUM(P5:P29)</f>
        <v>-163726</v>
      </c>
      <c r="Q30" s="485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499"/>
      <c r="AC30" s="501"/>
      <c r="AD30" s="99"/>
      <c r="AE30" s="99"/>
      <c r="AF30" s="99"/>
      <c r="AG30" s="99"/>
    </row>
    <row r="31" spans="1:33" ht="16.5" thickBot="1" x14ac:dyDescent="0.3">
      <c r="A31" s="34"/>
      <c r="B31" s="354">
        <v>44354</v>
      </c>
      <c r="C31" s="355">
        <v>12672.3</v>
      </c>
      <c r="D31" s="356" t="s">
        <v>341</v>
      </c>
      <c r="E31" s="136"/>
      <c r="F31" s="37"/>
      <c r="G31" s="137"/>
      <c r="H31" s="138"/>
      <c r="I31" s="69"/>
      <c r="J31" s="233" t="s">
        <v>571</v>
      </c>
      <c r="K31" s="144" t="s">
        <v>211</v>
      </c>
      <c r="L31" s="66">
        <f>10260+10260+8805+9180</f>
        <v>38505</v>
      </c>
      <c r="M31" s="41">
        <v>0</v>
      </c>
      <c r="N31" s="334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4">
        <v>44357</v>
      </c>
      <c r="C32" s="355">
        <v>13688.05</v>
      </c>
      <c r="D32" s="356" t="s">
        <v>341</v>
      </c>
      <c r="E32" s="136"/>
      <c r="F32" s="70"/>
      <c r="G32" s="137"/>
      <c r="H32" s="138"/>
      <c r="I32" s="69"/>
      <c r="J32" s="233" t="s">
        <v>571</v>
      </c>
      <c r="K32" s="357" t="s">
        <v>577</v>
      </c>
      <c r="L32" s="358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4">
        <v>44364</v>
      </c>
      <c r="C33" s="355">
        <v>26233.7</v>
      </c>
      <c r="D33" s="356" t="s">
        <v>341</v>
      </c>
      <c r="E33" s="136"/>
      <c r="F33" s="71"/>
      <c r="G33" s="137"/>
      <c r="H33" s="138"/>
      <c r="I33" s="69"/>
      <c r="J33" s="233" t="s">
        <v>571</v>
      </c>
      <c r="K33" s="144" t="s">
        <v>579</v>
      </c>
      <c r="L33" s="359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7" t="s">
        <v>604</v>
      </c>
      <c r="AD33" s="388"/>
      <c r="AE33" s="388"/>
      <c r="AG33" s="388">
        <v>10815.4</v>
      </c>
    </row>
    <row r="34" spans="1:33" ht="16.5" thickBot="1" x14ac:dyDescent="0.3">
      <c r="A34" s="34"/>
      <c r="B34" s="354">
        <v>44365</v>
      </c>
      <c r="C34" s="355">
        <v>12044.28</v>
      </c>
      <c r="D34" s="356" t="s">
        <v>341</v>
      </c>
      <c r="E34" s="136"/>
      <c r="F34" s="71"/>
      <c r="G34" s="137"/>
      <c r="H34" s="138"/>
      <c r="I34" s="69"/>
      <c r="J34" s="233" t="s">
        <v>571</v>
      </c>
      <c r="K34" s="360" t="s">
        <v>601</v>
      </c>
      <c r="L34" s="361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9" t="s">
        <v>605</v>
      </c>
      <c r="AD34" s="99"/>
      <c r="AE34" s="99"/>
      <c r="AG34" s="99">
        <v>26563.26</v>
      </c>
    </row>
    <row r="35" spans="1:33" ht="16.5" thickBot="1" x14ac:dyDescent="0.3">
      <c r="A35" s="34"/>
      <c r="B35" s="354">
        <v>44369</v>
      </c>
      <c r="C35" s="355">
        <v>13774.08</v>
      </c>
      <c r="D35" s="356" t="s">
        <v>341</v>
      </c>
      <c r="E35" s="136"/>
      <c r="F35" s="71"/>
      <c r="G35" s="137"/>
      <c r="H35" s="138"/>
      <c r="I35" s="69"/>
      <c r="J35" s="233" t="s">
        <v>571</v>
      </c>
      <c r="K35" s="144" t="s">
        <v>602</v>
      </c>
      <c r="L35" s="359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6"/>
      <c r="AD35" s="99"/>
      <c r="AE35" s="99"/>
      <c r="AG35" s="99"/>
    </row>
    <row r="36" spans="1:33" ht="15" customHeight="1" thickBot="1" x14ac:dyDescent="0.3">
      <c r="A36" s="34"/>
      <c r="B36" s="354">
        <v>44371</v>
      </c>
      <c r="C36" s="355">
        <v>23467.78</v>
      </c>
      <c r="D36" s="356" t="s">
        <v>341</v>
      </c>
      <c r="E36" s="333"/>
      <c r="F36" s="71"/>
      <c r="G36" s="137"/>
      <c r="H36" s="138"/>
      <c r="I36" s="69"/>
      <c r="J36" s="233" t="s">
        <v>571</v>
      </c>
      <c r="K36" s="360" t="s">
        <v>136</v>
      </c>
      <c r="L36" s="361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9"/>
      <c r="AD36" s="99"/>
      <c r="AE36" s="99"/>
      <c r="AG36" s="99"/>
    </row>
    <row r="37" spans="1:33" ht="19.5" customHeight="1" thickBot="1" x14ac:dyDescent="0.35">
      <c r="A37" s="34"/>
      <c r="B37" s="354">
        <v>44373</v>
      </c>
      <c r="C37" s="355">
        <v>13683.4</v>
      </c>
      <c r="D37" s="356" t="s">
        <v>341</v>
      </c>
      <c r="E37" s="136"/>
      <c r="F37" s="265" t="s">
        <v>11</v>
      </c>
      <c r="G37" s="137"/>
      <c r="H37" s="138"/>
      <c r="I37" s="69"/>
      <c r="J37" s="233" t="s">
        <v>571</v>
      </c>
      <c r="K37" s="363" t="s">
        <v>580</v>
      </c>
      <c r="L37" s="364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606</v>
      </c>
      <c r="AD37" s="339"/>
      <c r="AE37" s="339"/>
      <c r="AG37" s="390">
        <v>61174.96</v>
      </c>
    </row>
    <row r="38" spans="1:33" ht="15" customHeight="1" thickBot="1" x14ac:dyDescent="0.35">
      <c r="A38" s="34"/>
      <c r="B38" s="354">
        <v>44376</v>
      </c>
      <c r="C38" s="355">
        <v>22166.63</v>
      </c>
      <c r="D38" s="356" t="s">
        <v>341</v>
      </c>
      <c r="E38" s="136"/>
      <c r="F38" s="265"/>
      <c r="G38" s="137"/>
      <c r="H38" s="138"/>
      <c r="I38" s="69"/>
      <c r="J38" s="233" t="s">
        <v>571</v>
      </c>
      <c r="K38" s="363" t="s">
        <v>581</v>
      </c>
      <c r="L38" s="364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607</v>
      </c>
      <c r="AD38" s="339"/>
      <c r="AE38" s="339"/>
      <c r="AG38" s="390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578</v>
      </c>
      <c r="E39" s="136"/>
      <c r="F39" s="239"/>
      <c r="G39" s="137"/>
      <c r="H39" s="138"/>
      <c r="I39" s="69"/>
      <c r="J39" s="233" t="s">
        <v>571</v>
      </c>
      <c r="K39" s="362" t="s">
        <v>582</v>
      </c>
      <c r="L39" s="359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608</v>
      </c>
      <c r="AD39" s="339"/>
      <c r="AE39" s="339"/>
      <c r="AG39" s="392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571</v>
      </c>
      <c r="K40" s="144" t="s">
        <v>583</v>
      </c>
      <c r="L40" s="359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609</v>
      </c>
      <c r="AD40" s="339"/>
      <c r="AE40" s="339"/>
      <c r="AG40" s="390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571</v>
      </c>
      <c r="K41" s="144" t="s">
        <v>584</v>
      </c>
      <c r="L41" s="359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610</v>
      </c>
      <c r="AD41" s="339"/>
      <c r="AE41" s="339"/>
      <c r="AF41" s="390"/>
      <c r="AG41" s="339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571</v>
      </c>
      <c r="K42" s="144" t="s">
        <v>585</v>
      </c>
      <c r="L42" s="359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9"/>
      <c r="AE42" s="339"/>
      <c r="AF42" s="390"/>
      <c r="AG42" s="339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571</v>
      </c>
      <c r="K43" s="144" t="s">
        <v>132</v>
      </c>
      <c r="L43" s="359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9"/>
      <c r="AE43" s="339"/>
      <c r="AF43" s="390"/>
      <c r="AG43" s="339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571</v>
      </c>
      <c r="K44" s="228" t="s">
        <v>603</v>
      </c>
      <c r="L44" s="359">
        <v>1237.3399999999999</v>
      </c>
      <c r="M44" s="401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9"/>
      <c r="AE44" s="339"/>
      <c r="AF44" s="390"/>
      <c r="AG44" s="339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571</v>
      </c>
      <c r="K45" s="228" t="s">
        <v>586</v>
      </c>
      <c r="L45" s="359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9"/>
      <c r="AE45" s="339"/>
      <c r="AF45" s="390"/>
      <c r="AG45" s="339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4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9"/>
      <c r="AE46" s="339"/>
      <c r="AF46" s="390"/>
      <c r="AG46" s="339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9"/>
      <c r="AE47" s="339"/>
      <c r="AF47" s="390"/>
      <c r="AG47" s="339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4"/>
      <c r="O48" s="7"/>
      <c r="P48" s="7"/>
      <c r="Q48" s="7"/>
      <c r="R48" s="7"/>
      <c r="T48" s="48"/>
      <c r="W48" s="213" t="s">
        <v>99</v>
      </c>
      <c r="X48" s="221"/>
      <c r="Y48" s="207"/>
      <c r="AD48" s="342"/>
      <c r="AE48" s="342"/>
      <c r="AF48" s="391"/>
      <c r="AG48" s="342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4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2"/>
      <c r="AE49" s="342"/>
      <c r="AF49" s="391"/>
      <c r="AG49" s="342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7"/>
      <c r="P62" s="367"/>
      <c r="Q62" s="367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450" t="s">
        <v>16</v>
      </c>
      <c r="I64" s="451"/>
      <c r="J64" s="101"/>
      <c r="K64" s="452">
        <f>I62+L62</f>
        <v>339830.06000000006</v>
      </c>
      <c r="L64" s="453"/>
      <c r="M64" s="454">
        <f>M62+N62</f>
        <v>2936130</v>
      </c>
      <c r="N64" s="455"/>
      <c r="O64" s="368"/>
      <c r="P64" s="368"/>
      <c r="Q64" s="368"/>
      <c r="R64" s="99"/>
      <c r="S64" s="99"/>
      <c r="U64" s="174"/>
      <c r="AB64" s="320"/>
      <c r="AC64" s="328"/>
      <c r="AD64" s="328"/>
      <c r="AE64" s="328"/>
      <c r="AF64" s="328"/>
      <c r="AG64" s="328"/>
    </row>
    <row r="65" spans="2:33" ht="19.5" customHeight="1" thickBot="1" x14ac:dyDescent="0.3">
      <c r="D65" s="462" t="s">
        <v>17</v>
      </c>
      <c r="E65" s="462"/>
      <c r="F65" s="103">
        <f>F62-K64-C62</f>
        <v>2702101.7199999997</v>
      </c>
      <c r="I65" s="104"/>
      <c r="J65" s="105"/>
      <c r="R65" s="441">
        <f>R62+S62</f>
        <v>3138957.44</v>
      </c>
      <c r="S65" s="442"/>
      <c r="U65" s="50"/>
    </row>
    <row r="66" spans="2:33" ht="15.75" customHeight="1" x14ac:dyDescent="0.3">
      <c r="D66" s="443" t="s">
        <v>504</v>
      </c>
      <c r="E66" s="443"/>
      <c r="F66" s="95">
        <v>-2720820.95</v>
      </c>
      <c r="I66" s="444" t="s">
        <v>19</v>
      </c>
      <c r="J66" s="445"/>
      <c r="K66" s="446">
        <f>F68+F69+F70</f>
        <v>381077.72999999952</v>
      </c>
      <c r="L66" s="447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448">
        <f>-C4</f>
        <v>-255764.39</v>
      </c>
      <c r="L68" s="449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91154.240000000005</v>
      </c>
      <c r="R69" s="50"/>
      <c r="S69" s="7"/>
      <c r="U69" s="50"/>
    </row>
    <row r="70" spans="2:33" ht="20.25" thickTop="1" thickBot="1" x14ac:dyDescent="0.35">
      <c r="C70" s="119">
        <v>44377</v>
      </c>
      <c r="D70" s="456" t="s">
        <v>24</v>
      </c>
      <c r="E70" s="457"/>
      <c r="F70" s="120">
        <v>308642.71999999997</v>
      </c>
      <c r="I70" s="458" t="s">
        <v>19</v>
      </c>
      <c r="J70" s="459"/>
      <c r="K70" s="460">
        <f>K66+K68</f>
        <v>125313.3399999995</v>
      </c>
      <c r="L70" s="461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516" t="s">
        <v>617</v>
      </c>
      <c r="J72" s="517"/>
      <c r="K72" s="490">
        <v>163726</v>
      </c>
      <c r="L72" s="491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518"/>
      <c r="J73" s="519"/>
      <c r="K73" s="492"/>
      <c r="L73" s="493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ht="16.5" thickBot="1" x14ac:dyDescent="0.3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I75" s="520" t="s">
        <v>432</v>
      </c>
      <c r="J75" s="521">
        <f>K70-K72</f>
        <v>-38412.660000000498</v>
      </c>
      <c r="K75" s="52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.75" thickBot="1" x14ac:dyDescent="0.3">
      <c r="B76" s="127"/>
      <c r="C76" s="130"/>
      <c r="E76" s="7"/>
      <c r="I76" s="523"/>
      <c r="J76" s="524"/>
      <c r="K76" s="525"/>
      <c r="M76" s="4"/>
      <c r="AC76" s="510"/>
      <c r="AD76" s="343"/>
      <c r="AE76" s="343"/>
      <c r="AF76" s="343"/>
      <c r="AG76" s="343"/>
    </row>
    <row r="77" spans="2:33" ht="21" x14ac:dyDescent="0.25">
      <c r="B77" s="127"/>
      <c r="C77" s="130"/>
      <c r="D77" s="272"/>
      <c r="E77" s="7"/>
      <c r="F77" s="273"/>
      <c r="M77" s="4"/>
      <c r="AC77" s="510"/>
      <c r="AD77" s="343"/>
      <c r="AE77" s="343"/>
      <c r="AF77" s="343"/>
      <c r="AG77" s="343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3">
    <mergeCell ref="B1:B2"/>
    <mergeCell ref="C1:K1"/>
    <mergeCell ref="B3:C3"/>
    <mergeCell ref="H3:I3"/>
    <mergeCell ref="E4:F4"/>
    <mergeCell ref="H4:I4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I75:I76"/>
    <mergeCell ref="J75:K76"/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</mergeCells>
  <pageMargins left="0.28000000000000003" right="0.23622047244094491" top="0.47244094488188981" bottom="0.27559055118110237" header="0.70866141732283472" footer="0.31496062992125984"/>
  <pageSetup scale="7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1999-3184-438F-84FF-185F173DD54B}">
  <sheetPr>
    <tabColor rgb="FFCC99FF"/>
  </sheetPr>
  <dimension ref="A1:G114"/>
  <sheetViews>
    <sheetView topLeftCell="A7" workbookViewId="0">
      <selection activeCell="B33" sqref="B3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531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532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533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534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535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537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536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538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539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540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541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542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543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544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545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546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547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548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587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588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589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590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591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592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593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594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595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596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597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598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F253C-C777-44AF-B22C-B240D84C8D13}">
  <sheetPr>
    <tabColor theme="2" tint="-0.499984740745262"/>
  </sheetPr>
  <dimension ref="A1:W78"/>
  <sheetViews>
    <sheetView topLeftCell="E25" workbookViewId="0">
      <selection activeCell="M24" sqref="M24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511" t="s">
        <v>531</v>
      </c>
      <c r="C1" s="463" t="s">
        <v>505</v>
      </c>
      <c r="D1" s="463"/>
      <c r="E1" s="463"/>
      <c r="F1" s="463"/>
      <c r="G1" s="463"/>
      <c r="H1" s="463"/>
      <c r="I1" s="463"/>
      <c r="J1" s="463"/>
      <c r="K1" s="463"/>
      <c r="L1" s="2"/>
      <c r="M1" s="3"/>
    </row>
    <row r="2" spans="1:23" ht="16.5" thickBot="1" x14ac:dyDescent="0.3">
      <c r="B2" s="512"/>
      <c r="C2" s="8"/>
      <c r="H2" s="10" t="s">
        <v>0</v>
      </c>
      <c r="I2" s="3"/>
      <c r="J2" s="11"/>
      <c r="L2" s="12"/>
      <c r="M2" s="3"/>
      <c r="N2" s="6"/>
      <c r="Q2" s="494" t="s">
        <v>599</v>
      </c>
      <c r="R2" s="494"/>
      <c r="S2" s="494"/>
      <c r="T2" s="494"/>
      <c r="U2" s="494"/>
      <c r="V2" s="494"/>
    </row>
    <row r="3" spans="1:23" ht="21.75" thickBot="1" x14ac:dyDescent="0.35">
      <c r="B3" s="464" t="s">
        <v>1</v>
      </c>
      <c r="C3" s="465"/>
      <c r="D3" s="14"/>
      <c r="E3" s="15"/>
      <c r="F3" s="15"/>
      <c r="H3" s="466" t="s">
        <v>2</v>
      </c>
      <c r="I3" s="466"/>
      <c r="K3" s="17" t="s">
        <v>3</v>
      </c>
      <c r="L3" s="17" t="s">
        <v>4</v>
      </c>
      <c r="M3" s="18"/>
      <c r="Q3" s="494"/>
      <c r="R3" s="494"/>
      <c r="S3" s="494"/>
      <c r="T3" s="494"/>
      <c r="U3" s="494"/>
      <c r="V3" s="494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467" t="s">
        <v>7</v>
      </c>
      <c r="F4" s="468"/>
      <c r="H4" s="469" t="s">
        <v>8</v>
      </c>
      <c r="I4" s="470"/>
      <c r="J4" s="24"/>
      <c r="K4" s="25"/>
      <c r="L4" s="26"/>
      <c r="M4" s="27" t="s">
        <v>9</v>
      </c>
      <c r="N4" s="28" t="s">
        <v>10</v>
      </c>
      <c r="O4" s="366"/>
      <c r="P4" s="29"/>
      <c r="Q4" s="495" t="s">
        <v>529</v>
      </c>
      <c r="R4" s="496"/>
      <c r="S4" s="99"/>
      <c r="T4" s="497" t="s">
        <v>570</v>
      </c>
      <c r="U4" s="497"/>
      <c r="V4" s="497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4" t="s">
        <v>45</v>
      </c>
      <c r="E5" s="405">
        <v>44354</v>
      </c>
      <c r="F5" s="37">
        <v>77113</v>
      </c>
      <c r="H5" s="406">
        <v>44354</v>
      </c>
      <c r="I5" s="38">
        <v>495</v>
      </c>
      <c r="J5" s="39"/>
      <c r="K5" s="301"/>
      <c r="L5" s="6"/>
      <c r="M5" s="41">
        <v>0</v>
      </c>
      <c r="N5" s="337">
        <v>2926</v>
      </c>
      <c r="O5" s="7"/>
      <c r="P5" s="318" t="s">
        <v>518</v>
      </c>
      <c r="Q5" s="348">
        <v>44354</v>
      </c>
      <c r="R5" s="349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7" t="s">
        <v>507</v>
      </c>
      <c r="E6" s="405">
        <v>44355</v>
      </c>
      <c r="F6" s="37">
        <f>141354+10866</f>
        <v>152220</v>
      </c>
      <c r="H6" s="406">
        <v>44355</v>
      </c>
      <c r="I6" s="43">
        <v>495</v>
      </c>
      <c r="J6" s="52"/>
      <c r="K6" s="45"/>
      <c r="L6" s="46"/>
      <c r="M6" s="41">
        <v>0</v>
      </c>
      <c r="N6" s="337">
        <v>20382</v>
      </c>
      <c r="O6" s="7"/>
      <c r="P6" s="47"/>
      <c r="Q6" s="350">
        <v>44355</v>
      </c>
      <c r="R6" s="351">
        <v>122143</v>
      </c>
      <c r="S6" s="99"/>
      <c r="T6" s="344" t="s">
        <v>569</v>
      </c>
      <c r="U6" s="299">
        <v>44356</v>
      </c>
      <c r="V6" s="345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8" t="s">
        <v>508</v>
      </c>
      <c r="E7" s="405">
        <v>44356</v>
      </c>
      <c r="F7" s="37">
        <v>109009</v>
      </c>
      <c r="H7" s="406">
        <v>44356</v>
      </c>
      <c r="I7" s="49">
        <v>440</v>
      </c>
      <c r="J7" s="52">
        <v>44356</v>
      </c>
      <c r="K7" s="33" t="s">
        <v>562</v>
      </c>
      <c r="L7" s="46">
        <v>679</v>
      </c>
      <c r="M7" s="338">
        <f>10230+150</f>
        <v>10380</v>
      </c>
      <c r="N7" s="337">
        <v>2701</v>
      </c>
      <c r="O7" s="7"/>
      <c r="P7" s="276"/>
      <c r="Q7" s="350">
        <v>44356</v>
      </c>
      <c r="R7" s="351">
        <v>84241</v>
      </c>
      <c r="S7" s="99"/>
      <c r="T7" s="344" t="s">
        <v>569</v>
      </c>
      <c r="U7" s="299">
        <v>44357</v>
      </c>
      <c r="V7" s="345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9" t="s">
        <v>509</v>
      </c>
      <c r="E8" s="405">
        <v>44357</v>
      </c>
      <c r="F8" s="37">
        <f>85581+46561</f>
        <v>132142</v>
      </c>
      <c r="H8" s="406">
        <v>44357</v>
      </c>
      <c r="I8" s="49">
        <v>495</v>
      </c>
      <c r="J8" s="291"/>
      <c r="K8" s="33"/>
      <c r="L8" s="46"/>
      <c r="M8" s="41">
        <v>0</v>
      </c>
      <c r="N8" s="337">
        <v>5129</v>
      </c>
      <c r="O8" s="7"/>
      <c r="P8" s="275"/>
      <c r="Q8" s="350">
        <v>44357</v>
      </c>
      <c r="R8" s="351">
        <v>121552</v>
      </c>
      <c r="S8" s="99"/>
      <c r="T8" s="344" t="s">
        <v>569</v>
      </c>
      <c r="U8" s="299">
        <v>44368</v>
      </c>
      <c r="V8" s="345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9"/>
      <c r="E9" s="405">
        <v>44358</v>
      </c>
      <c r="F9" s="37">
        <v>192498</v>
      </c>
      <c r="H9" s="406">
        <v>44358</v>
      </c>
      <c r="I9" s="49">
        <v>10288</v>
      </c>
      <c r="J9" s="52"/>
      <c r="K9" s="410"/>
      <c r="L9" s="46"/>
      <c r="M9" s="41">
        <v>0</v>
      </c>
      <c r="N9" s="337">
        <v>8193</v>
      </c>
      <c r="O9" s="7"/>
      <c r="P9" s="47"/>
      <c r="Q9" s="350">
        <v>44358</v>
      </c>
      <c r="R9" s="351">
        <v>177695</v>
      </c>
      <c r="S9" s="99"/>
      <c r="T9" s="344" t="s">
        <v>569</v>
      </c>
      <c r="U9" s="299">
        <v>44369</v>
      </c>
      <c r="V9" s="345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8" t="s">
        <v>513</v>
      </c>
      <c r="E10" s="405">
        <v>44359</v>
      </c>
      <c r="F10" s="37">
        <v>180402</v>
      </c>
      <c r="H10" s="406">
        <v>44359</v>
      </c>
      <c r="I10" s="49">
        <v>5550</v>
      </c>
      <c r="J10" s="52">
        <v>44359</v>
      </c>
      <c r="K10" s="411" t="s">
        <v>523</v>
      </c>
      <c r="L10" s="53">
        <f>16368.46+400+4000</f>
        <v>20768.46</v>
      </c>
      <c r="M10" s="41">
        <v>0</v>
      </c>
      <c r="N10" s="337">
        <v>10601</v>
      </c>
      <c r="O10" s="7"/>
      <c r="P10" s="47"/>
      <c r="Q10" s="350">
        <v>44359</v>
      </c>
      <c r="R10" s="351">
        <v>147683</v>
      </c>
      <c r="S10" s="99"/>
      <c r="T10" s="344" t="s">
        <v>569</v>
      </c>
      <c r="U10" s="299">
        <v>44370</v>
      </c>
      <c r="V10" s="345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7" t="s">
        <v>514</v>
      </c>
      <c r="E11" s="405">
        <v>44360</v>
      </c>
      <c r="F11" s="37">
        <v>115973</v>
      </c>
      <c r="H11" s="406">
        <v>44360</v>
      </c>
      <c r="I11" s="49">
        <v>550</v>
      </c>
      <c r="J11" s="292"/>
      <c r="K11" s="412"/>
      <c r="L11" s="46"/>
      <c r="M11" s="41">
        <v>0</v>
      </c>
      <c r="N11" s="337">
        <v>9369</v>
      </c>
      <c r="O11" s="7"/>
      <c r="P11" s="47"/>
      <c r="Q11" s="350">
        <v>44360</v>
      </c>
      <c r="R11" s="351">
        <v>88369</v>
      </c>
      <c r="S11" s="99"/>
      <c r="T11" s="346" t="s">
        <v>566</v>
      </c>
      <c r="U11" s="299">
        <v>44358</v>
      </c>
      <c r="V11" s="347">
        <v>181550</v>
      </c>
      <c r="W11" s="339"/>
    </row>
    <row r="12" spans="1:23" ht="18" thickBot="1" x14ac:dyDescent="0.35">
      <c r="A12" s="34"/>
      <c r="B12" s="35">
        <v>44361</v>
      </c>
      <c r="C12" s="36">
        <v>9388</v>
      </c>
      <c r="D12" s="407" t="s">
        <v>515</v>
      </c>
      <c r="E12" s="405">
        <v>44361</v>
      </c>
      <c r="F12" s="37">
        <v>154060</v>
      </c>
      <c r="H12" s="406">
        <v>44361</v>
      </c>
      <c r="I12" s="49">
        <v>495</v>
      </c>
      <c r="J12" s="52"/>
      <c r="K12" s="33"/>
      <c r="L12" s="46"/>
      <c r="M12" s="41">
        <v>0</v>
      </c>
      <c r="N12" s="337">
        <v>3080</v>
      </c>
      <c r="O12" s="7"/>
      <c r="P12" s="47"/>
      <c r="Q12" s="350">
        <v>44361</v>
      </c>
      <c r="R12" s="351">
        <v>141097</v>
      </c>
      <c r="S12" s="99"/>
      <c r="T12" s="346" t="s">
        <v>566</v>
      </c>
      <c r="U12" s="299">
        <v>44361</v>
      </c>
      <c r="V12" s="347">
        <v>325340</v>
      </c>
      <c r="W12" s="339"/>
    </row>
    <row r="13" spans="1:23" ht="18" thickBot="1" x14ac:dyDescent="0.35">
      <c r="A13" s="34"/>
      <c r="B13" s="35">
        <v>44362</v>
      </c>
      <c r="C13" s="36">
        <v>3514</v>
      </c>
      <c r="D13" s="409" t="s">
        <v>516</v>
      </c>
      <c r="E13" s="405">
        <v>44362</v>
      </c>
      <c r="F13" s="37">
        <v>108946</v>
      </c>
      <c r="H13" s="406">
        <v>44362</v>
      </c>
      <c r="I13" s="49">
        <v>895</v>
      </c>
      <c r="J13" s="52">
        <v>44362</v>
      </c>
      <c r="K13" s="413" t="s">
        <v>387</v>
      </c>
      <c r="L13" s="46">
        <v>6000</v>
      </c>
      <c r="M13" s="338">
        <f>3060+2203</f>
        <v>5263</v>
      </c>
      <c r="N13" s="337">
        <v>8328</v>
      </c>
      <c r="O13" s="7"/>
      <c r="P13" s="47"/>
      <c r="Q13" s="350">
        <v>44362</v>
      </c>
      <c r="R13" s="351">
        <v>84946</v>
      </c>
      <c r="S13" s="99"/>
      <c r="T13" s="346" t="s">
        <v>566</v>
      </c>
      <c r="U13" s="299">
        <v>44362</v>
      </c>
      <c r="V13" s="347">
        <v>82350</v>
      </c>
      <c r="W13" s="339"/>
    </row>
    <row r="14" spans="1:23" ht="18" thickBot="1" x14ac:dyDescent="0.35">
      <c r="A14" s="34"/>
      <c r="B14" s="35">
        <v>44363</v>
      </c>
      <c r="C14" s="36">
        <v>9111</v>
      </c>
      <c r="D14" s="408" t="s">
        <v>519</v>
      </c>
      <c r="E14" s="405">
        <v>44363</v>
      </c>
      <c r="F14" s="37">
        <v>114847</v>
      </c>
      <c r="H14" s="406">
        <v>44363</v>
      </c>
      <c r="I14" s="49">
        <v>2440</v>
      </c>
      <c r="J14" s="52"/>
      <c r="K14" s="33"/>
      <c r="L14" s="46"/>
      <c r="M14" s="338">
        <v>150</v>
      </c>
      <c r="N14" s="337">
        <v>6703</v>
      </c>
      <c r="O14" s="7"/>
      <c r="P14" s="47"/>
      <c r="Q14" s="350">
        <v>44363</v>
      </c>
      <c r="R14" s="351">
        <v>96593</v>
      </c>
      <c r="S14" s="99"/>
      <c r="T14" s="346" t="s">
        <v>566</v>
      </c>
      <c r="U14" s="299">
        <v>44363</v>
      </c>
      <c r="V14" s="347">
        <v>132090</v>
      </c>
      <c r="W14" s="339"/>
    </row>
    <row r="15" spans="1:23" ht="18" thickBot="1" x14ac:dyDescent="0.35">
      <c r="A15" s="34"/>
      <c r="B15" s="35">
        <v>44364</v>
      </c>
      <c r="C15" s="36">
        <v>8755</v>
      </c>
      <c r="D15" s="407" t="s">
        <v>520</v>
      </c>
      <c r="E15" s="405">
        <v>44364</v>
      </c>
      <c r="F15" s="37">
        <v>155251</v>
      </c>
      <c r="H15" s="406">
        <v>44364</v>
      </c>
      <c r="I15" s="49">
        <v>440</v>
      </c>
      <c r="J15" s="52"/>
      <c r="K15" s="33"/>
      <c r="L15" s="46"/>
      <c r="M15" s="41">
        <v>0</v>
      </c>
      <c r="N15" s="370">
        <v>8236</v>
      </c>
      <c r="O15" s="7"/>
      <c r="P15" s="47"/>
      <c r="Q15" s="350">
        <v>44364</v>
      </c>
      <c r="R15" s="351">
        <v>137820</v>
      </c>
      <c r="S15" s="99"/>
      <c r="T15" s="346" t="s">
        <v>566</v>
      </c>
      <c r="U15" s="299">
        <v>44364</v>
      </c>
      <c r="V15" s="347">
        <v>176440</v>
      </c>
      <c r="W15" s="339"/>
    </row>
    <row r="16" spans="1:23" ht="18" thickBot="1" x14ac:dyDescent="0.35">
      <c r="A16" s="34"/>
      <c r="B16" s="35">
        <v>44365</v>
      </c>
      <c r="C16" s="36">
        <v>10454</v>
      </c>
      <c r="D16" s="407" t="s">
        <v>521</v>
      </c>
      <c r="E16" s="405">
        <v>44365</v>
      </c>
      <c r="F16" s="37">
        <v>153813</v>
      </c>
      <c r="H16" s="406">
        <v>44365</v>
      </c>
      <c r="I16" s="49">
        <v>590</v>
      </c>
      <c r="J16" s="52"/>
      <c r="K16" s="33"/>
      <c r="L16" s="6"/>
      <c r="M16" s="369">
        <v>0</v>
      </c>
      <c r="N16" s="365">
        <v>11121</v>
      </c>
      <c r="O16" s="7"/>
      <c r="P16" s="47"/>
      <c r="Q16" s="350">
        <v>44365</v>
      </c>
      <c r="R16" s="351">
        <v>131648</v>
      </c>
      <c r="S16" s="99"/>
      <c r="T16" s="346" t="s">
        <v>566</v>
      </c>
      <c r="U16" s="299">
        <v>44365</v>
      </c>
      <c r="V16" s="347">
        <v>137820</v>
      </c>
      <c r="W16" s="339"/>
    </row>
    <row r="17" spans="1:23" ht="18" thickBot="1" x14ac:dyDescent="0.35">
      <c r="A17" s="34"/>
      <c r="B17" s="35">
        <v>44366</v>
      </c>
      <c r="C17" s="36">
        <v>2767</v>
      </c>
      <c r="D17" s="409" t="s">
        <v>364</v>
      </c>
      <c r="E17" s="405">
        <v>44366</v>
      </c>
      <c r="F17" s="37">
        <v>256498</v>
      </c>
      <c r="H17" s="406">
        <v>44366</v>
      </c>
      <c r="I17" s="49">
        <v>12050</v>
      </c>
      <c r="J17" s="52">
        <v>44366</v>
      </c>
      <c r="K17" s="33" t="s">
        <v>522</v>
      </c>
      <c r="L17" s="53">
        <f>16468.46+400+4000</f>
        <v>20868.46</v>
      </c>
      <c r="M17" s="338">
        <v>12964</v>
      </c>
      <c r="N17" s="371">
        <v>12247</v>
      </c>
      <c r="O17" s="7"/>
      <c r="P17" s="47"/>
      <c r="Q17" s="350">
        <v>44366</v>
      </c>
      <c r="R17" s="351">
        <v>217420</v>
      </c>
      <c r="S17" s="99"/>
      <c r="T17" s="346" t="s">
        <v>566</v>
      </c>
      <c r="U17" s="299">
        <v>44371</v>
      </c>
      <c r="V17" s="347">
        <v>81200</v>
      </c>
      <c r="W17" s="339"/>
    </row>
    <row r="18" spans="1:23" ht="18" thickBot="1" x14ac:dyDescent="0.35">
      <c r="A18" s="34"/>
      <c r="B18" s="35">
        <v>44367</v>
      </c>
      <c r="C18" s="36">
        <v>26412</v>
      </c>
      <c r="D18" s="407" t="s">
        <v>524</v>
      </c>
      <c r="E18" s="405">
        <v>44367</v>
      </c>
      <c r="F18" s="37">
        <v>230627</v>
      </c>
      <c r="H18" s="406">
        <v>44367</v>
      </c>
      <c r="I18" s="49">
        <v>550</v>
      </c>
      <c r="J18" s="52"/>
      <c r="K18" s="414"/>
      <c r="L18" s="46"/>
      <c r="M18" s="41">
        <v>0</v>
      </c>
      <c r="N18" s="337">
        <v>12780</v>
      </c>
      <c r="O18" s="7"/>
      <c r="P18" s="47"/>
      <c r="Q18" s="350">
        <v>44367</v>
      </c>
      <c r="R18" s="351">
        <v>190885</v>
      </c>
      <c r="S18" s="99"/>
      <c r="T18" s="346" t="s">
        <v>566</v>
      </c>
      <c r="U18" s="299">
        <v>44372</v>
      </c>
      <c r="V18" s="347">
        <v>167190</v>
      </c>
      <c r="W18" s="339"/>
    </row>
    <row r="19" spans="1:23" ht="18" thickBot="1" x14ac:dyDescent="0.35">
      <c r="A19" s="34"/>
      <c r="B19" s="35">
        <v>44368</v>
      </c>
      <c r="C19" s="36">
        <v>3306</v>
      </c>
      <c r="D19" s="407" t="s">
        <v>355</v>
      </c>
      <c r="E19" s="405">
        <v>44368</v>
      </c>
      <c r="F19" s="37">
        <v>91166</v>
      </c>
      <c r="H19" s="406">
        <v>44368</v>
      </c>
      <c r="I19" s="49">
        <v>840</v>
      </c>
      <c r="J19" s="52"/>
      <c r="K19" s="415"/>
      <c r="L19" s="59"/>
      <c r="M19" s="41">
        <v>0</v>
      </c>
      <c r="N19" s="337">
        <v>3622</v>
      </c>
      <c r="O19" s="7"/>
      <c r="P19" s="47"/>
      <c r="Q19" s="350">
        <v>44368</v>
      </c>
      <c r="R19" s="351">
        <v>83398</v>
      </c>
      <c r="S19" s="99"/>
      <c r="T19" s="346" t="s">
        <v>566</v>
      </c>
      <c r="U19" s="299">
        <v>44376</v>
      </c>
      <c r="V19" s="347">
        <v>209600</v>
      </c>
      <c r="W19" s="339"/>
    </row>
    <row r="20" spans="1:23" ht="18" thickBot="1" x14ac:dyDescent="0.35">
      <c r="A20" s="34"/>
      <c r="B20" s="35">
        <v>44369</v>
      </c>
      <c r="C20" s="36">
        <v>2327</v>
      </c>
      <c r="D20" s="407" t="s">
        <v>45</v>
      </c>
      <c r="E20" s="405">
        <v>44369</v>
      </c>
      <c r="F20" s="37">
        <v>99473</v>
      </c>
      <c r="H20" s="406">
        <v>44369</v>
      </c>
      <c r="I20" s="49">
        <v>495</v>
      </c>
      <c r="J20" s="52"/>
      <c r="K20" s="416"/>
      <c r="L20" s="53"/>
      <c r="M20" s="338">
        <f>45+1710</f>
        <v>1755</v>
      </c>
      <c r="N20" s="337">
        <v>3669</v>
      </c>
      <c r="O20" s="7"/>
      <c r="P20" s="47"/>
      <c r="Q20" s="350">
        <v>44369</v>
      </c>
      <c r="R20" s="351">
        <v>91227</v>
      </c>
      <c r="S20" s="99"/>
      <c r="T20" s="346" t="s">
        <v>566</v>
      </c>
      <c r="U20" s="299">
        <v>44378</v>
      </c>
      <c r="V20" s="347">
        <v>75870</v>
      </c>
      <c r="W20" s="339"/>
    </row>
    <row r="21" spans="1:23" ht="18" thickBot="1" x14ac:dyDescent="0.35">
      <c r="A21" s="34"/>
      <c r="B21" s="35">
        <v>44370</v>
      </c>
      <c r="C21" s="36">
        <v>6965</v>
      </c>
      <c r="D21" s="407" t="s">
        <v>525</v>
      </c>
      <c r="E21" s="405">
        <v>44370</v>
      </c>
      <c r="F21" s="37">
        <v>103144</v>
      </c>
      <c r="H21" s="406">
        <v>44370</v>
      </c>
      <c r="I21" s="49">
        <v>2440</v>
      </c>
      <c r="J21" s="52"/>
      <c r="K21" s="417"/>
      <c r="L21" s="53"/>
      <c r="M21" s="338">
        <v>135</v>
      </c>
      <c r="N21" s="337">
        <v>6518</v>
      </c>
      <c r="O21" s="7"/>
      <c r="P21" s="47"/>
      <c r="Q21" s="350">
        <v>44370</v>
      </c>
      <c r="R21" s="351">
        <v>87086</v>
      </c>
      <c r="S21" s="99"/>
      <c r="T21" s="346"/>
      <c r="U21" s="299"/>
      <c r="V21" s="347">
        <v>0</v>
      </c>
      <c r="W21" s="339"/>
    </row>
    <row r="22" spans="1:23" ht="24" thickBot="1" x14ac:dyDescent="0.3">
      <c r="A22" s="34"/>
      <c r="B22" s="35">
        <v>44371</v>
      </c>
      <c r="C22" s="36">
        <v>1742</v>
      </c>
      <c r="D22" s="407" t="s">
        <v>526</v>
      </c>
      <c r="E22" s="405">
        <v>44371</v>
      </c>
      <c r="F22" s="37">
        <v>90937</v>
      </c>
      <c r="H22" s="406">
        <v>44371</v>
      </c>
      <c r="I22" s="49">
        <v>440</v>
      </c>
      <c r="J22" s="52"/>
      <c r="K22" s="60"/>
      <c r="L22" s="61"/>
      <c r="M22" s="41">
        <v>0</v>
      </c>
      <c r="N22" s="337">
        <v>8632</v>
      </c>
      <c r="O22" s="7"/>
      <c r="P22" s="47"/>
      <c r="Q22" s="350">
        <v>44371</v>
      </c>
      <c r="R22" s="351">
        <v>80123</v>
      </c>
      <c r="S22" s="99"/>
      <c r="T22" s="376"/>
      <c r="U22" s="377"/>
      <c r="V22" s="378">
        <v>0</v>
      </c>
      <c r="W22" s="342"/>
    </row>
    <row r="23" spans="1:23" ht="24" thickBot="1" x14ac:dyDescent="0.35">
      <c r="A23" s="34"/>
      <c r="B23" s="35">
        <v>44372</v>
      </c>
      <c r="C23" s="36">
        <v>11366</v>
      </c>
      <c r="D23" s="407" t="s">
        <v>521</v>
      </c>
      <c r="E23" s="405">
        <v>44372</v>
      </c>
      <c r="F23" s="37">
        <v>180311</v>
      </c>
      <c r="H23" s="406">
        <v>44372</v>
      </c>
      <c r="I23" s="49">
        <v>10550</v>
      </c>
      <c r="J23" s="293"/>
      <c r="K23" s="418"/>
      <c r="L23" s="53"/>
      <c r="M23" s="338">
        <v>152531</v>
      </c>
      <c r="N23" s="337">
        <v>5864</v>
      </c>
      <c r="O23" s="7"/>
      <c r="P23" s="47"/>
      <c r="Q23" s="350">
        <v>44372</v>
      </c>
      <c r="R23" s="351">
        <v>0</v>
      </c>
      <c r="S23" s="99"/>
      <c r="T23" s="502" t="s">
        <v>567</v>
      </c>
      <c r="U23" s="503"/>
      <c r="V23" s="340">
        <f>SUM(V6:V22)</f>
        <v>2323600</v>
      </c>
      <c r="W23" s="342"/>
    </row>
    <row r="24" spans="1:23" ht="16.5" thickBot="1" x14ac:dyDescent="0.3">
      <c r="A24" s="34"/>
      <c r="B24" s="35">
        <v>44373</v>
      </c>
      <c r="C24" s="36">
        <v>2308</v>
      </c>
      <c r="D24" s="407" t="s">
        <v>527</v>
      </c>
      <c r="E24" s="405">
        <v>44373</v>
      </c>
      <c r="F24" s="37">
        <v>145102</v>
      </c>
      <c r="H24" s="406">
        <v>44373</v>
      </c>
      <c r="I24" s="49">
        <f>550+175</f>
        <v>725</v>
      </c>
      <c r="J24" s="419">
        <v>44373</v>
      </c>
      <c r="K24" s="420" t="s">
        <v>528</v>
      </c>
      <c r="L24" s="296">
        <f>15022.3+400+4000</f>
        <v>19422.3</v>
      </c>
      <c r="M24" s="338">
        <v>127951</v>
      </c>
      <c r="N24" s="337">
        <v>3550</v>
      </c>
      <c r="O24" s="7"/>
      <c r="P24" s="275"/>
      <c r="Q24" s="350">
        <v>44373</v>
      </c>
      <c r="R24" s="351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7" t="s">
        <v>524</v>
      </c>
      <c r="E25" s="405">
        <v>44374</v>
      </c>
      <c r="F25" s="37">
        <v>159708</v>
      </c>
      <c r="H25" s="406">
        <v>44374</v>
      </c>
      <c r="I25" s="49">
        <v>550</v>
      </c>
      <c r="J25" s="297"/>
      <c r="K25" s="76"/>
      <c r="L25" s="75">
        <v>0</v>
      </c>
      <c r="M25" s="41">
        <v>0</v>
      </c>
      <c r="N25" s="337">
        <v>7873</v>
      </c>
      <c r="O25" s="7"/>
      <c r="P25" s="47"/>
      <c r="Q25" s="350">
        <v>44374</v>
      </c>
      <c r="R25" s="351">
        <v>138607</v>
      </c>
      <c r="S25" s="99"/>
      <c r="T25" s="504" t="s">
        <v>568</v>
      </c>
      <c r="U25" s="505"/>
      <c r="V25" s="508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7" t="s">
        <v>563</v>
      </c>
      <c r="E26" s="405">
        <v>44375</v>
      </c>
      <c r="F26" s="37">
        <v>121884</v>
      </c>
      <c r="H26" s="406">
        <v>44375</v>
      </c>
      <c r="I26" s="49">
        <v>440</v>
      </c>
      <c r="J26" s="52"/>
      <c r="K26" s="420"/>
      <c r="L26" s="53">
        <v>0</v>
      </c>
      <c r="M26" s="41">
        <v>0</v>
      </c>
      <c r="N26" s="337">
        <v>4664</v>
      </c>
      <c r="O26" s="7"/>
      <c r="P26" s="47"/>
      <c r="Q26" s="350">
        <v>44375</v>
      </c>
      <c r="R26" s="351">
        <v>107480</v>
      </c>
      <c r="S26" s="99"/>
      <c r="T26" s="506"/>
      <c r="U26" s="507"/>
      <c r="V26" s="509"/>
      <c r="W26" s="99"/>
    </row>
    <row r="27" spans="1:23" ht="16.5" thickBot="1" x14ac:dyDescent="0.3">
      <c r="A27" s="34"/>
      <c r="B27" s="35">
        <v>44376</v>
      </c>
      <c r="C27" s="36">
        <v>3467</v>
      </c>
      <c r="D27" s="409" t="s">
        <v>564</v>
      </c>
      <c r="E27" s="405">
        <v>44376</v>
      </c>
      <c r="F27" s="37">
        <v>88825</v>
      </c>
      <c r="H27" s="406">
        <v>44376</v>
      </c>
      <c r="I27" s="49">
        <v>576</v>
      </c>
      <c r="J27" s="298"/>
      <c r="K27" s="421"/>
      <c r="L27" s="75">
        <v>0</v>
      </c>
      <c r="M27" s="41">
        <v>0</v>
      </c>
      <c r="N27" s="372">
        <v>6888</v>
      </c>
      <c r="O27" s="7"/>
      <c r="P27" s="47"/>
      <c r="Q27" s="350">
        <v>44376</v>
      </c>
      <c r="R27" s="351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9" t="s">
        <v>451</v>
      </c>
      <c r="E28" s="405">
        <v>44377</v>
      </c>
      <c r="F28" s="37">
        <v>151476</v>
      </c>
      <c r="H28" s="406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3">
        <v>2918</v>
      </c>
      <c r="O28" s="7"/>
      <c r="P28" s="47"/>
      <c r="Q28" s="352">
        <v>44377</v>
      </c>
      <c r="R28" s="353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2"/>
      <c r="E29" s="405"/>
      <c r="F29" s="37"/>
      <c r="H29" s="406"/>
      <c r="I29" s="49"/>
      <c r="J29" s="300"/>
      <c r="K29" s="423"/>
      <c r="L29" s="75"/>
      <c r="M29" s="41">
        <v>0</v>
      </c>
      <c r="N29" s="334">
        <v>0</v>
      </c>
      <c r="O29" s="7"/>
      <c r="P29" s="29"/>
      <c r="Q29" s="498" t="s">
        <v>565</v>
      </c>
      <c r="R29" s="500">
        <f>SUM(R5:R28)</f>
        <v>2487326</v>
      </c>
      <c r="S29" s="341"/>
      <c r="T29" s="341"/>
      <c r="U29" s="341"/>
      <c r="V29" s="341"/>
      <c r="W29" s="341"/>
    </row>
    <row r="30" spans="1:23" ht="16.5" thickBot="1" x14ac:dyDescent="0.3">
      <c r="A30" s="34"/>
      <c r="B30" s="35"/>
      <c r="C30" s="36"/>
      <c r="D30" s="422"/>
      <c r="E30" s="405"/>
      <c r="F30" s="37"/>
      <c r="H30" s="406"/>
      <c r="I30" s="69"/>
      <c r="J30" s="233" t="s">
        <v>571</v>
      </c>
      <c r="K30" s="424" t="s">
        <v>576</v>
      </c>
      <c r="L30" s="358">
        <f>189+999</f>
        <v>1188</v>
      </c>
      <c r="M30" s="41">
        <v>0</v>
      </c>
      <c r="N30" s="334">
        <v>0</v>
      </c>
      <c r="O30" s="7"/>
      <c r="P30" s="374"/>
      <c r="Q30" s="499"/>
      <c r="R30" s="501"/>
      <c r="S30" s="99"/>
      <c r="T30" s="99"/>
      <c r="U30" s="99"/>
      <c r="V30" s="99"/>
      <c r="W30" s="99"/>
    </row>
    <row r="31" spans="1:23" ht="16.5" thickBot="1" x14ac:dyDescent="0.3">
      <c r="A31" s="34"/>
      <c r="B31" s="354">
        <v>44354</v>
      </c>
      <c r="C31" s="355">
        <v>12672.3</v>
      </c>
      <c r="D31" s="356" t="s">
        <v>341</v>
      </c>
      <c r="E31" s="405"/>
      <c r="F31" s="37"/>
      <c r="H31" s="406"/>
      <c r="I31" s="69"/>
      <c r="J31" s="233" t="s">
        <v>571</v>
      </c>
      <c r="K31" s="425" t="s">
        <v>211</v>
      </c>
      <c r="L31" s="66">
        <f>10260+10260+8805+9180</f>
        <v>38505</v>
      </c>
      <c r="M31" s="41">
        <v>0</v>
      </c>
      <c r="N31" s="334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4">
        <v>44357</v>
      </c>
      <c r="C32" s="355">
        <v>13688.05</v>
      </c>
      <c r="D32" s="356" t="s">
        <v>341</v>
      </c>
      <c r="E32" s="405"/>
      <c r="F32" s="70"/>
      <c r="H32" s="406"/>
      <c r="I32" s="69"/>
      <c r="J32" s="233" t="s">
        <v>571</v>
      </c>
      <c r="K32" s="424" t="s">
        <v>577</v>
      </c>
      <c r="L32" s="358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4">
        <v>44364</v>
      </c>
      <c r="C33" s="355">
        <v>26233.7</v>
      </c>
      <c r="D33" s="356" t="s">
        <v>341</v>
      </c>
      <c r="E33" s="405"/>
      <c r="F33" s="71"/>
      <c r="H33" s="406"/>
      <c r="I33" s="69"/>
      <c r="J33" s="233" t="s">
        <v>571</v>
      </c>
      <c r="K33" s="425" t="s">
        <v>579</v>
      </c>
      <c r="L33" s="359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4">
        <v>44365</v>
      </c>
      <c r="C34" s="355">
        <v>12044.28</v>
      </c>
      <c r="D34" s="356" t="s">
        <v>341</v>
      </c>
      <c r="E34" s="405"/>
      <c r="F34" s="71"/>
      <c r="H34" s="406"/>
      <c r="I34" s="69"/>
      <c r="J34" s="233" t="s">
        <v>571</v>
      </c>
      <c r="K34" s="426" t="s">
        <v>601</v>
      </c>
      <c r="L34" s="361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4">
        <v>44369</v>
      </c>
      <c r="C35" s="355">
        <v>13774.08</v>
      </c>
      <c r="D35" s="356" t="s">
        <v>341</v>
      </c>
      <c r="E35" s="405"/>
      <c r="F35" s="71"/>
      <c r="H35" s="406"/>
      <c r="I35" s="69"/>
      <c r="J35" s="233" t="s">
        <v>571</v>
      </c>
      <c r="K35" s="425" t="s">
        <v>602</v>
      </c>
      <c r="L35" s="359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4">
        <v>44371</v>
      </c>
      <c r="C36" s="355">
        <v>23467.78</v>
      </c>
      <c r="D36" s="356" t="s">
        <v>341</v>
      </c>
      <c r="E36" s="427"/>
      <c r="F36" s="71"/>
      <c r="H36" s="406"/>
      <c r="I36" s="69"/>
      <c r="J36" s="233" t="s">
        <v>571</v>
      </c>
      <c r="K36" s="426" t="s">
        <v>136</v>
      </c>
      <c r="L36" s="361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4">
        <v>44373</v>
      </c>
      <c r="C37" s="355">
        <v>13683.4</v>
      </c>
      <c r="D37" s="356" t="s">
        <v>341</v>
      </c>
      <c r="E37" s="405"/>
      <c r="F37" s="265" t="s">
        <v>11</v>
      </c>
      <c r="H37" s="406"/>
      <c r="I37" s="69"/>
      <c r="J37" s="233" t="s">
        <v>571</v>
      </c>
      <c r="K37" s="363" t="s">
        <v>580</v>
      </c>
      <c r="L37" s="364">
        <v>55555.55</v>
      </c>
      <c r="M37" s="77"/>
      <c r="N37" s="42">
        <v>0</v>
      </c>
      <c r="O37" s="7"/>
      <c r="S37" s="339"/>
      <c r="T37" s="339"/>
      <c r="U37" s="339"/>
      <c r="V37" s="339"/>
      <c r="W37" s="339"/>
    </row>
    <row r="38" spans="1:23" ht="18" thickBot="1" x14ac:dyDescent="0.35">
      <c r="A38" s="34"/>
      <c r="B38" s="354">
        <v>44376</v>
      </c>
      <c r="C38" s="355">
        <v>22166.63</v>
      </c>
      <c r="D38" s="356" t="s">
        <v>341</v>
      </c>
      <c r="E38" s="405"/>
      <c r="F38" s="265"/>
      <c r="H38" s="406"/>
      <c r="I38" s="69"/>
      <c r="J38" s="233" t="s">
        <v>571</v>
      </c>
      <c r="K38" s="363" t="s">
        <v>581</v>
      </c>
      <c r="L38" s="364">
        <v>14335.75</v>
      </c>
      <c r="M38" s="77"/>
      <c r="N38" s="42">
        <v>0</v>
      </c>
      <c r="O38" s="7"/>
      <c r="S38" s="339"/>
      <c r="T38" s="339"/>
      <c r="U38" s="339"/>
      <c r="V38" s="339"/>
      <c r="W38" s="339"/>
    </row>
    <row r="39" spans="1:23" ht="18" thickBot="1" x14ac:dyDescent="0.35">
      <c r="A39" s="34"/>
      <c r="B39" s="428">
        <v>44361</v>
      </c>
      <c r="C39" s="71">
        <v>11400</v>
      </c>
      <c r="D39" s="429" t="s">
        <v>578</v>
      </c>
      <c r="E39" s="405"/>
      <c r="F39" s="430"/>
      <c r="H39" s="406"/>
      <c r="I39" s="69"/>
      <c r="J39" s="233" t="s">
        <v>571</v>
      </c>
      <c r="K39" s="431" t="s">
        <v>582</v>
      </c>
      <c r="L39" s="359">
        <v>1976.64</v>
      </c>
      <c r="M39" s="77"/>
      <c r="N39" s="42">
        <v>0</v>
      </c>
      <c r="O39" s="7"/>
      <c r="S39" s="339"/>
      <c r="T39" s="339"/>
      <c r="U39" s="339"/>
      <c r="V39" s="339"/>
      <c r="W39" s="339"/>
    </row>
    <row r="40" spans="1:23" ht="18" thickBot="1" x14ac:dyDescent="0.35">
      <c r="A40" s="34"/>
      <c r="B40" s="428"/>
      <c r="C40" s="71"/>
      <c r="D40" s="429"/>
      <c r="E40" s="405"/>
      <c r="F40" s="430"/>
      <c r="H40" s="406"/>
      <c r="I40" s="69"/>
      <c r="J40" s="233" t="s">
        <v>571</v>
      </c>
      <c r="K40" s="425" t="s">
        <v>583</v>
      </c>
      <c r="L40" s="359">
        <f>399+399</f>
        <v>798</v>
      </c>
      <c r="M40" s="77"/>
      <c r="N40" s="42">
        <v>0</v>
      </c>
      <c r="O40" s="7"/>
      <c r="S40" s="339"/>
      <c r="T40" s="339"/>
      <c r="U40" s="339"/>
      <c r="V40" s="339"/>
      <c r="W40" s="339"/>
    </row>
    <row r="41" spans="1:23" ht="18" thickBot="1" x14ac:dyDescent="0.35">
      <c r="A41" s="34"/>
      <c r="B41" s="428"/>
      <c r="C41" s="432"/>
      <c r="D41" s="433"/>
      <c r="E41" s="405"/>
      <c r="F41" s="434"/>
      <c r="H41" s="406"/>
      <c r="I41" s="69"/>
      <c r="J41" s="233" t="s">
        <v>571</v>
      </c>
      <c r="K41" s="425" t="s">
        <v>584</v>
      </c>
      <c r="L41" s="359">
        <v>1032.4000000000001</v>
      </c>
      <c r="M41" s="77"/>
      <c r="N41" s="42">
        <v>0</v>
      </c>
      <c r="O41" s="7"/>
      <c r="S41" s="339"/>
      <c r="T41" s="339"/>
      <c r="U41" s="339"/>
      <c r="V41" s="339"/>
      <c r="W41" s="339"/>
    </row>
    <row r="42" spans="1:23" ht="18" thickBot="1" x14ac:dyDescent="0.35">
      <c r="A42" s="34"/>
      <c r="B42" s="428"/>
      <c r="C42" s="71"/>
      <c r="D42" s="433"/>
      <c r="E42" s="405"/>
      <c r="F42" s="435"/>
      <c r="H42" s="406"/>
      <c r="I42" s="69"/>
      <c r="J42" s="233" t="s">
        <v>571</v>
      </c>
      <c r="K42" s="425" t="s">
        <v>585</v>
      </c>
      <c r="L42" s="359">
        <f>398.99+422.1+498.99+398.99</f>
        <v>1719.07</v>
      </c>
      <c r="M42" s="77"/>
      <c r="N42" s="42">
        <v>0</v>
      </c>
      <c r="O42" s="7"/>
      <c r="S42" s="339"/>
      <c r="T42" s="339"/>
      <c r="U42" s="339"/>
      <c r="V42" s="339"/>
      <c r="W42" s="339"/>
    </row>
    <row r="43" spans="1:23" ht="18" thickBot="1" x14ac:dyDescent="0.35">
      <c r="A43" s="34"/>
      <c r="B43" s="428"/>
      <c r="C43" s="71"/>
      <c r="D43" s="433"/>
      <c r="E43" s="405"/>
      <c r="F43" s="435"/>
      <c r="H43" s="406"/>
      <c r="I43" s="69"/>
      <c r="J43" s="233" t="s">
        <v>571</v>
      </c>
      <c r="K43" s="425" t="s">
        <v>132</v>
      </c>
      <c r="L43" s="359">
        <f>1394.81+986.84</f>
        <v>2381.65</v>
      </c>
      <c r="M43" s="77"/>
      <c r="N43" s="42">
        <v>0</v>
      </c>
      <c r="O43" s="7"/>
      <c r="S43" s="339"/>
      <c r="T43" s="339"/>
      <c r="U43" s="339"/>
      <c r="V43" s="339"/>
      <c r="W43" s="339"/>
    </row>
    <row r="44" spans="1:23" ht="18" thickBot="1" x14ac:dyDescent="0.35">
      <c r="A44" s="34"/>
      <c r="B44" s="428"/>
      <c r="C44" s="71"/>
      <c r="D44" s="433"/>
      <c r="E44" s="405"/>
      <c r="F44" s="45"/>
      <c r="H44" s="406"/>
      <c r="I44" s="69"/>
      <c r="J44" s="233" t="s">
        <v>571</v>
      </c>
      <c r="K44" s="436" t="s">
        <v>603</v>
      </c>
      <c r="L44" s="359">
        <v>1237.3399999999999</v>
      </c>
      <c r="M44" s="77">
        <v>0</v>
      </c>
      <c r="N44" s="42">
        <v>0</v>
      </c>
      <c r="O44" s="7"/>
      <c r="S44" s="339"/>
      <c r="T44" s="339"/>
      <c r="U44" s="339"/>
      <c r="V44" s="339"/>
      <c r="W44" s="339"/>
    </row>
    <row r="45" spans="1:23" ht="18" thickBot="1" x14ac:dyDescent="0.35">
      <c r="A45" s="34"/>
      <c r="B45" s="428"/>
      <c r="C45" s="71"/>
      <c r="D45" s="433"/>
      <c r="E45" s="405"/>
      <c r="F45" s="45"/>
      <c r="H45" s="406"/>
      <c r="I45" s="69"/>
      <c r="J45" s="233" t="s">
        <v>571</v>
      </c>
      <c r="K45" s="436" t="s">
        <v>586</v>
      </c>
      <c r="L45" s="359">
        <v>4096.47</v>
      </c>
      <c r="M45" s="77"/>
      <c r="N45" s="42">
        <v>0</v>
      </c>
      <c r="O45" s="7"/>
      <c r="S45" s="339"/>
      <c r="T45" s="339"/>
      <c r="U45" s="339"/>
      <c r="V45" s="339"/>
      <c r="W45" s="339"/>
    </row>
    <row r="46" spans="1:23" ht="18" thickBot="1" x14ac:dyDescent="0.35">
      <c r="A46" s="34"/>
      <c r="B46" s="437"/>
      <c r="C46" s="316"/>
      <c r="D46" s="438"/>
      <c r="E46" s="405"/>
      <c r="F46" s="45"/>
      <c r="H46" s="406"/>
      <c r="I46" s="69"/>
      <c r="J46" s="233"/>
      <c r="K46" s="439"/>
      <c r="L46" s="66"/>
      <c r="M46" s="77">
        <v>0</v>
      </c>
      <c r="N46" s="334">
        <v>0</v>
      </c>
      <c r="O46" s="7"/>
      <c r="S46" s="339"/>
      <c r="T46" s="339"/>
      <c r="U46" s="339"/>
      <c r="V46" s="339"/>
      <c r="W46" s="339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7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450" t="s">
        <v>16</v>
      </c>
      <c r="I50" s="451"/>
      <c r="J50" s="101"/>
      <c r="K50" s="452">
        <f>I48+L48</f>
        <v>339830.06000000006</v>
      </c>
      <c r="L50" s="453"/>
      <c r="M50" s="454">
        <f>M48+N48</f>
        <v>612530</v>
      </c>
      <c r="N50" s="455"/>
      <c r="O50" s="368"/>
      <c r="P50" s="102"/>
      <c r="Q50" s="320"/>
      <c r="R50" s="328"/>
      <c r="S50" s="328"/>
      <c r="T50" s="328"/>
      <c r="U50" s="328"/>
      <c r="V50" s="328"/>
      <c r="W50" s="328"/>
    </row>
    <row r="51" spans="1:23" x14ac:dyDescent="0.25">
      <c r="D51" s="462" t="s">
        <v>17</v>
      </c>
      <c r="E51" s="462"/>
      <c r="F51" s="103">
        <f>F48-K50-C48</f>
        <v>2702101.7199999997</v>
      </c>
      <c r="I51" s="104"/>
      <c r="J51" s="105"/>
    </row>
    <row r="52" spans="1:23" ht="18.75" x14ac:dyDescent="0.3">
      <c r="D52" s="443" t="s">
        <v>504</v>
      </c>
      <c r="E52" s="443"/>
      <c r="F52" s="95">
        <v>-2720820.95</v>
      </c>
      <c r="I52" s="444" t="s">
        <v>19</v>
      </c>
      <c r="J52" s="445"/>
      <c r="K52" s="446">
        <f>F54+F55+F56</f>
        <v>381077.72999999952</v>
      </c>
      <c r="L52" s="447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448">
        <f>-C4</f>
        <v>-255764.39</v>
      </c>
      <c r="L54" s="449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456" t="s">
        <v>24</v>
      </c>
      <c r="E56" s="457"/>
      <c r="F56" s="120">
        <v>308642.71999999997</v>
      </c>
      <c r="I56" s="458" t="s">
        <v>25</v>
      </c>
      <c r="J56" s="459"/>
      <c r="K56" s="460">
        <f>K52+K54</f>
        <v>125313.3399999995</v>
      </c>
      <c r="L56" s="461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510"/>
      <c r="S62" s="380"/>
      <c r="T62" s="380"/>
      <c r="U62" s="380"/>
      <c r="V62" s="380"/>
      <c r="W62" s="380"/>
    </row>
    <row r="63" spans="1:23" ht="21" x14ac:dyDescent="0.25">
      <c r="B63" s="127"/>
      <c r="C63" s="130"/>
      <c r="E63" s="7"/>
      <c r="F63" s="273"/>
      <c r="M63" s="4"/>
      <c r="R63" s="510"/>
      <c r="S63" s="380"/>
      <c r="T63" s="380"/>
      <c r="U63" s="380"/>
      <c r="V63" s="380"/>
      <c r="W63" s="380"/>
    </row>
    <row r="64" spans="1:23" x14ac:dyDescent="0.25">
      <c r="E64" s="440"/>
      <c r="F64" s="7"/>
      <c r="M64" s="4"/>
    </row>
    <row r="65" spans="5:13" x14ac:dyDescent="0.25">
      <c r="E65" s="440"/>
      <c r="F65" s="7"/>
      <c r="M65" s="4"/>
    </row>
    <row r="66" spans="5:13" x14ac:dyDescent="0.25">
      <c r="E66" s="440"/>
      <c r="F66" s="7"/>
      <c r="M66" s="4"/>
    </row>
    <row r="67" spans="5:13" x14ac:dyDescent="0.25">
      <c r="E67" s="440"/>
      <c r="F67" s="7"/>
      <c r="M67" s="4"/>
    </row>
    <row r="68" spans="5:13" x14ac:dyDescent="0.25">
      <c r="E68" s="440"/>
      <c r="F68" s="7"/>
      <c r="M68" s="4"/>
    </row>
    <row r="69" spans="5:13" x14ac:dyDescent="0.25">
      <c r="E69" s="440"/>
      <c r="F69" s="7"/>
      <c r="M69" s="4"/>
    </row>
    <row r="70" spans="5:13" x14ac:dyDescent="0.25">
      <c r="E70" s="440"/>
      <c r="F70" s="7"/>
      <c r="M70" s="4"/>
    </row>
    <row r="71" spans="5:13" x14ac:dyDescent="0.25">
      <c r="E71" s="440"/>
      <c r="F71" s="7"/>
      <c r="M71" s="4"/>
    </row>
    <row r="72" spans="5:13" x14ac:dyDescent="0.25">
      <c r="E72" s="440"/>
      <c r="F72" s="7"/>
      <c r="M72" s="4"/>
    </row>
    <row r="73" spans="5:13" x14ac:dyDescent="0.25">
      <c r="E73" s="440"/>
      <c r="F73" s="7"/>
      <c r="M73" s="4"/>
    </row>
    <row r="74" spans="5:13" x14ac:dyDescent="0.25">
      <c r="E74" s="440"/>
      <c r="F74" s="7"/>
      <c r="M74" s="4"/>
    </row>
    <row r="75" spans="5:13" x14ac:dyDescent="0.25">
      <c r="E75" s="440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Q2:V3"/>
    <mergeCell ref="B3:C3"/>
    <mergeCell ref="H3:I3"/>
    <mergeCell ref="E4:F4"/>
    <mergeCell ref="H4:I4"/>
    <mergeCell ref="Q4:R4"/>
    <mergeCell ref="T4:V4"/>
    <mergeCell ref="H50:I50"/>
    <mergeCell ref="K50:L50"/>
    <mergeCell ref="M50:N50"/>
    <mergeCell ref="B1:B2"/>
    <mergeCell ref="C1:K1"/>
    <mergeCell ref="T23:U23"/>
    <mergeCell ref="T25:U26"/>
    <mergeCell ref="V25:V26"/>
    <mergeCell ref="Q29:Q30"/>
    <mergeCell ref="R29:R30"/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6AEFE-076D-42EF-ACD9-27BECEC232AE}">
  <dimension ref="A1"/>
  <sheetViews>
    <sheetView topLeftCell="A4" zoomScale="130" zoomScaleNormal="130" workbookViewId="0">
      <selection activeCell="G14" sqref="G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B1EA-6EEE-4D00-8BD0-07BD791E513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B2C5-C31D-40C2-891C-ECF9B3F67FFA}">
  <sheetPr>
    <tabColor rgb="FFC00000"/>
  </sheetPr>
  <dimension ref="A37:I62"/>
  <sheetViews>
    <sheetView topLeftCell="A36" zoomScale="130" zoomScaleNormal="130" workbookViewId="0">
      <selection activeCell="E42" sqref="E42"/>
    </sheetView>
  </sheetViews>
  <sheetFormatPr baseColWidth="10" defaultRowHeight="15" x14ac:dyDescent="0.25"/>
  <cols>
    <col min="3" max="3" width="12.5703125" bestFit="1" customWidth="1"/>
  </cols>
  <sheetData>
    <row r="37" spans="1:9" x14ac:dyDescent="0.25">
      <c r="A37" t="s">
        <v>11</v>
      </c>
    </row>
    <row r="41" spans="1:9" ht="16.5" customHeight="1" x14ac:dyDescent="0.25"/>
    <row r="43" spans="1:9" ht="15.75" thickBot="1" x14ac:dyDescent="0.3">
      <c r="I43" s="329"/>
    </row>
    <row r="44" spans="1:9" ht="15" customHeight="1" thickBot="1" x14ac:dyDescent="0.3">
      <c r="A44" s="32"/>
      <c r="B44" s="513" t="s">
        <v>32</v>
      </c>
      <c r="C44" s="514"/>
      <c r="D44" s="514"/>
      <c r="E44" s="515"/>
      <c r="F44" s="4"/>
    </row>
    <row r="45" spans="1:9" ht="16.5" customHeight="1" x14ac:dyDescent="0.25">
      <c r="A45" s="19">
        <v>44377</v>
      </c>
      <c r="B45" s="196" t="s">
        <v>615</v>
      </c>
      <c r="C45" s="197">
        <v>3808.9</v>
      </c>
      <c r="D45" s="198" t="s">
        <v>33</v>
      </c>
      <c r="E45" s="199" t="s">
        <v>616</v>
      </c>
      <c r="F45" s="72">
        <v>202</v>
      </c>
    </row>
    <row r="46" spans="1:9" ht="13.9" customHeight="1" x14ac:dyDescent="0.25">
      <c r="A46" s="19"/>
      <c r="B46" s="196" t="s">
        <v>614</v>
      </c>
      <c r="C46" s="197">
        <v>0</v>
      </c>
      <c r="D46" s="200" t="s">
        <v>33</v>
      </c>
      <c r="E46" s="199" t="s">
        <v>434</v>
      </c>
      <c r="F46" s="72">
        <v>0</v>
      </c>
    </row>
    <row r="47" spans="1:9" x14ac:dyDescent="0.25">
      <c r="A47" s="19"/>
      <c r="B47" s="196" t="s">
        <v>614</v>
      </c>
      <c r="C47" s="197">
        <v>0</v>
      </c>
      <c r="D47" s="200" t="s">
        <v>33</v>
      </c>
      <c r="E47" s="199" t="s">
        <v>434</v>
      </c>
      <c r="F47" s="72">
        <v>0</v>
      </c>
    </row>
    <row r="48" spans="1:9" ht="14.25" hidden="1" customHeight="1" x14ac:dyDescent="0.25">
      <c r="A48" s="19"/>
      <c r="B48" s="196" t="s">
        <v>614</v>
      </c>
      <c r="C48" s="197">
        <v>0</v>
      </c>
      <c r="D48" s="200" t="s">
        <v>33</v>
      </c>
      <c r="E48" s="199" t="s">
        <v>434</v>
      </c>
      <c r="F48" s="72">
        <v>0</v>
      </c>
    </row>
    <row r="49" spans="1:6" ht="14.25" hidden="1" customHeight="1" x14ac:dyDescent="0.25">
      <c r="A49" s="19"/>
      <c r="B49" s="196" t="s">
        <v>614</v>
      </c>
      <c r="C49" s="197">
        <v>0</v>
      </c>
      <c r="D49" s="200" t="s">
        <v>33</v>
      </c>
      <c r="E49" s="199" t="s">
        <v>434</v>
      </c>
      <c r="F49" s="72">
        <v>0</v>
      </c>
    </row>
    <row r="50" spans="1:6" ht="14.25" hidden="1" customHeight="1" x14ac:dyDescent="0.25">
      <c r="A50" s="19"/>
      <c r="B50" s="196" t="s">
        <v>614</v>
      </c>
      <c r="C50" s="197">
        <v>0</v>
      </c>
      <c r="D50" s="200" t="s">
        <v>33</v>
      </c>
      <c r="E50" s="199" t="s">
        <v>434</v>
      </c>
      <c r="F50" s="72">
        <v>0</v>
      </c>
    </row>
    <row r="51" spans="1:6" ht="14.25" hidden="1" customHeight="1" x14ac:dyDescent="0.25">
      <c r="A51" s="19"/>
      <c r="B51" s="196" t="s">
        <v>614</v>
      </c>
      <c r="C51" s="197">
        <v>0</v>
      </c>
      <c r="D51" s="200" t="s">
        <v>33</v>
      </c>
      <c r="E51" s="199" t="s">
        <v>434</v>
      </c>
      <c r="F51" s="72">
        <v>0</v>
      </c>
    </row>
    <row r="52" spans="1:6" ht="14.25" hidden="1" customHeight="1" thickBot="1" x14ac:dyDescent="0.3">
      <c r="A52" s="331"/>
      <c r="B52" s="196" t="s">
        <v>614</v>
      </c>
      <c r="C52" s="197">
        <v>0</v>
      </c>
      <c r="D52" s="332" t="s">
        <v>33</v>
      </c>
      <c r="E52" s="199" t="s">
        <v>434</v>
      </c>
      <c r="F52" s="72">
        <v>0</v>
      </c>
    </row>
    <row r="53" spans="1:6" ht="14.25" hidden="1" customHeight="1" x14ac:dyDescent="0.25">
      <c r="A53" s="330"/>
      <c r="B53" s="196" t="s">
        <v>614</v>
      </c>
      <c r="C53" s="197">
        <v>0</v>
      </c>
      <c r="D53" s="198" t="s">
        <v>33</v>
      </c>
      <c r="E53" s="199" t="s">
        <v>434</v>
      </c>
      <c r="F53" s="72">
        <v>0</v>
      </c>
    </row>
    <row r="54" spans="1:6" ht="14.25" hidden="1" customHeight="1" x14ac:dyDescent="0.25">
      <c r="A54" s="19"/>
      <c r="B54" s="196" t="s">
        <v>614</v>
      </c>
      <c r="C54" s="197">
        <v>0</v>
      </c>
      <c r="D54" s="200" t="s">
        <v>33</v>
      </c>
      <c r="E54" s="199" t="s">
        <v>434</v>
      </c>
      <c r="F54" s="72">
        <v>0</v>
      </c>
    </row>
    <row r="55" spans="1:6" ht="14.25" hidden="1" customHeight="1" x14ac:dyDescent="0.25">
      <c r="A55" s="19"/>
      <c r="B55" s="196" t="s">
        <v>614</v>
      </c>
      <c r="C55" s="197">
        <v>0</v>
      </c>
      <c r="D55" s="200" t="s">
        <v>33</v>
      </c>
      <c r="E55" s="199" t="s">
        <v>434</v>
      </c>
      <c r="F55" s="72">
        <v>0</v>
      </c>
    </row>
    <row r="56" spans="1:6" ht="14.25" hidden="1" customHeight="1" x14ac:dyDescent="0.25">
      <c r="A56" s="19"/>
      <c r="B56" s="196" t="s">
        <v>614</v>
      </c>
      <c r="C56" s="197">
        <v>0</v>
      </c>
      <c r="D56" s="200" t="s">
        <v>33</v>
      </c>
      <c r="E56" s="199" t="s">
        <v>434</v>
      </c>
      <c r="F56" s="72">
        <v>0</v>
      </c>
    </row>
    <row r="57" spans="1:6" ht="14.25" hidden="1" customHeight="1" x14ac:dyDescent="0.25">
      <c r="A57" s="19"/>
      <c r="B57" s="196" t="s">
        <v>614</v>
      </c>
      <c r="C57" s="197">
        <v>0</v>
      </c>
      <c r="D57" s="200" t="s">
        <v>33</v>
      </c>
      <c r="E57" s="199" t="s">
        <v>434</v>
      </c>
      <c r="F57" s="72">
        <v>0</v>
      </c>
    </row>
    <row r="58" spans="1:6" ht="14.25" hidden="1" customHeight="1" x14ac:dyDescent="0.25">
      <c r="A58" s="19"/>
      <c r="B58" s="196" t="s">
        <v>614</v>
      </c>
      <c r="C58" s="197">
        <v>0</v>
      </c>
      <c r="D58" s="200" t="s">
        <v>33</v>
      </c>
      <c r="E58" s="199" t="s">
        <v>434</v>
      </c>
      <c r="F58" s="72">
        <v>0</v>
      </c>
    </row>
    <row r="59" spans="1:6" ht="14.25" hidden="1" customHeight="1" x14ac:dyDescent="0.25">
      <c r="A59" s="19"/>
      <c r="B59" s="196" t="s">
        <v>614</v>
      </c>
      <c r="C59" s="197">
        <v>0</v>
      </c>
      <c r="D59" s="200" t="s">
        <v>33</v>
      </c>
      <c r="E59" s="199" t="s">
        <v>434</v>
      </c>
      <c r="F59" s="72">
        <v>0</v>
      </c>
    </row>
    <row r="60" spans="1:6" ht="14.25" hidden="1" customHeight="1" x14ac:dyDescent="0.25">
      <c r="C60" s="197">
        <v>0</v>
      </c>
    </row>
    <row r="61" spans="1:6" ht="14.25" customHeight="1" x14ac:dyDescent="0.25"/>
    <row r="62" spans="1:6" ht="14.25" customHeight="1" x14ac:dyDescent="0.25"/>
  </sheetData>
  <sortState xmlns:xlrd2="http://schemas.microsoft.com/office/spreadsheetml/2017/richdata2" ref="E47:F48">
    <sortCondition ref="E47:E48"/>
  </sortState>
  <mergeCells count="1">
    <mergeCell ref="B44:E44"/>
  </mergeCells>
  <pageMargins left="0.70866141732283472" right="0.70866141732283472" top="0.74803149606299213" bottom="0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84C6-C1F5-4E67-9328-60D36504705F}">
  <sheetPr>
    <tabColor rgb="FF00FF00"/>
  </sheetPr>
  <dimension ref="A3:N77"/>
  <sheetViews>
    <sheetView workbookViewId="0">
      <selection activeCell="L34" sqref="L34"/>
    </sheetView>
  </sheetViews>
  <sheetFormatPr baseColWidth="10" defaultRowHeight="15" x14ac:dyDescent="0.25"/>
  <cols>
    <col min="3" max="3" width="14.28515625" bestFit="1" customWidth="1"/>
    <col min="6" max="6" width="15.5703125" bestFit="1" customWidth="1"/>
    <col min="12" max="12" width="31.28515625" bestFit="1" customWidth="1"/>
    <col min="13" max="13" width="15.5703125" bestFit="1" customWidth="1"/>
    <col min="14" max="14" width="13.7109375" customWidth="1"/>
  </cols>
  <sheetData>
    <row r="3" spans="1:14" ht="15.75" thickBot="1" x14ac:dyDescent="0.3"/>
    <row r="4" spans="1:14" ht="23.25" x14ac:dyDescent="0.35">
      <c r="B4" s="511" t="s">
        <v>531</v>
      </c>
      <c r="C4" s="463" t="s">
        <v>505</v>
      </c>
      <c r="D4" s="463"/>
      <c r="E4" s="463"/>
      <c r="F4" s="463"/>
      <c r="G4" s="463"/>
      <c r="H4" s="463"/>
      <c r="I4" s="463"/>
      <c r="J4" s="463"/>
      <c r="K4" s="463"/>
      <c r="L4" s="2"/>
      <c r="M4" s="3"/>
      <c r="N4" s="4"/>
    </row>
    <row r="5" spans="1:14" ht="16.5" thickBot="1" x14ac:dyDescent="0.3">
      <c r="B5" s="512"/>
      <c r="C5" s="8"/>
      <c r="F5" s="9"/>
      <c r="H5" s="10" t="s">
        <v>0</v>
      </c>
      <c r="I5" s="3"/>
      <c r="J5" s="11"/>
      <c r="L5" s="12"/>
      <c r="M5" s="3"/>
      <c r="N5" s="6"/>
    </row>
    <row r="6" spans="1:14" ht="21.75" thickBot="1" x14ac:dyDescent="0.35">
      <c r="B6" s="464" t="s">
        <v>1</v>
      </c>
      <c r="C6" s="465"/>
      <c r="D6" s="14"/>
      <c r="E6" s="15"/>
      <c r="F6" s="15"/>
      <c r="H6" s="466" t="s">
        <v>2</v>
      </c>
      <c r="I6" s="466"/>
      <c r="J6" s="16"/>
      <c r="K6" s="17" t="s">
        <v>3</v>
      </c>
      <c r="L6" s="17" t="s">
        <v>4</v>
      </c>
      <c r="M6" s="18"/>
      <c r="N6" s="4"/>
    </row>
    <row r="7" spans="1:14" ht="20.25" thickTop="1" thickBot="1" x14ac:dyDescent="0.35">
      <c r="A7" s="20" t="s">
        <v>6</v>
      </c>
      <c r="B7" s="21"/>
      <c r="C7" s="22">
        <v>255764.39</v>
      </c>
      <c r="D7" s="23">
        <v>44353</v>
      </c>
      <c r="E7" s="467" t="s">
        <v>7</v>
      </c>
      <c r="F7" s="468"/>
      <c r="H7" s="469" t="s">
        <v>8</v>
      </c>
      <c r="I7" s="470"/>
      <c r="J7" s="24"/>
      <c r="K7" s="25"/>
      <c r="L7" s="26"/>
      <c r="M7" s="27" t="s">
        <v>9</v>
      </c>
      <c r="N7" s="28" t="s">
        <v>10</v>
      </c>
    </row>
    <row r="8" spans="1:14" ht="15.75" thickBot="1" x14ac:dyDescent="0.3">
      <c r="A8" s="34" t="s">
        <v>11</v>
      </c>
      <c r="B8" s="134">
        <v>44354</v>
      </c>
      <c r="C8" s="36">
        <v>1260</v>
      </c>
      <c r="D8" s="135" t="s">
        <v>45</v>
      </c>
      <c r="E8" s="136">
        <v>44354</v>
      </c>
      <c r="F8" s="37">
        <v>77113</v>
      </c>
      <c r="G8" s="137"/>
      <c r="H8" s="138">
        <v>44354</v>
      </c>
      <c r="I8" s="38">
        <v>495</v>
      </c>
      <c r="J8" s="39"/>
      <c r="K8" s="157"/>
      <c r="L8" s="6"/>
      <c r="M8" s="41">
        <v>0</v>
      </c>
      <c r="N8" s="42">
        <v>2926</v>
      </c>
    </row>
    <row r="9" spans="1:14" ht="16.5" thickBot="1" x14ac:dyDescent="0.3">
      <c r="A9" s="34"/>
      <c r="B9" s="134">
        <v>44355</v>
      </c>
      <c r="C9" s="36">
        <v>9200</v>
      </c>
      <c r="D9" s="139" t="s">
        <v>507</v>
      </c>
      <c r="E9" s="136">
        <v>44355</v>
      </c>
      <c r="F9" s="37">
        <f>141354+10866</f>
        <v>152220</v>
      </c>
      <c r="G9" s="137"/>
      <c r="H9" s="138">
        <v>44355</v>
      </c>
      <c r="I9" s="43">
        <v>495</v>
      </c>
      <c r="J9" s="52"/>
      <c r="K9" s="151"/>
      <c r="L9" s="46"/>
      <c r="M9" s="41">
        <v>120000</v>
      </c>
      <c r="N9" s="42">
        <v>20382</v>
      </c>
    </row>
    <row r="10" spans="1:14" ht="15.75" thickBot="1" x14ac:dyDescent="0.3">
      <c r="A10" s="34"/>
      <c r="B10" s="134">
        <v>44356</v>
      </c>
      <c r="C10" s="36">
        <v>10718</v>
      </c>
      <c r="D10" s="140" t="s">
        <v>508</v>
      </c>
      <c r="E10" s="136">
        <v>44356</v>
      </c>
      <c r="F10" s="37">
        <v>109009</v>
      </c>
      <c r="G10" s="137"/>
      <c r="H10" s="138">
        <v>44356</v>
      </c>
      <c r="I10" s="49">
        <v>440</v>
      </c>
      <c r="J10" s="52">
        <v>44356</v>
      </c>
      <c r="K10" s="158" t="s">
        <v>562</v>
      </c>
      <c r="L10" s="46">
        <v>679</v>
      </c>
      <c r="M10" s="41">
        <f>10230+150+75440</f>
        <v>85820</v>
      </c>
      <c r="N10" s="42">
        <v>2701</v>
      </c>
    </row>
    <row r="11" spans="1:14" ht="15.75" thickBot="1" x14ac:dyDescent="0.3">
      <c r="A11" s="34"/>
      <c r="B11" s="134">
        <v>44357</v>
      </c>
      <c r="C11" s="36">
        <v>4966</v>
      </c>
      <c r="D11" s="141" t="s">
        <v>509</v>
      </c>
      <c r="E11" s="136">
        <v>44357</v>
      </c>
      <c r="F11" s="37">
        <f>85581+46561</f>
        <v>132142</v>
      </c>
      <c r="G11" s="137"/>
      <c r="H11" s="138">
        <v>44357</v>
      </c>
      <c r="I11" s="49">
        <v>495</v>
      </c>
      <c r="J11" s="291"/>
      <c r="K11" s="158"/>
      <c r="L11" s="46"/>
      <c r="M11" s="41">
        <v>0</v>
      </c>
      <c r="N11" s="42">
        <v>5129</v>
      </c>
    </row>
    <row r="12" spans="1:14" ht="15.75" thickBot="1" x14ac:dyDescent="0.3">
      <c r="A12" s="34"/>
      <c r="B12" s="134">
        <v>44358</v>
      </c>
      <c r="C12" s="36">
        <v>0</v>
      </c>
      <c r="D12" s="141"/>
      <c r="E12" s="136">
        <v>44358</v>
      </c>
      <c r="F12" s="37">
        <v>192498</v>
      </c>
      <c r="G12" s="137"/>
      <c r="H12" s="138">
        <v>44358</v>
      </c>
      <c r="I12" s="49">
        <v>10288</v>
      </c>
      <c r="J12" s="52"/>
      <c r="K12" s="159"/>
      <c r="L12" s="46"/>
      <c r="M12" s="41">
        <v>181550</v>
      </c>
      <c r="N12" s="42">
        <v>8193</v>
      </c>
    </row>
    <row r="13" spans="1:14" ht="15.75" thickBot="1" x14ac:dyDescent="0.3">
      <c r="A13" s="34"/>
      <c r="B13" s="134">
        <v>44359</v>
      </c>
      <c r="C13" s="36">
        <v>4654</v>
      </c>
      <c r="D13" s="140" t="s">
        <v>513</v>
      </c>
      <c r="E13" s="136">
        <v>44359</v>
      </c>
      <c r="F13" s="37">
        <v>180402</v>
      </c>
      <c r="G13" s="137"/>
      <c r="H13" s="138">
        <v>44359</v>
      </c>
      <c r="I13" s="49">
        <v>5550</v>
      </c>
      <c r="J13" s="52">
        <v>44359</v>
      </c>
      <c r="K13" s="160" t="s">
        <v>523</v>
      </c>
      <c r="L13" s="53">
        <f>16368.46+400+4000</f>
        <v>20768.46</v>
      </c>
      <c r="M13" s="41">
        <v>325340</v>
      </c>
      <c r="N13" s="42">
        <v>10601</v>
      </c>
    </row>
    <row r="14" spans="1:14" ht="15.75" thickBot="1" x14ac:dyDescent="0.3">
      <c r="A14" s="34"/>
      <c r="B14" s="134">
        <v>44360</v>
      </c>
      <c r="C14" s="36">
        <v>17685</v>
      </c>
      <c r="D14" s="139" t="s">
        <v>514</v>
      </c>
      <c r="E14" s="136">
        <v>44360</v>
      </c>
      <c r="F14" s="37">
        <v>115973</v>
      </c>
      <c r="G14" s="137"/>
      <c r="H14" s="138">
        <v>44360</v>
      </c>
      <c r="I14" s="49">
        <v>550</v>
      </c>
      <c r="J14" s="292"/>
      <c r="K14" s="161"/>
      <c r="L14" s="46"/>
      <c r="M14" s="41">
        <v>82350</v>
      </c>
      <c r="N14" s="42">
        <v>9369</v>
      </c>
    </row>
    <row r="15" spans="1:14" ht="15.75" thickBot="1" x14ac:dyDescent="0.3">
      <c r="A15" s="34"/>
      <c r="B15" s="134">
        <v>44361</v>
      </c>
      <c r="C15" s="36">
        <v>9388</v>
      </c>
      <c r="D15" s="139" t="s">
        <v>515</v>
      </c>
      <c r="E15" s="136">
        <v>44361</v>
      </c>
      <c r="F15" s="37">
        <v>154060</v>
      </c>
      <c r="G15" s="137"/>
      <c r="H15" s="138">
        <v>44361</v>
      </c>
      <c r="I15" s="49">
        <v>495</v>
      </c>
      <c r="J15" s="52"/>
      <c r="K15" s="158"/>
      <c r="L15" s="46"/>
      <c r="M15" s="41">
        <v>132090</v>
      </c>
      <c r="N15" s="42">
        <v>3080</v>
      </c>
    </row>
    <row r="16" spans="1:14" ht="15.75" thickBot="1" x14ac:dyDescent="0.3">
      <c r="A16" s="34"/>
      <c r="B16" s="134">
        <v>44362</v>
      </c>
      <c r="C16" s="36">
        <v>3514</v>
      </c>
      <c r="D16" s="141" t="s">
        <v>516</v>
      </c>
      <c r="E16" s="136">
        <v>44362</v>
      </c>
      <c r="F16" s="37">
        <v>108946</v>
      </c>
      <c r="G16" s="137"/>
      <c r="H16" s="138">
        <v>44362</v>
      </c>
      <c r="I16" s="49">
        <v>895</v>
      </c>
      <c r="J16" s="52">
        <v>44362</v>
      </c>
      <c r="K16" s="375" t="s">
        <v>387</v>
      </c>
      <c r="L16" s="46">
        <v>6000</v>
      </c>
      <c r="M16" s="41">
        <f>3060+2203+84946</f>
        <v>90209</v>
      </c>
      <c r="N16" s="42">
        <v>8328</v>
      </c>
    </row>
    <row r="17" spans="1:14" ht="15.75" thickBot="1" x14ac:dyDescent="0.3">
      <c r="A17" s="34"/>
      <c r="B17" s="134">
        <v>44363</v>
      </c>
      <c r="C17" s="36">
        <v>9111</v>
      </c>
      <c r="D17" s="140" t="s">
        <v>519</v>
      </c>
      <c r="E17" s="136">
        <v>44363</v>
      </c>
      <c r="F17" s="37">
        <v>114847</v>
      </c>
      <c r="G17" s="137"/>
      <c r="H17" s="138">
        <v>44363</v>
      </c>
      <c r="I17" s="49">
        <v>2440</v>
      </c>
      <c r="J17" s="52"/>
      <c r="K17" s="158"/>
      <c r="L17" s="46"/>
      <c r="M17" s="41">
        <f>150+91494</f>
        <v>91644</v>
      </c>
      <c r="N17" s="42">
        <v>6703</v>
      </c>
    </row>
    <row r="18" spans="1:14" ht="15.75" thickBot="1" x14ac:dyDescent="0.3">
      <c r="A18" s="34"/>
      <c r="B18" s="134">
        <v>44364</v>
      </c>
      <c r="C18" s="36">
        <v>8755</v>
      </c>
      <c r="D18" s="139" t="s">
        <v>520</v>
      </c>
      <c r="E18" s="136">
        <v>44364</v>
      </c>
      <c r="F18" s="37">
        <v>155251</v>
      </c>
      <c r="G18" s="137"/>
      <c r="H18" s="138">
        <v>44364</v>
      </c>
      <c r="I18" s="49">
        <v>440</v>
      </c>
      <c r="J18" s="52"/>
      <c r="K18" s="158"/>
      <c r="L18" s="46"/>
      <c r="M18" s="41">
        <v>120000</v>
      </c>
      <c r="N18" s="402">
        <v>8236</v>
      </c>
    </row>
    <row r="19" spans="1:14" ht="15.75" thickBot="1" x14ac:dyDescent="0.3">
      <c r="A19" s="34"/>
      <c r="B19" s="134">
        <v>44365</v>
      </c>
      <c r="C19" s="36">
        <v>10454</v>
      </c>
      <c r="D19" s="139" t="s">
        <v>521</v>
      </c>
      <c r="E19" s="136">
        <v>44365</v>
      </c>
      <c r="F19" s="37">
        <v>153813</v>
      </c>
      <c r="G19" s="137"/>
      <c r="H19" s="138">
        <v>44365</v>
      </c>
      <c r="I19" s="49">
        <v>590</v>
      </c>
      <c r="J19" s="52"/>
      <c r="K19" s="158"/>
      <c r="L19" s="6"/>
      <c r="M19" s="369">
        <v>164450</v>
      </c>
      <c r="N19" s="7">
        <v>11121</v>
      </c>
    </row>
    <row r="20" spans="1:14" ht="15.75" thickBot="1" x14ac:dyDescent="0.3">
      <c r="A20" s="34"/>
      <c r="B20" s="134">
        <v>44366</v>
      </c>
      <c r="C20" s="36">
        <v>2767</v>
      </c>
      <c r="D20" s="141" t="s">
        <v>364</v>
      </c>
      <c r="E20" s="136">
        <v>44366</v>
      </c>
      <c r="F20" s="37">
        <v>256498</v>
      </c>
      <c r="G20" s="137"/>
      <c r="H20" s="138">
        <v>44366</v>
      </c>
      <c r="I20" s="49">
        <v>12050</v>
      </c>
      <c r="J20" s="52">
        <v>44366</v>
      </c>
      <c r="K20" s="158" t="s">
        <v>522</v>
      </c>
      <c r="L20" s="53">
        <f>16468.46+400+4000</f>
        <v>20868.46</v>
      </c>
      <c r="M20" s="41">
        <f>12964+274260</f>
        <v>287224</v>
      </c>
      <c r="N20" s="403">
        <v>12247</v>
      </c>
    </row>
    <row r="21" spans="1:14" ht="15.75" thickBot="1" x14ac:dyDescent="0.3">
      <c r="A21" s="34"/>
      <c r="B21" s="134">
        <v>44367</v>
      </c>
      <c r="C21" s="36">
        <v>26412</v>
      </c>
      <c r="D21" s="139" t="s">
        <v>524</v>
      </c>
      <c r="E21" s="136">
        <v>44367</v>
      </c>
      <c r="F21" s="37">
        <v>230627</v>
      </c>
      <c r="G21" s="137"/>
      <c r="H21" s="138">
        <v>44367</v>
      </c>
      <c r="I21" s="49">
        <v>550</v>
      </c>
      <c r="J21" s="52"/>
      <c r="K21" s="278"/>
      <c r="L21" s="46"/>
      <c r="M21" s="400">
        <v>167190</v>
      </c>
      <c r="N21" s="42">
        <v>12780</v>
      </c>
    </row>
    <row r="22" spans="1:14" ht="15.75" thickBot="1" x14ac:dyDescent="0.3">
      <c r="A22" s="34"/>
      <c r="B22" s="134">
        <v>44368</v>
      </c>
      <c r="C22" s="36">
        <v>3306</v>
      </c>
      <c r="D22" s="139" t="s">
        <v>355</v>
      </c>
      <c r="E22" s="136">
        <v>44368</v>
      </c>
      <c r="F22" s="37">
        <v>91166</v>
      </c>
      <c r="G22" s="137"/>
      <c r="H22" s="138">
        <v>44368</v>
      </c>
      <c r="I22" s="49">
        <v>840</v>
      </c>
      <c r="J22" s="52"/>
      <c r="K22" s="163"/>
      <c r="L22" s="59"/>
      <c r="M22" s="41">
        <v>0</v>
      </c>
      <c r="N22" s="42">
        <v>3622</v>
      </c>
    </row>
    <row r="23" spans="1:14" ht="15.75" thickBot="1" x14ac:dyDescent="0.3">
      <c r="A23" s="34"/>
      <c r="B23" s="134">
        <v>44369</v>
      </c>
      <c r="C23" s="36">
        <v>2327</v>
      </c>
      <c r="D23" s="139" t="s">
        <v>45</v>
      </c>
      <c r="E23" s="136">
        <v>44369</v>
      </c>
      <c r="F23" s="37">
        <v>99473</v>
      </c>
      <c r="G23" s="137"/>
      <c r="H23" s="138">
        <v>44369</v>
      </c>
      <c r="I23" s="49">
        <v>495</v>
      </c>
      <c r="J23" s="52"/>
      <c r="K23" s="164"/>
      <c r="L23" s="53"/>
      <c r="M23" s="41">
        <f>45+1710</f>
        <v>1755</v>
      </c>
      <c r="N23" s="42">
        <v>3669</v>
      </c>
    </row>
    <row r="24" spans="1:14" ht="15.75" thickBot="1" x14ac:dyDescent="0.3">
      <c r="A24" s="34"/>
      <c r="B24" s="134">
        <v>44370</v>
      </c>
      <c r="C24" s="36">
        <v>6965</v>
      </c>
      <c r="D24" s="139" t="s">
        <v>525</v>
      </c>
      <c r="E24" s="136">
        <v>44370</v>
      </c>
      <c r="F24" s="37">
        <v>103144</v>
      </c>
      <c r="G24" s="137"/>
      <c r="H24" s="138">
        <v>44370</v>
      </c>
      <c r="I24" s="49">
        <v>2440</v>
      </c>
      <c r="J24" s="52"/>
      <c r="K24" s="162"/>
      <c r="L24" s="53"/>
      <c r="M24" s="41">
        <v>135</v>
      </c>
      <c r="N24" s="42">
        <v>6518</v>
      </c>
    </row>
    <row r="25" spans="1:14" ht="15.75" thickBot="1" x14ac:dyDescent="0.3">
      <c r="A25" s="34"/>
      <c r="B25" s="134">
        <v>44371</v>
      </c>
      <c r="C25" s="36">
        <v>1742</v>
      </c>
      <c r="D25" s="139" t="s">
        <v>526</v>
      </c>
      <c r="E25" s="136">
        <v>44371</v>
      </c>
      <c r="F25" s="37">
        <v>90937</v>
      </c>
      <c r="G25" s="137"/>
      <c r="H25" s="138">
        <v>44371</v>
      </c>
      <c r="I25" s="49">
        <v>440</v>
      </c>
      <c r="J25" s="52"/>
      <c r="K25" s="165"/>
      <c r="L25" s="61"/>
      <c r="M25" s="400">
        <v>81200</v>
      </c>
      <c r="N25" s="42">
        <v>8632</v>
      </c>
    </row>
    <row r="26" spans="1:14" ht="15.75" thickBot="1" x14ac:dyDescent="0.3">
      <c r="A26" s="34"/>
      <c r="B26" s="134">
        <v>44372</v>
      </c>
      <c r="C26" s="36">
        <v>11366</v>
      </c>
      <c r="D26" s="139" t="s">
        <v>521</v>
      </c>
      <c r="E26" s="136">
        <v>44372</v>
      </c>
      <c r="F26" s="37">
        <v>180311</v>
      </c>
      <c r="G26" s="137"/>
      <c r="H26" s="138">
        <v>44372</v>
      </c>
      <c r="I26" s="49">
        <v>10550</v>
      </c>
      <c r="J26" s="293"/>
      <c r="K26" s="279"/>
      <c r="L26" s="53"/>
      <c r="M26" s="41">
        <v>152531</v>
      </c>
      <c r="N26" s="42">
        <v>5864</v>
      </c>
    </row>
    <row r="27" spans="1:14" ht="15.75" thickBot="1" x14ac:dyDescent="0.3">
      <c r="A27" s="34"/>
      <c r="B27" s="134">
        <v>44373</v>
      </c>
      <c r="C27" s="36">
        <v>2308</v>
      </c>
      <c r="D27" s="139" t="s">
        <v>527</v>
      </c>
      <c r="E27" s="136">
        <v>44373</v>
      </c>
      <c r="F27" s="37">
        <v>145102</v>
      </c>
      <c r="G27" s="137"/>
      <c r="H27" s="138">
        <v>44373</v>
      </c>
      <c r="I27" s="49">
        <f>550+175</f>
        <v>725</v>
      </c>
      <c r="J27" s="294">
        <v>44373</v>
      </c>
      <c r="K27" s="295" t="s">
        <v>528</v>
      </c>
      <c r="L27" s="296">
        <f>15022.3+400+4000</f>
        <v>19422.3</v>
      </c>
      <c r="M27" s="41">
        <v>127951</v>
      </c>
      <c r="N27" s="42">
        <v>3550</v>
      </c>
    </row>
    <row r="28" spans="1:14" ht="15.75" thickBot="1" x14ac:dyDescent="0.3">
      <c r="A28" s="34"/>
      <c r="B28" s="134">
        <v>44374</v>
      </c>
      <c r="C28" s="36">
        <v>12678</v>
      </c>
      <c r="D28" s="139" t="s">
        <v>524</v>
      </c>
      <c r="E28" s="136">
        <v>44374</v>
      </c>
      <c r="F28" s="37">
        <v>159708</v>
      </c>
      <c r="G28" s="137"/>
      <c r="H28" s="138">
        <v>44374</v>
      </c>
      <c r="I28" s="49">
        <v>550</v>
      </c>
      <c r="J28" s="297"/>
      <c r="K28" s="172"/>
      <c r="L28" s="75"/>
      <c r="M28" s="400">
        <v>137820</v>
      </c>
      <c r="N28" s="42">
        <v>7873</v>
      </c>
    </row>
    <row r="29" spans="1:14" ht="15.75" thickBot="1" x14ac:dyDescent="0.3">
      <c r="A29" s="34"/>
      <c r="B29" s="134">
        <v>44375</v>
      </c>
      <c r="C29" s="36">
        <v>9300</v>
      </c>
      <c r="D29" s="139" t="s">
        <v>563</v>
      </c>
      <c r="E29" s="136">
        <v>44375</v>
      </c>
      <c r="F29" s="37">
        <v>121884</v>
      </c>
      <c r="G29" s="137"/>
      <c r="H29" s="138">
        <v>44375</v>
      </c>
      <c r="I29" s="49">
        <v>440</v>
      </c>
      <c r="J29" s="52"/>
      <c r="K29" s="295"/>
      <c r="L29" s="53"/>
      <c r="M29" s="41">
        <v>209600</v>
      </c>
      <c r="N29" s="42">
        <v>4664</v>
      </c>
    </row>
    <row r="30" spans="1:14" ht="15.75" thickBot="1" x14ac:dyDescent="0.3">
      <c r="A30" s="34"/>
      <c r="B30" s="134">
        <v>44376</v>
      </c>
      <c r="C30" s="36">
        <v>3467</v>
      </c>
      <c r="D30" s="141" t="s">
        <v>564</v>
      </c>
      <c r="E30" s="136">
        <v>44376</v>
      </c>
      <c r="F30" s="37">
        <v>88825</v>
      </c>
      <c r="G30" s="137"/>
      <c r="H30" s="138">
        <v>44376</v>
      </c>
      <c r="I30" s="49">
        <v>576</v>
      </c>
      <c r="J30" s="298"/>
      <c r="K30" s="282"/>
      <c r="L30" s="75"/>
      <c r="M30" s="41">
        <v>75870</v>
      </c>
      <c r="N30" s="334">
        <v>6888</v>
      </c>
    </row>
    <row r="31" spans="1:14" ht="16.5" thickBot="1" x14ac:dyDescent="0.3">
      <c r="A31" s="34"/>
      <c r="B31" s="134">
        <v>44377</v>
      </c>
      <c r="C31" s="36">
        <v>2020</v>
      </c>
      <c r="D31" s="141" t="s">
        <v>451</v>
      </c>
      <c r="E31" s="136">
        <v>44377</v>
      </c>
      <c r="F31" s="37">
        <v>151476</v>
      </c>
      <c r="G31" s="137"/>
      <c r="H31" s="138">
        <v>44377</v>
      </c>
      <c r="I31" s="49">
        <v>1131</v>
      </c>
      <c r="J31" s="299">
        <v>44377</v>
      </c>
      <c r="K31" s="151" t="s">
        <v>12</v>
      </c>
      <c r="L31" s="75">
        <v>20000</v>
      </c>
      <c r="M31" s="41">
        <v>125407</v>
      </c>
      <c r="N31" s="334">
        <v>2918</v>
      </c>
    </row>
    <row r="32" spans="1:14" ht="15.75" thickBot="1" x14ac:dyDescent="0.3">
      <c r="A32" s="34"/>
      <c r="B32" s="134"/>
      <c r="C32" s="36"/>
      <c r="D32" s="143"/>
      <c r="E32" s="136"/>
      <c r="F32" s="37"/>
      <c r="G32" s="137"/>
      <c r="H32" s="138"/>
      <c r="I32" s="49"/>
      <c r="J32" s="300"/>
      <c r="K32" s="169"/>
      <c r="L32" s="75"/>
      <c r="M32" s="41">
        <v>0</v>
      </c>
      <c r="N32" s="334">
        <v>0</v>
      </c>
    </row>
    <row r="33" spans="1:14" ht="15.75" thickBot="1" x14ac:dyDescent="0.3">
      <c r="A33" s="34"/>
      <c r="B33" s="134"/>
      <c r="C33" s="36"/>
      <c r="D33" s="143"/>
      <c r="E33" s="136"/>
      <c r="F33" s="37"/>
      <c r="G33" s="137"/>
      <c r="H33" s="138"/>
      <c r="I33" s="69"/>
      <c r="J33" s="233" t="s">
        <v>571</v>
      </c>
      <c r="K33" s="357" t="s">
        <v>576</v>
      </c>
      <c r="L33" s="358">
        <f>189+999</f>
        <v>1188</v>
      </c>
      <c r="M33" s="41">
        <v>0</v>
      </c>
      <c r="N33" s="334">
        <v>0</v>
      </c>
    </row>
    <row r="34" spans="1:14" ht="16.5" thickBot="1" x14ac:dyDescent="0.3">
      <c r="A34" s="34"/>
      <c r="B34" s="354">
        <v>44354</v>
      </c>
      <c r="C34" s="355">
        <v>12672.3</v>
      </c>
      <c r="D34" s="356" t="s">
        <v>341</v>
      </c>
      <c r="E34" s="136"/>
      <c r="F34" s="37"/>
      <c r="G34" s="137"/>
      <c r="H34" s="138"/>
      <c r="I34" s="69"/>
      <c r="J34" s="233" t="s">
        <v>571</v>
      </c>
      <c r="K34" s="144" t="s">
        <v>211</v>
      </c>
      <c r="L34" s="66">
        <f>10260+10260+8805+9180</f>
        <v>38505</v>
      </c>
      <c r="M34" s="41">
        <v>0</v>
      </c>
      <c r="N34" s="334">
        <v>0</v>
      </c>
    </row>
    <row r="35" spans="1:14" ht="16.5" thickBot="1" x14ac:dyDescent="0.3">
      <c r="A35" s="34"/>
      <c r="B35" s="354">
        <v>44357</v>
      </c>
      <c r="C35" s="355">
        <v>13688.05</v>
      </c>
      <c r="D35" s="356" t="s">
        <v>341</v>
      </c>
      <c r="E35" s="136"/>
      <c r="F35" s="70"/>
      <c r="G35" s="137"/>
      <c r="H35" s="138"/>
      <c r="I35" s="69"/>
      <c r="J35" s="233" t="s">
        <v>571</v>
      </c>
      <c r="K35" s="357" t="s">
        <v>577</v>
      </c>
      <c r="L35" s="358">
        <v>22100</v>
      </c>
      <c r="M35" s="41">
        <v>0</v>
      </c>
      <c r="N35" s="42">
        <v>0</v>
      </c>
    </row>
    <row r="36" spans="1:14" ht="16.5" thickBot="1" x14ac:dyDescent="0.3">
      <c r="A36" s="34"/>
      <c r="B36" s="354">
        <v>44364</v>
      </c>
      <c r="C36" s="355">
        <v>26233.7</v>
      </c>
      <c r="D36" s="356" t="s">
        <v>341</v>
      </c>
      <c r="E36" s="136"/>
      <c r="F36" s="71"/>
      <c r="G36" s="137"/>
      <c r="H36" s="138"/>
      <c r="I36" s="69"/>
      <c r="J36" s="233" t="s">
        <v>571</v>
      </c>
      <c r="K36" s="144" t="s">
        <v>579</v>
      </c>
      <c r="L36" s="359">
        <v>41873</v>
      </c>
      <c r="M36" s="41">
        <v>0</v>
      </c>
      <c r="N36" s="42">
        <v>0</v>
      </c>
    </row>
    <row r="37" spans="1:14" ht="16.5" thickBot="1" x14ac:dyDescent="0.3">
      <c r="A37" s="34"/>
      <c r="B37" s="354">
        <v>44365</v>
      </c>
      <c r="C37" s="355">
        <v>12044.28</v>
      </c>
      <c r="D37" s="356" t="s">
        <v>341</v>
      </c>
      <c r="E37" s="136"/>
      <c r="F37" s="71"/>
      <c r="G37" s="137"/>
      <c r="H37" s="138"/>
      <c r="I37" s="69"/>
      <c r="J37" s="233" t="s">
        <v>571</v>
      </c>
      <c r="K37" s="360" t="s">
        <v>601</v>
      </c>
      <c r="L37" s="361">
        <v>9014.9699999999993</v>
      </c>
      <c r="M37" s="41">
        <v>0</v>
      </c>
      <c r="N37" s="42">
        <v>0</v>
      </c>
    </row>
    <row r="38" spans="1:14" ht="16.5" thickBot="1" x14ac:dyDescent="0.3">
      <c r="A38" s="34"/>
      <c r="B38" s="354">
        <v>44369</v>
      </c>
      <c r="C38" s="355">
        <v>13774.08</v>
      </c>
      <c r="D38" s="356" t="s">
        <v>341</v>
      </c>
      <c r="E38" s="136"/>
      <c r="F38" s="71"/>
      <c r="G38" s="137"/>
      <c r="H38" s="138"/>
      <c r="I38" s="69"/>
      <c r="J38" s="233" t="s">
        <v>571</v>
      </c>
      <c r="K38" s="144" t="s">
        <v>602</v>
      </c>
      <c r="L38" s="359">
        <v>1332</v>
      </c>
      <c r="M38" s="41">
        <v>0</v>
      </c>
      <c r="N38" s="42">
        <v>0</v>
      </c>
    </row>
    <row r="39" spans="1:14" ht="16.5" thickBot="1" x14ac:dyDescent="0.3">
      <c r="A39" s="34"/>
      <c r="B39" s="354">
        <v>44371</v>
      </c>
      <c r="C39" s="355">
        <v>23467.78</v>
      </c>
      <c r="D39" s="356" t="s">
        <v>341</v>
      </c>
      <c r="E39" s="333"/>
      <c r="F39" s="71"/>
      <c r="G39" s="137"/>
      <c r="H39" s="138"/>
      <c r="I39" s="69"/>
      <c r="J39" s="233" t="s">
        <v>571</v>
      </c>
      <c r="K39" s="360" t="s">
        <v>136</v>
      </c>
      <c r="L39" s="361">
        <v>986</v>
      </c>
      <c r="M39" s="77"/>
      <c r="N39" s="42">
        <v>0</v>
      </c>
    </row>
    <row r="40" spans="1:14" ht="16.5" thickBot="1" x14ac:dyDescent="0.3">
      <c r="A40" s="34"/>
      <c r="B40" s="354">
        <v>44373</v>
      </c>
      <c r="C40" s="355">
        <v>13683.4</v>
      </c>
      <c r="D40" s="356" t="s">
        <v>341</v>
      </c>
      <c r="E40" s="136"/>
      <c r="F40" s="265" t="s">
        <v>11</v>
      </c>
      <c r="G40" s="137"/>
      <c r="H40" s="138"/>
      <c r="I40" s="69"/>
      <c r="J40" s="233" t="s">
        <v>571</v>
      </c>
      <c r="K40" s="363" t="s">
        <v>580</v>
      </c>
      <c r="L40" s="364">
        <v>55555.55</v>
      </c>
      <c r="M40" s="77"/>
      <c r="N40" s="42">
        <v>0</v>
      </c>
    </row>
    <row r="41" spans="1:14" ht="16.5" thickBot="1" x14ac:dyDescent="0.3">
      <c r="A41" s="34"/>
      <c r="B41" s="354">
        <v>44376</v>
      </c>
      <c r="C41" s="355">
        <v>22166.63</v>
      </c>
      <c r="D41" s="356" t="s">
        <v>341</v>
      </c>
      <c r="E41" s="136"/>
      <c r="F41" s="265"/>
      <c r="G41" s="137"/>
      <c r="H41" s="138"/>
      <c r="I41" s="69"/>
      <c r="J41" s="233" t="s">
        <v>571</v>
      </c>
      <c r="K41" s="363" t="s">
        <v>581</v>
      </c>
      <c r="L41" s="364">
        <v>14335.75</v>
      </c>
      <c r="M41" s="77"/>
      <c r="N41" s="42">
        <v>0</v>
      </c>
    </row>
    <row r="42" spans="1:14" ht="31.5" thickBot="1" x14ac:dyDescent="0.35">
      <c r="A42" s="34"/>
      <c r="B42" s="146">
        <v>44361</v>
      </c>
      <c r="C42" s="71">
        <v>11400</v>
      </c>
      <c r="D42" s="242" t="s">
        <v>578</v>
      </c>
      <c r="E42" s="136"/>
      <c r="F42" s="239"/>
      <c r="G42" s="137"/>
      <c r="H42" s="138"/>
      <c r="I42" s="69"/>
      <c r="J42" s="233" t="s">
        <v>571</v>
      </c>
      <c r="K42" s="362" t="s">
        <v>582</v>
      </c>
      <c r="L42" s="359">
        <v>1976.64</v>
      </c>
      <c r="M42" s="77"/>
      <c r="N42" s="42">
        <v>0</v>
      </c>
    </row>
    <row r="43" spans="1:14" ht="18" thickBot="1" x14ac:dyDescent="0.35">
      <c r="A43" s="34"/>
      <c r="B43" s="146"/>
      <c r="C43" s="71"/>
      <c r="D43" s="242"/>
      <c r="E43" s="136"/>
      <c r="F43" s="239"/>
      <c r="G43" s="137"/>
      <c r="H43" s="138"/>
      <c r="I43" s="69"/>
      <c r="J43" s="233" t="s">
        <v>571</v>
      </c>
      <c r="K43" s="144" t="s">
        <v>583</v>
      </c>
      <c r="L43" s="359">
        <f>399+399</f>
        <v>798</v>
      </c>
      <c r="M43" s="77"/>
      <c r="N43" s="42">
        <v>0</v>
      </c>
    </row>
    <row r="44" spans="1:14" ht="18" thickBot="1" x14ac:dyDescent="0.35">
      <c r="A44" s="34"/>
      <c r="B44" s="146"/>
      <c r="C44" s="314"/>
      <c r="D44" s="171"/>
      <c r="E44" s="136"/>
      <c r="F44" s="240"/>
      <c r="G44" s="137"/>
      <c r="H44" s="138"/>
      <c r="I44" s="69"/>
      <c r="J44" s="233" t="s">
        <v>571</v>
      </c>
      <c r="K44" s="144" t="s">
        <v>584</v>
      </c>
      <c r="L44" s="359">
        <v>1032.4000000000001</v>
      </c>
      <c r="M44" s="77"/>
      <c r="N44" s="42">
        <v>0</v>
      </c>
    </row>
    <row r="45" spans="1:14" ht="18" thickBot="1" x14ac:dyDescent="0.35">
      <c r="A45" s="34"/>
      <c r="B45" s="146"/>
      <c r="C45" s="71"/>
      <c r="D45" s="171"/>
      <c r="E45" s="136"/>
      <c r="F45" s="241"/>
      <c r="G45" s="137"/>
      <c r="H45" s="138"/>
      <c r="I45" s="69"/>
      <c r="J45" s="233" t="s">
        <v>571</v>
      </c>
      <c r="K45" s="144" t="s">
        <v>585</v>
      </c>
      <c r="L45" s="359">
        <f>398.99+422.1+498.99+398.99</f>
        <v>1719.07</v>
      </c>
      <c r="M45" s="77"/>
      <c r="N45" s="42">
        <v>0</v>
      </c>
    </row>
    <row r="46" spans="1:14" ht="18" thickBot="1" x14ac:dyDescent="0.35">
      <c r="A46" s="34"/>
      <c r="B46" s="146"/>
      <c r="C46" s="71"/>
      <c r="D46" s="171"/>
      <c r="E46" s="136"/>
      <c r="F46" s="241"/>
      <c r="G46" s="137"/>
      <c r="H46" s="138"/>
      <c r="I46" s="69"/>
      <c r="J46" s="233" t="s">
        <v>571</v>
      </c>
      <c r="K46" s="144" t="s">
        <v>132</v>
      </c>
      <c r="L46" s="359">
        <f>1394.81+986.84</f>
        <v>2381.65</v>
      </c>
      <c r="M46" s="77"/>
      <c r="N46" s="42">
        <v>0</v>
      </c>
    </row>
    <row r="47" spans="1:14" ht="16.5" thickBot="1" x14ac:dyDescent="0.3">
      <c r="A47" s="34"/>
      <c r="B47" s="146"/>
      <c r="C47" s="71"/>
      <c r="D47" s="171"/>
      <c r="E47" s="136"/>
      <c r="F47" s="151"/>
      <c r="G47" s="137"/>
      <c r="H47" s="138"/>
      <c r="I47" s="69"/>
      <c r="J47" s="233" t="s">
        <v>571</v>
      </c>
      <c r="K47" s="228" t="s">
        <v>603</v>
      </c>
      <c r="L47" s="359">
        <v>1237.3399999999999</v>
      </c>
      <c r="M47" s="401">
        <v>0</v>
      </c>
      <c r="N47" s="42">
        <v>0</v>
      </c>
    </row>
    <row r="48" spans="1:14" ht="16.5" thickBot="1" x14ac:dyDescent="0.3">
      <c r="A48" s="34"/>
      <c r="B48" s="146"/>
      <c r="C48" s="71"/>
      <c r="D48" s="171"/>
      <c r="E48" s="136"/>
      <c r="F48" s="151"/>
      <c r="G48" s="137"/>
      <c r="H48" s="138"/>
      <c r="I48" s="69"/>
      <c r="J48" s="233" t="s">
        <v>571</v>
      </c>
      <c r="K48" s="228" t="s">
        <v>586</v>
      </c>
      <c r="L48" s="359">
        <v>4096.47</v>
      </c>
      <c r="M48" s="77"/>
      <c r="N48" s="42">
        <v>0</v>
      </c>
    </row>
    <row r="49" spans="1:14" ht="16.5" hidden="1" thickBot="1" x14ac:dyDescent="0.3">
      <c r="A49" s="34"/>
      <c r="B49" s="315"/>
      <c r="C49" s="316"/>
      <c r="D49" s="317"/>
      <c r="E49" s="136"/>
      <c r="F49" s="151"/>
      <c r="G49" s="137"/>
      <c r="H49" s="138"/>
      <c r="I49" s="69"/>
      <c r="J49" s="233"/>
      <c r="K49" s="168"/>
      <c r="L49" s="66"/>
      <c r="M49" s="77">
        <v>0</v>
      </c>
      <c r="N49" s="334">
        <v>0</v>
      </c>
    </row>
    <row r="50" spans="1:14" ht="16.5" hidden="1" thickBot="1" x14ac:dyDescent="0.3">
      <c r="A50" s="34"/>
      <c r="B50" s="146"/>
      <c r="C50" s="71"/>
      <c r="D50" s="171"/>
      <c r="E50" s="136"/>
      <c r="F50" s="151"/>
      <c r="G50" s="137"/>
      <c r="H50" s="138"/>
      <c r="I50" s="69"/>
      <c r="J50" s="233"/>
      <c r="K50" s="144"/>
      <c r="L50" s="66"/>
      <c r="M50" s="77"/>
      <c r="N50" s="42">
        <v>0</v>
      </c>
    </row>
    <row r="51" spans="1:14" ht="15.75" hidden="1" thickBot="1" x14ac:dyDescent="0.3">
      <c r="A51" s="34"/>
      <c r="B51" s="146"/>
      <c r="C51" s="71"/>
      <c r="D51" s="171"/>
      <c r="E51" s="150"/>
      <c r="F51" s="74"/>
      <c r="G51" s="137"/>
      <c r="H51" s="138"/>
      <c r="I51" s="69"/>
      <c r="J51" s="298"/>
      <c r="K51" s="144"/>
      <c r="L51" s="66"/>
      <c r="M51" s="77"/>
      <c r="N51" s="334"/>
    </row>
    <row r="52" spans="1:14" ht="16.5" hidden="1" thickBot="1" x14ac:dyDescent="0.3">
      <c r="A52" s="34"/>
      <c r="B52" s="146"/>
      <c r="C52" s="71"/>
      <c r="D52" s="242"/>
      <c r="E52" s="150"/>
      <c r="F52" s="74"/>
      <c r="G52" s="137"/>
      <c r="H52" s="138"/>
      <c r="I52" s="69"/>
      <c r="J52" s="298"/>
      <c r="K52" s="144"/>
      <c r="L52" s="66"/>
      <c r="M52" s="77"/>
      <c r="N52" s="334"/>
    </row>
    <row r="53" spans="1:14" ht="16.5" hidden="1" thickBot="1" x14ac:dyDescent="0.3">
      <c r="A53" s="34"/>
      <c r="B53" s="146"/>
      <c r="C53" s="71"/>
      <c r="D53" s="242"/>
      <c r="E53" s="149"/>
      <c r="F53" s="74"/>
      <c r="G53" s="137"/>
      <c r="H53" s="138"/>
      <c r="I53" s="69"/>
      <c r="J53" s="298"/>
      <c r="K53" s="144"/>
      <c r="L53" s="66"/>
      <c r="M53" s="77"/>
      <c r="N53" s="42"/>
    </row>
    <row r="54" spans="1:14" ht="16.5" hidden="1" thickBot="1" x14ac:dyDescent="0.3">
      <c r="A54" s="34"/>
      <c r="B54" s="146"/>
      <c r="C54" s="71"/>
      <c r="D54" s="242"/>
      <c r="E54" s="149"/>
      <c r="F54" s="74"/>
      <c r="G54" s="137"/>
      <c r="H54" s="138"/>
      <c r="I54" s="69"/>
      <c r="J54" s="298"/>
      <c r="K54" s="144"/>
      <c r="L54" s="66"/>
      <c r="M54" s="77"/>
      <c r="N54" s="42"/>
    </row>
    <row r="55" spans="1:14" ht="16.5" hidden="1" thickBot="1" x14ac:dyDescent="0.3">
      <c r="A55" s="34"/>
      <c r="B55" s="146"/>
      <c r="C55" s="71"/>
      <c r="D55" s="242"/>
      <c r="E55" s="136"/>
      <c r="F55" s="71"/>
      <c r="G55" s="137"/>
      <c r="H55" s="138"/>
      <c r="I55" s="69"/>
      <c r="J55" s="298"/>
      <c r="K55" s="144"/>
      <c r="L55" s="66"/>
      <c r="M55" s="77"/>
      <c r="N55" s="42"/>
    </row>
    <row r="56" spans="1:14" ht="19.5" hidden="1" thickBot="1" x14ac:dyDescent="0.35">
      <c r="A56" s="34"/>
      <c r="B56" s="146"/>
      <c r="C56" s="71"/>
      <c r="D56" s="153"/>
      <c r="E56" s="136"/>
      <c r="F56" s="71"/>
      <c r="G56" s="137"/>
      <c r="H56" s="138"/>
      <c r="I56" s="69"/>
      <c r="J56" s="298"/>
      <c r="K56" s="172"/>
      <c r="L56" s="75"/>
      <c r="M56" s="77"/>
      <c r="N56" s="42"/>
    </row>
    <row r="57" spans="1:14" ht="19.5" hidden="1" thickBot="1" x14ac:dyDescent="0.35">
      <c r="A57" s="34"/>
      <c r="B57" s="146"/>
      <c r="C57" s="71"/>
      <c r="D57" s="153"/>
      <c r="E57" s="136"/>
      <c r="F57" s="71"/>
      <c r="G57" s="137"/>
      <c r="H57" s="138"/>
      <c r="I57" s="69"/>
      <c r="J57" s="298"/>
      <c r="K57" s="157"/>
      <c r="L57" s="75"/>
      <c r="M57" s="41"/>
      <c r="N57" s="42"/>
    </row>
    <row r="58" spans="1:14" ht="19.5" hidden="1" thickBot="1" x14ac:dyDescent="0.35">
      <c r="A58" s="34"/>
      <c r="B58" s="146"/>
      <c r="C58" s="71"/>
      <c r="D58" s="153"/>
      <c r="E58" s="136"/>
      <c r="F58" s="71"/>
      <c r="G58" s="137"/>
      <c r="H58" s="138"/>
      <c r="I58" s="69"/>
      <c r="J58" s="298"/>
      <c r="K58" s="172"/>
      <c r="L58" s="75"/>
      <c r="M58" s="41">
        <v>0</v>
      </c>
      <c r="N58" s="42">
        <v>0</v>
      </c>
    </row>
    <row r="59" spans="1:14" ht="19.5" hidden="1" thickBot="1" x14ac:dyDescent="0.35">
      <c r="A59" s="34"/>
      <c r="B59" s="146"/>
      <c r="C59" s="71"/>
      <c r="D59" s="153"/>
      <c r="E59" s="154"/>
      <c r="F59" s="79"/>
      <c r="G59" s="137"/>
      <c r="H59" s="145"/>
      <c r="I59" s="80"/>
      <c r="J59" s="298"/>
      <c r="K59" s="243"/>
      <c r="L59" s="50"/>
      <c r="M59" s="41"/>
      <c r="N59" s="42"/>
    </row>
    <row r="60" spans="1:14" ht="15.75" hidden="1" thickBot="1" x14ac:dyDescent="0.3">
      <c r="A60" s="34"/>
      <c r="B60" s="146"/>
      <c r="C60" s="71"/>
      <c r="D60" s="155"/>
      <c r="E60" s="154"/>
      <c r="F60" s="79"/>
      <c r="G60" s="137"/>
      <c r="H60" s="145"/>
      <c r="I60" s="80"/>
      <c r="J60" s="67"/>
      <c r="K60" s="157"/>
      <c r="L60" s="50"/>
      <c r="M60" s="41"/>
      <c r="N60" s="42"/>
    </row>
    <row r="61" spans="1:14" ht="15.75" hidden="1" thickBot="1" x14ac:dyDescent="0.3">
      <c r="A61" s="34"/>
      <c r="B61" s="146"/>
      <c r="C61" s="71"/>
      <c r="D61" s="155"/>
      <c r="E61" s="154"/>
      <c r="F61" s="79"/>
      <c r="G61" s="137"/>
      <c r="H61" s="145"/>
      <c r="I61" s="80"/>
      <c r="J61" s="67"/>
      <c r="K61" s="157"/>
      <c r="L61" s="50"/>
      <c r="M61" s="41"/>
      <c r="N61" s="42"/>
    </row>
    <row r="62" spans="1:14" ht="15.75" hidden="1" thickBot="1" x14ac:dyDescent="0.3">
      <c r="A62" s="34"/>
      <c r="B62" s="146"/>
      <c r="C62" s="71"/>
      <c r="D62" s="155"/>
      <c r="E62" s="154"/>
      <c r="F62" s="79"/>
      <c r="G62" s="137"/>
      <c r="H62" s="145"/>
      <c r="I62" s="80"/>
      <c r="J62" s="67"/>
      <c r="K62" s="81"/>
      <c r="L62" s="50"/>
      <c r="M62" s="41"/>
      <c r="N62" s="42"/>
    </row>
    <row r="63" spans="1:14" ht="15.75" hidden="1" thickBot="1" x14ac:dyDescent="0.3">
      <c r="A63" s="34"/>
      <c r="B63" s="35"/>
      <c r="C63" s="71"/>
      <c r="D63" s="82"/>
      <c r="E63" s="78"/>
      <c r="F63" s="79"/>
      <c r="H63" s="73"/>
      <c r="I63" s="80"/>
      <c r="J63" s="67"/>
      <c r="K63" s="81"/>
      <c r="L63" s="50"/>
      <c r="M63" s="41"/>
      <c r="N63" s="42"/>
    </row>
    <row r="64" spans="1:14" ht="15.75" thickBot="1" x14ac:dyDescent="0.3">
      <c r="A64" s="34"/>
      <c r="B64" s="35"/>
      <c r="C64" s="36">
        <v>0</v>
      </c>
      <c r="D64" s="82"/>
      <c r="E64" s="78"/>
      <c r="F64" s="79"/>
      <c r="H64" s="73"/>
      <c r="I64" s="80"/>
      <c r="J64" s="67"/>
      <c r="K64" s="83"/>
      <c r="L64" s="6"/>
      <c r="M64" s="41">
        <v>0</v>
      </c>
      <c r="N64" s="42">
        <v>0</v>
      </c>
    </row>
    <row r="65" spans="1:14" ht="16.5" thickBot="1" x14ac:dyDescent="0.3">
      <c r="B65" s="85" t="s">
        <v>13</v>
      </c>
      <c r="C65" s="86">
        <f>SUM(C8:C64)</f>
        <v>323493.21999999997</v>
      </c>
      <c r="D65" s="87"/>
      <c r="E65" s="88" t="s">
        <v>13</v>
      </c>
      <c r="F65" s="89">
        <f>SUM(F8:F64)</f>
        <v>3365425</v>
      </c>
      <c r="G65" s="87"/>
      <c r="H65" s="90" t="s">
        <v>14</v>
      </c>
      <c r="I65" s="91">
        <f>SUM(I8:I64)</f>
        <v>53960</v>
      </c>
      <c r="J65" s="92"/>
      <c r="K65" s="93" t="s">
        <v>15</v>
      </c>
      <c r="L65" s="94">
        <f>SUM(L8:L64)</f>
        <v>285870.06000000006</v>
      </c>
      <c r="M65" s="95">
        <f>SUM(M8:M64)</f>
        <v>2760136</v>
      </c>
      <c r="N65" s="95">
        <f>SUM(N8:N64)</f>
        <v>175994</v>
      </c>
    </row>
    <row r="66" spans="1:14" ht="16.5" thickTop="1" thickBot="1" x14ac:dyDescent="0.3">
      <c r="B66" s="1"/>
      <c r="C66" s="8" t="s">
        <v>11</v>
      </c>
      <c r="F66" s="9"/>
      <c r="I66" s="9"/>
      <c r="J66" s="16"/>
      <c r="L66" s="8"/>
      <c r="M66" s="9"/>
      <c r="N66" s="4"/>
    </row>
    <row r="67" spans="1:14" ht="19.5" thickBot="1" x14ac:dyDescent="0.3">
      <c r="A67" s="60"/>
      <c r="B67" s="100"/>
      <c r="C67" s="4"/>
      <c r="F67" s="9"/>
      <c r="H67" s="450" t="s">
        <v>16</v>
      </c>
      <c r="I67" s="451"/>
      <c r="J67" s="101"/>
      <c r="K67" s="452">
        <f>I65+L65</f>
        <v>339830.06000000006</v>
      </c>
      <c r="L67" s="453"/>
      <c r="M67" s="454">
        <f>M65+N65</f>
        <v>2936130</v>
      </c>
      <c r="N67" s="455"/>
    </row>
    <row r="68" spans="1:14" ht="15.75" x14ac:dyDescent="0.25">
      <c r="B68" s="1"/>
      <c r="C68" s="9"/>
      <c r="D68" s="462" t="s">
        <v>17</v>
      </c>
      <c r="E68" s="462"/>
      <c r="F68" s="103">
        <f>F65-K67-C65</f>
        <v>2702101.7199999997</v>
      </c>
      <c r="I68" s="104"/>
      <c r="J68" s="105"/>
      <c r="L68" s="8"/>
      <c r="M68" s="9"/>
      <c r="N68" s="4"/>
    </row>
    <row r="69" spans="1:14" ht="18.75" x14ac:dyDescent="0.3">
      <c r="B69" s="1"/>
      <c r="C69" s="9"/>
      <c r="D69" s="443" t="s">
        <v>504</v>
      </c>
      <c r="E69" s="443"/>
      <c r="F69" s="95">
        <v>-2720820.95</v>
      </c>
      <c r="I69" s="444" t="s">
        <v>19</v>
      </c>
      <c r="J69" s="445"/>
      <c r="K69" s="446">
        <f>F71+F72+F73</f>
        <v>381077.72999999952</v>
      </c>
      <c r="L69" s="447"/>
      <c r="M69" s="9"/>
      <c r="N69" s="4"/>
    </row>
    <row r="70" spans="1:14" ht="19.5" thickBot="1" x14ac:dyDescent="0.35">
      <c r="B70" s="1"/>
      <c r="C70" s="9"/>
      <c r="D70" s="108"/>
      <c r="E70" s="60"/>
      <c r="F70" s="109">
        <v>0</v>
      </c>
      <c r="I70" s="110"/>
      <c r="J70" s="111"/>
      <c r="K70" s="112"/>
      <c r="L70" s="113"/>
      <c r="M70" s="9"/>
      <c r="N70" s="4"/>
    </row>
    <row r="71" spans="1:14" ht="19.5" thickTop="1" x14ac:dyDescent="0.3">
      <c r="B71" s="1"/>
      <c r="C71" s="9" t="s">
        <v>11</v>
      </c>
      <c r="E71" s="60" t="s">
        <v>20</v>
      </c>
      <c r="F71" s="95">
        <f>SUM(F68:F70)</f>
        <v>-18719.230000000447</v>
      </c>
      <c r="H71" s="34"/>
      <c r="I71" s="114" t="s">
        <v>21</v>
      </c>
      <c r="J71" s="115"/>
      <c r="K71" s="448">
        <f>-C7</f>
        <v>-255764.39</v>
      </c>
      <c r="L71" s="449"/>
      <c r="M71" s="116"/>
      <c r="N71" s="4"/>
    </row>
    <row r="72" spans="1:14" ht="16.5" thickBot="1" x14ac:dyDescent="0.3">
      <c r="B72" s="1"/>
      <c r="C72" s="9"/>
      <c r="D72" s="117" t="s">
        <v>22</v>
      </c>
      <c r="E72" s="60" t="s">
        <v>23</v>
      </c>
      <c r="F72" s="118">
        <v>91154.240000000005</v>
      </c>
      <c r="I72" s="9"/>
      <c r="J72" s="16"/>
      <c r="L72" s="8"/>
      <c r="M72" s="9"/>
      <c r="N72" s="4"/>
    </row>
    <row r="73" spans="1:14" ht="20.25" thickTop="1" thickBot="1" x14ac:dyDescent="0.35">
      <c r="B73" s="1"/>
      <c r="C73" s="119">
        <v>44377</v>
      </c>
      <c r="D73" s="456" t="s">
        <v>24</v>
      </c>
      <c r="E73" s="457"/>
      <c r="F73" s="120">
        <v>308642.71999999997</v>
      </c>
      <c r="I73" s="458" t="s">
        <v>25</v>
      </c>
      <c r="J73" s="459"/>
      <c r="K73" s="460">
        <f>K69+K71</f>
        <v>125313.3399999995</v>
      </c>
      <c r="L73" s="461"/>
      <c r="M73" s="9"/>
      <c r="N73" s="4"/>
    </row>
    <row r="74" spans="1:14" ht="19.5" thickBot="1" x14ac:dyDescent="0.35">
      <c r="B74" s="1"/>
      <c r="C74" s="122"/>
      <c r="D74" s="123"/>
      <c r="E74" s="57"/>
      <c r="F74" s="124"/>
      <c r="I74" s="9"/>
      <c r="J74" s="125"/>
      <c r="L74" s="8"/>
      <c r="M74" s="126"/>
      <c r="N74" s="4"/>
    </row>
    <row r="75" spans="1:14" x14ac:dyDescent="0.25">
      <c r="B75" s="1"/>
      <c r="C75" s="9"/>
      <c r="F75" s="9"/>
      <c r="I75" s="486" t="s">
        <v>613</v>
      </c>
      <c r="J75" s="487"/>
      <c r="K75" s="490">
        <v>163726</v>
      </c>
      <c r="L75" s="491"/>
      <c r="M75" s="9"/>
      <c r="N75" s="4"/>
    </row>
    <row r="76" spans="1:14" ht="16.5" thickBot="1" x14ac:dyDescent="0.3">
      <c r="B76" s="127"/>
      <c r="C76" s="128"/>
      <c r="D76" s="129"/>
      <c r="E76" s="7"/>
      <c r="F76" s="9"/>
      <c r="I76" s="488"/>
      <c r="J76" s="489"/>
      <c r="K76" s="492"/>
      <c r="L76" s="493"/>
      <c r="M76" s="2"/>
      <c r="N76" s="60"/>
    </row>
    <row r="77" spans="1:14" ht="15.75" x14ac:dyDescent="0.25">
      <c r="B77" s="127"/>
      <c r="C77" s="130"/>
      <c r="E77" s="7"/>
      <c r="F77" s="9"/>
      <c r="I77" s="9"/>
      <c r="J77" s="16"/>
      <c r="L77" s="8"/>
      <c r="M77" s="2"/>
      <c r="N77" s="60"/>
    </row>
  </sheetData>
  <mergeCells count="19">
    <mergeCell ref="B4:B5"/>
    <mergeCell ref="C4:K4"/>
    <mergeCell ref="B6:C6"/>
    <mergeCell ref="H6:I6"/>
    <mergeCell ref="E7:F7"/>
    <mergeCell ref="H7:I7"/>
    <mergeCell ref="H67:I67"/>
    <mergeCell ref="K67:L67"/>
    <mergeCell ref="M67:N67"/>
    <mergeCell ref="D68:E68"/>
    <mergeCell ref="D69:E69"/>
    <mergeCell ref="I69:J69"/>
    <mergeCell ref="K69:L69"/>
    <mergeCell ref="K71:L71"/>
    <mergeCell ref="D73:E73"/>
    <mergeCell ref="I73:J73"/>
    <mergeCell ref="K73:L73"/>
    <mergeCell ref="I75:J76"/>
    <mergeCell ref="K75:L76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DD264-7D59-47DB-A61B-1F064D27F0A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0984B-50E8-4811-A567-3183B1AF6F5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61A3-8AE1-4643-9696-6E760799E6F2}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BB65-FAE4-42A7-A08A-332655BC430E}">
  <sheetPr>
    <tabColor rgb="FF7030A0"/>
  </sheetPr>
  <dimension ref="A1:W88"/>
  <sheetViews>
    <sheetView topLeftCell="F34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463" t="s">
        <v>147</v>
      </c>
      <c r="D1" s="463"/>
      <c r="E1" s="463"/>
      <c r="F1" s="463"/>
      <c r="G1" s="463"/>
      <c r="H1" s="463"/>
      <c r="I1" s="463"/>
      <c r="J1" s="463"/>
      <c r="K1" s="463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464" t="s">
        <v>1</v>
      </c>
      <c r="C3" s="465"/>
      <c r="D3" s="14"/>
      <c r="E3" s="15"/>
      <c r="F3" s="15"/>
      <c r="H3" s="466" t="s">
        <v>2</v>
      </c>
      <c r="I3" s="466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467" t="s">
        <v>7</v>
      </c>
      <c r="F4" s="468"/>
      <c r="H4" s="469" t="s">
        <v>8</v>
      </c>
      <c r="I4" s="470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450" t="s">
        <v>16</v>
      </c>
      <c r="I64" s="451"/>
      <c r="J64" s="101"/>
      <c r="K64" s="452">
        <f>I62+L62</f>
        <v>259947.00000000003</v>
      </c>
      <c r="L64" s="453"/>
      <c r="M64" s="454">
        <f>M62+N62</f>
        <v>2744320</v>
      </c>
      <c r="N64" s="455"/>
      <c r="O64" s="102"/>
      <c r="P64" s="99"/>
      <c r="Q64" s="99"/>
      <c r="S64" s="174"/>
    </row>
    <row r="65" spans="2:19" ht="19.5" customHeight="1" thickBot="1" x14ac:dyDescent="0.3">
      <c r="D65" s="462" t="s">
        <v>17</v>
      </c>
      <c r="E65" s="462"/>
      <c r="F65" s="103">
        <f>F62-K64-C62</f>
        <v>2374814.2599999998</v>
      </c>
      <c r="I65" s="104"/>
      <c r="J65" s="105"/>
      <c r="P65" s="441">
        <f>P62+Q62</f>
        <v>3144691.75</v>
      </c>
      <c r="Q65" s="442"/>
      <c r="S65" s="50"/>
    </row>
    <row r="66" spans="2:19" ht="15.75" customHeight="1" x14ac:dyDescent="0.3">
      <c r="D66" s="443" t="s">
        <v>18</v>
      </c>
      <c r="E66" s="443"/>
      <c r="F66" s="95">
        <v>-2261593.1</v>
      </c>
      <c r="I66" s="444" t="s">
        <v>19</v>
      </c>
      <c r="J66" s="445"/>
      <c r="K66" s="446">
        <f>F68+F69+F70</f>
        <v>355407.6199999997</v>
      </c>
      <c r="L66" s="447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448">
        <f>-C4</f>
        <v>-209541.1</v>
      </c>
      <c r="L68" s="449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456" t="s">
        <v>24</v>
      </c>
      <c r="E70" s="457"/>
      <c r="F70" s="120">
        <v>223014.26</v>
      </c>
      <c r="I70" s="458" t="s">
        <v>25</v>
      </c>
      <c r="J70" s="459"/>
      <c r="K70" s="460">
        <f>K66+K68</f>
        <v>145866.5199999997</v>
      </c>
      <c r="L70" s="461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K68:L68"/>
    <mergeCell ref="D70:E70"/>
    <mergeCell ref="I70:J70"/>
    <mergeCell ref="K70:L70"/>
    <mergeCell ref="M64:N64"/>
    <mergeCell ref="D65:E65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F0AC-81DE-44A5-92EC-02527CD7A507}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AE3B-2542-49C1-9479-D186AB633D00}">
  <sheetPr>
    <tabColor theme="5" tint="-0.249977111117893"/>
  </sheetPr>
  <dimension ref="A1:W90"/>
  <sheetViews>
    <sheetView topLeftCell="E52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463" t="s">
        <v>430</v>
      </c>
      <c r="D1" s="463"/>
      <c r="E1" s="463"/>
      <c r="F1" s="463"/>
      <c r="G1" s="463"/>
      <c r="H1" s="463"/>
      <c r="I1" s="463"/>
      <c r="J1" s="463"/>
      <c r="K1" s="463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464" t="s">
        <v>1</v>
      </c>
      <c r="C3" s="465"/>
      <c r="D3" s="14"/>
      <c r="E3" s="15"/>
      <c r="F3" s="15"/>
      <c r="H3" s="466" t="s">
        <v>2</v>
      </c>
      <c r="I3" s="466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467" t="s">
        <v>7</v>
      </c>
      <c r="F4" s="468"/>
      <c r="H4" s="469" t="s">
        <v>8</v>
      </c>
      <c r="I4" s="470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450" t="s">
        <v>16</v>
      </c>
      <c r="I62" s="451"/>
      <c r="J62" s="101"/>
      <c r="K62" s="452">
        <f>I60+L60</f>
        <v>781851.32000000007</v>
      </c>
      <c r="L62" s="453"/>
      <c r="M62" s="454">
        <f>M60+N60</f>
        <v>4064802.5</v>
      </c>
      <c r="N62" s="455"/>
      <c r="O62" s="102"/>
      <c r="P62" s="99"/>
      <c r="Q62" s="99"/>
      <c r="S62" s="174"/>
    </row>
    <row r="63" spans="1:23" ht="19.5" customHeight="1" thickBot="1" x14ac:dyDescent="0.3">
      <c r="D63" s="462" t="s">
        <v>17</v>
      </c>
      <c r="E63" s="462"/>
      <c r="F63" s="103">
        <f>F60-K62-C60</f>
        <v>3177878.1399999997</v>
      </c>
      <c r="I63" s="104"/>
      <c r="J63" s="105"/>
      <c r="P63" s="441">
        <f>P60+Q60</f>
        <v>4585432.34</v>
      </c>
      <c r="Q63" s="442"/>
      <c r="S63" s="50"/>
    </row>
    <row r="64" spans="1:23" ht="15.75" customHeight="1" x14ac:dyDescent="0.3">
      <c r="D64" s="443" t="s">
        <v>18</v>
      </c>
      <c r="E64" s="443"/>
      <c r="F64" s="95">
        <v>-3579271.89</v>
      </c>
      <c r="I64" s="444" t="s">
        <v>19</v>
      </c>
      <c r="J64" s="445"/>
      <c r="K64" s="446">
        <f>F66+F67+F68</f>
        <v>-110332.85000000047</v>
      </c>
      <c r="L64" s="447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448">
        <f>-C4</f>
        <v>-223014.26</v>
      </c>
      <c r="L66" s="449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456" t="s">
        <v>24</v>
      </c>
      <c r="E68" s="457"/>
      <c r="F68" s="120">
        <v>215362.9</v>
      </c>
      <c r="I68" s="471" t="s">
        <v>432</v>
      </c>
      <c r="J68" s="472"/>
      <c r="K68" s="473">
        <f>K64+K66</f>
        <v>-333347.11000000045</v>
      </c>
      <c r="L68" s="474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  <mergeCell ref="K66:L66"/>
    <mergeCell ref="D68:E68"/>
    <mergeCell ref="I68:J68"/>
    <mergeCell ref="K68:L68"/>
    <mergeCell ref="M62:N62"/>
    <mergeCell ref="D63:E6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1DD7-03DE-4E16-8B87-09F32F254355}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9A4C-A1EE-4E0F-8952-58BA7D84B80B}">
  <sheetPr>
    <tabColor rgb="FF6666FF"/>
  </sheetPr>
  <dimension ref="A1:W86"/>
  <sheetViews>
    <sheetView topLeftCell="A28" zoomScale="115" zoomScaleNormal="115" workbookViewId="0">
      <selection activeCell="P45" sqref="P4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463" t="s">
        <v>431</v>
      </c>
      <c r="D1" s="463"/>
      <c r="E1" s="463"/>
      <c r="F1" s="463"/>
      <c r="G1" s="463"/>
      <c r="H1" s="463"/>
      <c r="I1" s="463"/>
      <c r="J1" s="463"/>
      <c r="K1" s="463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464" t="s">
        <v>1</v>
      </c>
      <c r="C3" s="465"/>
      <c r="D3" s="14"/>
      <c r="E3" s="15"/>
      <c r="F3" s="15"/>
      <c r="H3" s="466" t="s">
        <v>2</v>
      </c>
      <c r="I3" s="466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467" t="s">
        <v>7</v>
      </c>
      <c r="F4" s="468"/>
      <c r="H4" s="469" t="s">
        <v>8</v>
      </c>
      <c r="I4" s="476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423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424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425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388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426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427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428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429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450" t="s">
        <v>16</v>
      </c>
      <c r="I58" s="451"/>
      <c r="J58" s="101"/>
      <c r="K58" s="452">
        <f>I56+L56</f>
        <v>370346.35000000003</v>
      </c>
      <c r="L58" s="477"/>
      <c r="M58" s="454">
        <f>M56+N56</f>
        <v>3537422</v>
      </c>
      <c r="N58" s="455"/>
      <c r="O58" s="102"/>
      <c r="P58" s="99"/>
      <c r="Q58" s="99"/>
      <c r="S58" s="174"/>
    </row>
    <row r="59" spans="1:23" ht="15.75" customHeight="1" thickBot="1" x14ac:dyDescent="0.3">
      <c r="D59" s="462" t="s">
        <v>17</v>
      </c>
      <c r="E59" s="475"/>
      <c r="F59" s="103">
        <f>F56-K58-C56</f>
        <v>3048717.54</v>
      </c>
      <c r="I59" s="104"/>
      <c r="J59" s="105"/>
      <c r="P59" s="441">
        <f>P56+Q56</f>
        <v>8073324.3200000003</v>
      </c>
      <c r="Q59" s="442"/>
      <c r="S59" s="50"/>
    </row>
    <row r="60" spans="1:23" ht="15.75" customHeight="1" x14ac:dyDescent="0.3">
      <c r="D60" s="443" t="s">
        <v>18</v>
      </c>
      <c r="E60" s="443"/>
      <c r="F60" s="95">
        <v>-3102716.28</v>
      </c>
      <c r="I60" s="444" t="s">
        <v>19</v>
      </c>
      <c r="J60" s="445"/>
      <c r="K60" s="446">
        <f>F62+F63+F64</f>
        <v>216465.62000000023</v>
      </c>
      <c r="L60" s="447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448">
        <f>-C4</f>
        <v>-215362.9</v>
      </c>
      <c r="L62" s="449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456" t="s">
        <v>24</v>
      </c>
      <c r="E64" s="457"/>
      <c r="F64" s="120">
        <v>249311.35999999999</v>
      </c>
      <c r="I64" s="458" t="s">
        <v>25</v>
      </c>
      <c r="J64" s="459"/>
      <c r="K64" s="460">
        <f>K60+K62</f>
        <v>1102.720000000234</v>
      </c>
      <c r="L64" s="461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  <mergeCell ref="K62:L62"/>
    <mergeCell ref="D64:E64"/>
    <mergeCell ref="I64:J64"/>
    <mergeCell ref="K64:L64"/>
    <mergeCell ref="M58:N58"/>
    <mergeCell ref="D59:E59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74C3-1359-4997-B439-BF1FF6A43B60}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389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390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391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392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393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394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395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396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397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398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399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400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401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402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403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404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405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406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407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408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409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410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411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412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413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414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415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416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417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418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419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2523-327B-4AF6-8012-875D2FCC03C5}">
  <sheetPr>
    <tabColor theme="8" tint="-0.249977111117893"/>
  </sheetPr>
  <dimension ref="A1:W92"/>
  <sheetViews>
    <sheetView zoomScale="85" zoomScaleNormal="85" workbookViewId="0">
      <selection activeCell="R36" sqref="R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463" t="s">
        <v>506</v>
      </c>
      <c r="D1" s="463"/>
      <c r="E1" s="463"/>
      <c r="F1" s="463"/>
      <c r="G1" s="463"/>
      <c r="H1" s="463"/>
      <c r="I1" s="463"/>
      <c r="J1" s="463"/>
      <c r="K1" s="463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464" t="s">
        <v>1</v>
      </c>
      <c r="C3" s="465"/>
      <c r="D3" s="14"/>
      <c r="E3" s="15"/>
      <c r="F3" s="15"/>
      <c r="H3" s="466" t="s">
        <v>2</v>
      </c>
      <c r="I3" s="466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467" t="s">
        <v>7</v>
      </c>
      <c r="F4" s="468"/>
      <c r="H4" s="469" t="s">
        <v>8</v>
      </c>
      <c r="I4" s="470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433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3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435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436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4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437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438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439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4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440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441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442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443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444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5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445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446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447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448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449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450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451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452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5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453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454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5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455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456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457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458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495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496</v>
      </c>
      <c r="L31" s="75">
        <v>31015</v>
      </c>
      <c r="M31" s="336">
        <f>118766+16887+2227</f>
        <v>137880</v>
      </c>
      <c r="N31" s="335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6">
        <f>160821+1020</f>
        <v>161841</v>
      </c>
      <c r="N32" s="335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497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498</v>
      </c>
      <c r="L33" s="71">
        <v>1647</v>
      </c>
      <c r="M33" s="336">
        <v>124378</v>
      </c>
      <c r="N33" s="335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499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6">
        <f>227043+90</f>
        <v>227133</v>
      </c>
      <c r="N34" s="335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6">
        <v>118266</v>
      </c>
      <c r="N35" s="335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510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511</v>
      </c>
      <c r="L36" s="6">
        <f>16003.63+4000+400</f>
        <v>20403.629999999997</v>
      </c>
      <c r="M36" s="336">
        <f>120000+87893</f>
        <v>207893</v>
      </c>
      <c r="N36" s="335">
        <v>4724</v>
      </c>
      <c r="O36" s="47"/>
      <c r="P36" s="7">
        <f t="shared" si="0"/>
        <v>250189.63</v>
      </c>
      <c r="Q36" s="202">
        <f t="shared" si="1"/>
        <v>8403.6300000000047</v>
      </c>
      <c r="R36" s="384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512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6">
        <f>173167+1492</f>
        <v>174659</v>
      </c>
      <c r="N37" s="335">
        <v>16035</v>
      </c>
      <c r="O37" s="47" t="s">
        <v>517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9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549</v>
      </c>
      <c r="K39" s="243" t="s">
        <v>550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549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549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549</v>
      </c>
      <c r="K42" s="282" t="s">
        <v>551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549</v>
      </c>
      <c r="K43" s="172" t="s">
        <v>552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549</v>
      </c>
      <c r="K44" s="172" t="s">
        <v>553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549</v>
      </c>
      <c r="K45" s="326" t="s">
        <v>554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549</v>
      </c>
      <c r="K46" s="282" t="s">
        <v>555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549</v>
      </c>
      <c r="K47" s="326" t="s">
        <v>388</v>
      </c>
      <c r="L47" s="327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549</v>
      </c>
      <c r="K48" s="172" t="s">
        <v>556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549</v>
      </c>
      <c r="K49" s="172" t="s">
        <v>557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572</v>
      </c>
      <c r="E50" s="149"/>
      <c r="F50" s="74"/>
      <c r="G50" s="137"/>
      <c r="H50" s="138"/>
      <c r="I50" s="69"/>
      <c r="J50" s="325" t="s">
        <v>549</v>
      </c>
      <c r="K50" s="172" t="s">
        <v>558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549</v>
      </c>
      <c r="K51" s="172" t="s">
        <v>559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549</v>
      </c>
      <c r="K52" s="172" t="s">
        <v>560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549</v>
      </c>
      <c r="K53" s="172" t="s">
        <v>601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549</v>
      </c>
      <c r="K54" s="243" t="s">
        <v>602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549</v>
      </c>
      <c r="K55" s="144" t="s">
        <v>600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549</v>
      </c>
      <c r="K56" s="288" t="s">
        <v>561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571</v>
      </c>
      <c r="K57" s="157" t="s">
        <v>573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571</v>
      </c>
      <c r="K58" s="243" t="s">
        <v>574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571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571</v>
      </c>
      <c r="K60" s="379" t="s">
        <v>575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450" t="s">
        <v>16</v>
      </c>
      <c r="I64" s="451"/>
      <c r="J64" s="101"/>
      <c r="K64" s="452">
        <f>I62+L62</f>
        <v>779034.56000000017</v>
      </c>
      <c r="L64" s="453"/>
      <c r="M64" s="454">
        <f>M62+N62</f>
        <v>4478181</v>
      </c>
      <c r="N64" s="455"/>
      <c r="O64" s="102"/>
      <c r="P64" s="99"/>
      <c r="Q64" s="99"/>
      <c r="S64" s="174"/>
    </row>
    <row r="65" spans="2:19" ht="19.5" customHeight="1" thickBot="1" x14ac:dyDescent="0.3">
      <c r="D65" s="462" t="s">
        <v>17</v>
      </c>
      <c r="E65" s="462"/>
      <c r="F65" s="103">
        <f>F62-K64-C62</f>
        <v>3602842.44</v>
      </c>
      <c r="I65" s="104"/>
      <c r="J65" s="105"/>
      <c r="P65" s="441">
        <f>P62+Q62</f>
        <v>5004562.5599999996</v>
      </c>
      <c r="Q65" s="442"/>
      <c r="S65" s="50"/>
    </row>
    <row r="66" spans="2:19" ht="15.75" customHeight="1" x14ac:dyDescent="0.3">
      <c r="B66" s="478" t="s">
        <v>530</v>
      </c>
      <c r="C66" s="479"/>
      <c r="D66" s="462" t="s">
        <v>504</v>
      </c>
      <c r="E66" s="462"/>
      <c r="F66" s="95">
        <v>-3854423.8</v>
      </c>
      <c r="I66" s="444" t="s">
        <v>19</v>
      </c>
      <c r="J66" s="445"/>
      <c r="K66" s="446">
        <f>F68+F69+F70</f>
        <v>14998.430000000139</v>
      </c>
      <c r="L66" s="447"/>
      <c r="P66" s="50"/>
      <c r="S66" s="107"/>
    </row>
    <row r="67" spans="2:19" ht="19.5" thickBot="1" x14ac:dyDescent="0.35">
      <c r="B67" s="480"/>
      <c r="C67" s="481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482"/>
      <c r="C68" s="483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448">
        <f>-C4</f>
        <v>-249311.35999999999</v>
      </c>
      <c r="L68" s="449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456" t="s">
        <v>24</v>
      </c>
      <c r="E70" s="457"/>
      <c r="F70" s="120">
        <v>255764.39</v>
      </c>
      <c r="I70" s="458" t="s">
        <v>432</v>
      </c>
      <c r="J70" s="459"/>
      <c r="K70" s="460">
        <f>K66+K68</f>
        <v>-234312.92999999985</v>
      </c>
      <c r="L70" s="461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  <mergeCell ref="D70:E70"/>
    <mergeCell ref="I70:J70"/>
    <mergeCell ref="K70:L70"/>
    <mergeCell ref="M64:N64"/>
    <mergeCell ref="D65:E6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Hoja4</vt:lpstr>
      <vt:lpstr>Hoja3</vt:lpstr>
      <vt:lpstr>C A N C E L A C I O N E S   </vt:lpstr>
      <vt:lpstr>PRUEBA       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2021-07-16T17:34:28Z</cp:lastPrinted>
  <dcterms:created xsi:type="dcterms:W3CDTF">2021-01-11T14:43:39Z</dcterms:created>
  <dcterms:modified xsi:type="dcterms:W3CDTF">2021-07-16T17:38:29Z</dcterms:modified>
</cp:coreProperties>
</file>