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7  JULIO  2021\"/>
    </mc:Choice>
  </mc:AlternateContent>
  <bookViews>
    <workbookView xWindow="0" yWindow="0" windowWidth="14745" windowHeight="10725" firstSheet="13" activeTab="13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Hoja3" sheetId="19" r:id="rId16"/>
    <sheet name="C A N C E L A C I O N E S   " sheetId="5" r:id="rId17"/>
    <sheet name="Hoja1" sheetId="17" r:id="rId18"/>
    <sheet name="Hoja2" sheetId="18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" i="16" l="1"/>
  <c r="C52" i="16" l="1"/>
  <c r="L60" i="16" l="1"/>
  <c r="L54" i="16"/>
  <c r="C51" i="16"/>
  <c r="L40" i="16" l="1"/>
  <c r="L53" i="16"/>
  <c r="L43" i="16"/>
  <c r="L51" i="16"/>
  <c r="R50" i="16"/>
  <c r="R49" i="16"/>
  <c r="R48" i="16"/>
  <c r="R47" i="16"/>
  <c r="M67" i="16" l="1"/>
  <c r="N67" i="16"/>
  <c r="N26" i="16" l="1"/>
  <c r="L35" i="16"/>
  <c r="N30" i="16"/>
  <c r="L28" i="16"/>
  <c r="P30" i="16" l="1"/>
  <c r="P8" i="16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R12" i="16" l="1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6" i="16"/>
  <c r="R5" i="16"/>
  <c r="R7" i="16"/>
  <c r="S8" i="16" l="1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M69" i="16"/>
  <c r="K69" i="16"/>
  <c r="F70" i="16" s="1"/>
  <c r="F73" i="16" s="1"/>
  <c r="K71" i="16" s="1"/>
  <c r="K75" i="16" s="1"/>
  <c r="S7" i="16"/>
  <c r="S10" i="16"/>
  <c r="S24" i="16"/>
  <c r="K54" i="15"/>
  <c r="N48" i="15"/>
  <c r="I48" i="15"/>
  <c r="C48" i="15"/>
  <c r="L43" i="15"/>
  <c r="L42" i="15"/>
  <c r="L40" i="15"/>
  <c r="L31" i="15"/>
  <c r="L30" i="15"/>
  <c r="R29" i="15"/>
  <c r="L24" i="15"/>
  <c r="I24" i="15"/>
  <c r="V23" i="15"/>
  <c r="M20" i="15"/>
  <c r="L17" i="15"/>
  <c r="M13" i="15"/>
  <c r="L10" i="15"/>
  <c r="F8" i="15"/>
  <c r="F48" i="15" s="1"/>
  <c r="M7" i="15"/>
  <c r="M48" i="15" s="1"/>
  <c r="M50" i="15" s="1"/>
  <c r="F6" i="15"/>
  <c r="V25" i="15" l="1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/>
  <c r="P19" i="10"/>
  <c r="Q19" i="10" s="1"/>
  <c r="M20" i="10"/>
  <c r="P20" i="10" s="1"/>
  <c r="Q20" i="10" s="1"/>
  <c r="P21" i="10"/>
  <c r="Q21" i="10" s="1"/>
  <c r="P22" i="10"/>
  <c r="Q22" i="10" s="1"/>
  <c r="L23" i="10"/>
  <c r="P23" i="10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L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Q5" i="10" l="1"/>
  <c r="Q43" i="10" s="1"/>
  <c r="P43" i="10"/>
  <c r="K58" i="10"/>
  <c r="K64" i="12"/>
  <c r="F65" i="12" s="1"/>
  <c r="F68" i="12" s="1"/>
  <c r="K66" i="12" s="1"/>
  <c r="K70" i="12" s="1"/>
  <c r="M58" i="10"/>
  <c r="F59" i="10"/>
  <c r="F62" i="10" s="1"/>
  <c r="K60" i="10" s="1"/>
  <c r="K64" i="10" s="1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<sst xmlns="http://schemas.openxmlformats.org/spreadsheetml/2006/main" count="1774" uniqueCount="728">
  <si>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</si>
  <si>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</si>
  <si>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</si>
  <si>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</si>
  <si>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</si>
  <si>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</si>
  <si>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</si>
  <si>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</si>
  <si>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</si>
  <si>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</si>
  <si>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</si>
  <si>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</si>
  <si>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</si>
  <si>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</si>
  <si>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</si>
  <si>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</si>
  <si>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</si>
  <si>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</si>
  <si>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</si>
  <si>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</si>
  <si>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</si>
  <si>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</si>
  <si>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</si>
  <si>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</si>
  <si>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</si>
  <si>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</si>
  <si>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</si>
  <si>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</si>
  <si>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</si>
  <si>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</si>
  <si>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</si>
  <si>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</si>
  <si>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</si>
  <si>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</si>
  <si>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</si>
  <si>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</si>
  <si>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</si>
  <si>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</si>
  <si>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</si>
  <si>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</si>
  <si>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</si>
  <si>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</si>
  <si>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</si>
  <si>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</si>
  <si>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</si>
  <si>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</si>
  <si>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</si>
  <si>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</si>
  <si>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</si>
  <si>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</si>
  <si>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</si>
  <si>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</si>
  <si>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</si>
  <si>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</si>
  <si>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</si>
  <si>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</si>
  <si>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</si>
  <si>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</si>
  <si>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</si>
  <si>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</si>
  <si>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</si>
  <si>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</si>
  <si>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</si>
  <si>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</si>
  <si>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</si>
  <si>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</si>
  <si>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</si>
  <si>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</si>
  <si>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</si>
  <si>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</si>
  <si>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</si>
  <si>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</si>
  <si>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</si>
  <si>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</si>
  <si>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</si>
  <si>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</si>
  <si>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</si>
  <si>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</si>
  <si>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</si>
  <si>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</si>
  <si>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</si>
  <si>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</si>
  <si>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</si>
  <si>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</si>
  <si>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</si>
  <si>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</si>
  <si>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</si>
  <si>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</si>
  <si>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</si>
  <si>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</si>
  <si>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</si>
  <si>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</si>
  <si>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</si>
  <si>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</si>
  <si>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</si>
  <si>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</si>
  <si>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</si>
  <si>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</si>
  <si>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</si>
  <si>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</si>
  <si>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</si>
  <si>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</si>
  <si>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</si>
  <si>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</si>
  <si>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</si>
  <si>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</si>
  <si>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</si>
  <si>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</si>
  <si>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</si>
  <si>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</si>
  <si>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</si>
  <si>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</si>
  <si>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</si>
  <si>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</si>
  <si>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</si>
  <si>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</si>
  <si>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</si>
  <si>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</si>
  <si>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</si>
  <si>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</si>
  <si>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</si>
  <si>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</si>
  <si>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</si>
  <si>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</si>
  <si>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</si>
  <si>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</si>
  <si>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</si>
  <si>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</si>
  <si>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</si>
  <si>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</si>
  <si>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</si>
  <si>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</si>
  <si>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</si>
  <si>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</si>
  <si>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</si>
  <si>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</si>
  <si>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</si>
  <si>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</si>
  <si>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</si>
  <si>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</si>
  <si>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</si>
  <si>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</si>
  <si>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</si>
  <si>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</si>
  <si>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</si>
  <si>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</si>
  <si>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</si>
  <si>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</si>
  <si>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</si>
  <si>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</si>
  <si>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</si>
  <si>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</si>
  <si>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</si>
  <si>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</si>
  <si>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</si>
  <si>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</si>
  <si>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</si>
  <si>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</si>
  <si>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</si>
  <si>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</si>
  <si>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</si>
  <si>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</si>
  <si>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</si>
  <si>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</si>
  <si>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</si>
  <si>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</si>
  <si>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</si>
  <si>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</si>
  <si>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</si>
  <si>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</si>
  <si>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</si>
  <si>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</si>
  <si>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</si>
  <si>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</si>
  <si>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</si>
  <si>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</si>
  <si>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</si>
  <si>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</si>
  <si>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</si>
  <si>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</si>
  <si>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</si>
  <si>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</si>
  <si>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</si>
  <si>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</si>
  <si>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</si>
  <si>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</si>
  <si>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</si>
  <si>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</si>
  <si>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</si>
  <si>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</si>
  <si>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</si>
  <si>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</si>
  <si>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</si>
  <si>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</si>
  <si>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</si>
  <si>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</si>
  <si>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</si>
  <si>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</si>
  <si>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</si>
  <si>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</si>
  <si>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</si>
  <si>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</si>
  <si>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</si>
  <si>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</si>
  <si>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</si>
  <si>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</si>
  <si>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</si>
  <si>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</si>
  <si>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</si>
  <si>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</si>
  <si>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</si>
  <si>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</si>
  <si>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</si>
  <si>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</si>
  <si>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</si>
  <si>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</si>
  <si>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</si>
  <si>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</si>
  <si>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</si>
  <si>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</si>
  <si>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</si>
  <si>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</si>
  <si>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</si>
  <si>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</si>
  <si>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</si>
  <si>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</si>
  <si>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</si>
  <si>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</si>
  <si>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</si>
  <si>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</si>
  <si>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</si>
  <si>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</si>
  <si>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</si>
  <si>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</si>
  <si>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</si>
  <si>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</si>
  <si>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</si>
  <si>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</si>
  <si>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</si>
  <si>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</si>
  <si>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</si>
  <si>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</si>
  <si>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</si>
  <si>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</si>
  <si>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</si>
  <si>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</si>
  <si>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</si>
  <si>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</si>
  <si>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</si>
  <si>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</si>
  <si>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</si>
  <si>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</si>
  <si>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</si>
  <si>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</si>
  <si>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</si>
  <si>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</si>
  <si>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</si>
  <si>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</si>
  <si>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</si>
  <si>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</si>
  <si>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</si>
  <si>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</si>
  <si>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</si>
  <si>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</si>
  <si>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</si>
  <si>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</si>
  <si>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</si>
  <si>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</si>
  <si>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</si>
  <si>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</si>
  <si>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</si>
  <si>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</si>
  <si>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</si>
  <si>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</si>
  <si>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</si>
  <si>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</si>
  <si>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</si>
  <si>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</si>
  <si>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</si>
  <si>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</si>
  <si>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</si>
  <si>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</si>
  <si>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</si>
  <si>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</si>
  <si>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</si>
  <si>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</si>
  <si>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</si>
  <si>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</si>
  <si>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</si>
  <si>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</si>
  <si>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</si>
  <si>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</si>
  <si>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</si>
  <si>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</si>
  <si>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</si>
  <si>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</si>
  <si>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</si>
  <si>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</si>
  <si>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</si>
  <si>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</si>
  <si>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</si>
  <si>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</si>
  <si>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</si>
  <si>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</si>
  <si>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</si>
  <si>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</si>
  <si>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</si>
  <si>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</si>
  <si>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</si>
  <si>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</si>
  <si>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</si>
  <si>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</si>
  <si>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</si>
  <si>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</si>
  <si>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</si>
  <si>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</si>
  <si>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</si>
  <si>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</si>
  <si>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</si>
  <si>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</si>
  <si>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</si>
  <si>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</si>
  <si>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</si>
  <si>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</si>
  <si>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</si>
  <si>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</si>
  <si>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</si>
  <si>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</si>
  <si>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</si>
  <si>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</si>
  <si>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</si>
  <si>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</si>
  <si>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</si>
  <si>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</si>
  <si>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</si>
  <si>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</si>
  <si>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</si>
  <si>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</si>
  <si>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</si>
  <si>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</si>
  <si>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</si>
  <si>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</si>
  <si>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</si>
  <si>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</si>
  <si>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</si>
  <si>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</si>
  <si>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</si>
  <si>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</si>
  <si>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</si>
  <si>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</si>
  <si>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</si>
  <si>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</si>
  <si>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</si>
  <si>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</si>
  <si>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</si>
  <si>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</si>
  <si>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</si>
  <si>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</si>
  <si>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</si>
  <si>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</si>
  <si>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</si>
  <si>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</si>
  <si>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</si>
  <si>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</si>
  <si>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</si>
  <si>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</si>
  <si>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</si>
  <si>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</si>
  <si>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</si>
  <si>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</si>
  <si>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</si>
  <si>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</si>
  <si>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</si>
  <si>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</si>
  <si>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</si>
  <si>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</si>
  <si>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</si>
  <si>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</si>
  <si>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</si>
  <si>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</si>
  <si>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</si>
  <si>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</si>
  <si>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</si>
  <si>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</si>
  <si>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</si>
  <si>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</si>
  <si>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</si>
  <si>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</si>
  <si>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</si>
  <si>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</si>
  <si>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</si>
  <si>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</si>
  <si>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</si>
  <si>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</si>
  <si>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</si>
  <si>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</si>
  <si>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</si>
  <si>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</si>
  <si>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</si>
  <si>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</si>
  <si>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</si>
  <si>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</si>
  <si>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</si>
  <si>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</si>
  <si>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</si>
  <si>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</si>
  <si>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</si>
  <si>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</si>
  <si>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</si>
  <si>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</si>
  <si>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</si>
  <si>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</si>
  <si>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</si>
  <si>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</si>
  <si>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</si>
  <si>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</si>
  <si>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</si>
  <si>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</si>
  <si>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</si>
  <si>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</si>
  <si>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</si>
  <si>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</si>
  <si>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</si>
  <si>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</si>
  <si>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</si>
  <si>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</si>
  <si>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</si>
  <si>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</si>
  <si>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</si>
  <si>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</si>
  <si>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</si>
  <si>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</si>
  <si>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</si>
  <si>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 xml:space="preserve">#  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</si>
  <si>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</si>
  <si>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</si>
  <si>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</si>
  <si>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</si>
  <si>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</si>
  <si>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</si>
  <si>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</si>
  <si>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</si>
  <si>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</si>
  <si>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</si>
  <si>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</si>
  <si>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</si>
  <si>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</si>
  <si>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</si>
  <si>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</si>
  <si>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</si>
  <si>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</si>
  <si>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</si>
  <si>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</si>
  <si>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</si>
  <si>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</si>
  <si>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</si>
  <si>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</si>
  <si>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</si>
  <si>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</si>
  <si>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</si>
  <si>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</si>
  <si>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</si>
  <si>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</si>
  <si>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</si>
  <si>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</si>
  <si>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</si>
  <si>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</si>
  <si>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</si>
  <si>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</si>
  <si>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</si>
  <si>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</si>
  <si>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</si>
  <si>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</si>
  <si>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</si>
  <si>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</si>
  <si>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</si>
  <si>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</si>
  <si>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</si>
  <si>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</si>
  <si>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</si>
  <si>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</si>
  <si>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</si>
  <si>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</si>
  <si>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</si>
  <si>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</si>
  <si>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</si>
  <si>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</si>
  <si>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</si>
  <si>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</si>
  <si>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</si>
  <si>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</si>
  <si>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</si>
  <si>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</si>
  <si>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</si>
  <si>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</si>
  <si>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</si>
  <si>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</si>
  <si>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</si>
  <si>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</si>
  <si>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</si>
  <si>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</si>
  <si>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</si>
  <si>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</si>
  <si>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</si>
  <si>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</si>
  <si>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</si>
  <si>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</si>
  <si>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</si>
  <si>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</si>
  <si>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</si>
  <si>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</si>
  <si>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</si>
  <si>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</si>
  <si>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</si>
  <si>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</si>
  <si>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</si>
  <si>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</si>
  <si>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</si>
  <si>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</si>
  <si>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</si>
  <si>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</si>
  <si>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</si>
  <si>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</si>
  <si>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</si>
  <si>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</si>
  <si>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</si>
  <si>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</si>
  <si>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</si>
  <si>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</si>
  <si>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</si>
  <si>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</si>
  <si>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</si>
  <si>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</si>
  <si>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</si>
  <si>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</si>
  <si>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</si>
  <si>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</si>
  <si>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</si>
  <si>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</si>
  <si>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</si>
  <si>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</si>
  <si>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</si>
  <si>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</si>
  <si>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</si>
  <si>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</si>
  <si>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</si>
  <si>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</si>
  <si>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</si>
  <si>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</si>
  <si>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</si>
  <si>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</si>
  <si>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</si>
  <si>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</si>
  <si>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</si>
  <si>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</si>
  <si>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</si>
  <si>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</si>
  <si>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</si>
  <si>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</si>
  <si>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</si>
  <si>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</si>
  <si>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</si>
  <si>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</si>
  <si>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</si>
  <si>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</si>
  <si>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</si>
  <si>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</si>
  <si>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</si>
  <si>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</si>
  <si>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</si>
  <si>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</si>
  <si>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</si>
  <si>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</si>
  <si>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</si>
  <si>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</si>
  <si>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</si>
  <si>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</si>
  <si>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</si>
  <si>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</si>
  <si>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</si>
  <si>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</si>
  <si>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</si>
  <si>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</si>
  <si>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</si>
  <si>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</si>
  <si>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</si>
  <si>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</si>
  <si>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</si>
  <si>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</si>
  <si>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</si>
  <si>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</si>
  <si>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</si>
  <si>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</si>
  <si>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</si>
  <si>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</si>
  <si>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</si>
  <si>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</si>
  <si>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</si>
  <si>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</si>
  <si>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</si>
  <si>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</si>
  <si>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</si>
  <si>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</si>
  <si>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</si>
  <si>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</si>
  <si>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</si>
  <si>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</si>
  <si>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</si>
  <si>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</si>
  <si>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</si>
  <si>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</si>
  <si>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</si>
  <si>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</si>
  <si>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</si>
  <si>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</si>
  <si>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</si>
  <si>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</si>
  <si>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</si>
  <si>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</si>
  <si>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</si>
  <si>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</si>
  <si>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</si>
  <si>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</si>
  <si>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</si>
  <si>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</si>
  <si>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</si>
  <si>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</si>
  <si>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</si>
  <si>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</si>
  <si>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</si>
  <si>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</si>
  <si>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</si>
  <si>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</si>
  <si>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</si>
  <si>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</si>
  <si>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</si>
  <si>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</si>
  <si>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</si>
  <si>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</si>
  <si>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</si>
  <si>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</si>
  <si>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</si>
  <si>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</si>
  <si>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</si>
  <si>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</si>
  <si>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</si>
  <si>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</si>
  <si>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</si>
  <si>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</si>
  <si>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</si>
  <si>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</si>
  <si>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</si>
  <si>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</si>
  <si>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</si>
  <si>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</si>
  <si>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</si>
  <si>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</si>
  <si>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</si>
  <si>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</si>
  <si>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</si>
  <si>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</si>
  <si>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</si>
  <si>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</si>
  <si>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</si>
  <si>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</si>
  <si>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</si>
  <si>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</si>
  <si>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</si>
  <si>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</si>
  <si>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</si>
  <si>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</si>
  <si>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</si>
  <si>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</si>
  <si>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</si>
  <si>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</si>
  <si>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</si>
  <si>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</si>
  <si>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</si>
  <si>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</si>
  <si>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</si>
  <si>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</si>
  <si>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</si>
  <si>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</si>
  <si>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</si>
  <si>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</si>
  <si>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</si>
  <si>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</si>
  <si>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</si>
  <si>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</si>
  <si>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</si>
  <si>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</si>
  <si>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</si>
  <si>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</si>
  <si>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</si>
  <si>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</si>
  <si>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</si>
  <si>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</si>
  <si>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</si>
  <si>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</si>
  <si>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</si>
  <si>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</si>
  <si>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</si>
  <si>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</si>
  <si>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</si>
  <si>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</si>
  <si>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</si>
  <si>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</si>
  <si>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</si>
  <si>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</si>
  <si>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</si>
  <si>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</si>
  <si>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</si>
  <si>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</si>
  <si>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</si>
  <si>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</si>
  <si>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</si>
  <si>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</si>
  <si>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</si>
  <si>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</si>
  <si>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?????</t>
  </si>
  <si>
    <t>??????</t>
  </si>
  <si>
    <t>PERNIL  ( ROEL )</t>
  </si>
  <si>
    <t>#  286626</t>
  </si>
  <si>
    <t>regreso combo</t>
  </si>
  <si>
    <t>#  286635</t>
  </si>
  <si>
    <t># 286636</t>
  </si>
  <si>
    <t>#  286883</t>
  </si>
  <si>
    <t># 286884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</si>
</sst>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6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44" fontId="2" fillId="7" borderId="23" xfId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44" fontId="2" fillId="16" borderId="0" xfId="1" applyFont="1" applyFill="1" applyBorder="1"/>
    <xf numFmtId="44" fontId="2" fillId="7" borderId="5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7" fillId="4" borderId="37" xfId="1" applyFont="1" applyFill="1" applyBorder="1"/>
    <xf numFmtId="44" fontId="2" fillId="4" borderId="37" xfId="1" applyFont="1" applyFill="1" applyBorder="1"/>
    <xf numFmtId="164" fontId="28" fillId="8" borderId="79" xfId="1" applyNumberFormat="1" applyFont="1" applyFill="1" applyBorder="1" applyAlignment="1">
      <alignment horizontal="left"/>
    </xf>
    <xf numFmtId="44" fontId="2" fillId="8" borderId="80" xfId="1" applyFont="1" applyFill="1" applyBorder="1"/>
    <xf numFmtId="44" fontId="16" fillId="8" borderId="81" xfId="1" applyFont="1" applyFill="1" applyBorder="1"/>
    <xf numFmtId="44" fontId="2" fillId="8" borderId="82" xfId="1" applyFont="1" applyFill="1" applyBorder="1"/>
    <xf numFmtId="44" fontId="1" fillId="8" borderId="81" xfId="1" applyFill="1" applyBorder="1"/>
    <xf numFmtId="44" fontId="6" fillId="8" borderId="83" xfId="1" applyFont="1" applyFill="1" applyBorder="1"/>
    <xf numFmtId="44" fontId="2" fillId="8" borderId="84" xfId="1" applyFont="1" applyFill="1" applyBorder="1"/>
    <xf numFmtId="166" fontId="14" fillId="7" borderId="5" xfId="0" applyNumberFormat="1" applyFont="1" applyFill="1" applyBorder="1"/>
    <xf numFmtId="166" fontId="18" fillId="7" borderId="5" xfId="0" applyNumberFormat="1" applyFont="1" applyFill="1" applyBorder="1"/>
    <xf numFmtId="44" fontId="7" fillId="7" borderId="60" xfId="1" applyFont="1" applyFill="1" applyBorder="1" applyAlignment="1">
      <alignment horizontal="center"/>
    </xf>
    <xf numFmtId="44" fontId="2" fillId="7" borderId="31" xfId="1" applyFont="1" applyFill="1" applyBorder="1"/>
    <xf numFmtId="0" fontId="55" fillId="0" borderId="0" xfId="0" applyFont="1"/>
    <xf numFmtId="44" fontId="2" fillId="13" borderId="0" xfId="1" applyFont="1" applyFill="1" applyBorder="1"/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6" borderId="69" xfId="1" applyFont="1" applyFill="1" applyBorder="1" applyAlignment="1">
      <alignment horizontal="center" vertical="center" wrapText="1"/>
    </xf>
    <xf numFmtId="44" fontId="53" fillId="16" borderId="65" xfId="1" applyFont="1" applyFill="1" applyBorder="1" applyAlignment="1">
      <alignment horizontal="center" vertical="center" wrapText="1"/>
    </xf>
    <xf numFmtId="44" fontId="53" fillId="16" borderId="2" xfId="1" applyFont="1" applyFill="1" applyBorder="1" applyAlignment="1">
      <alignment horizontal="center" vertical="center" wrapText="1"/>
    </xf>
    <xf numFmtId="44" fontId="53" fillId="16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99FF"/>
      <color rgb="FF99CCFF"/>
      <color rgb="FF0000FF"/>
      <color rgb="FF990033"/>
      <color rgb="FF00FF00"/>
      <color rgb="FF9966FF"/>
      <color rgb="FFFF00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76535C5-DB55-4326-9E33-AB692E3F1531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476FF85-91CC-4410-BC0D-2D1A3294C942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0D2AEC8-8D19-41C3-AABD-5B32AF2BA9D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E8C60F9-9CBB-43F8-B668-CE385180330D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AF94ACA-A0D5-44FD-835B-13E8860BC46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6537A3A-1F49-41B2-A8DC-5B201D2331B7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BD489798-4FBB-42FC-B054-4DFF51E03C12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938F097-D331-4DE2-B80C-916CF0BFADB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490FDCC-925F-4921-817F-A4875C6DF71D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C93070C-3AA2-4A19-9D04-D514FAE352A7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1B5AEA-F746-4F6B-93D1-D01BCCF0D44C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9FCFCC7-B29D-40C0-905C-298E4BF93427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4D6385E-2EA3-41EF-ABA0-AFED50F4B48A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795817B-17BC-4A37-979F-E79B4F728CF4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FB0371E-D14E-4BE2-9E07-1876F2CF8FF7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76FE0A-55A3-44F2-B205-941AE9156615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4DB489C-3E1E-4083-B096-C2F2251A62EB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4898049-D0A8-48F6-997C-E775CB7E0018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CCE23D1-560A-44E7-BAF0-FA898FF637EE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93F603F-6F35-4E7E-AAEF-A92BBD41D9D6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19F06BC-D82C-4D0C-B7F7-50125ABB324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2D7F6F88-0833-4470-AB3C-375AA2C501C7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B394E7FE-4C4A-45DC-B0A7-7D53C7DE699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A0D9E89-C40C-45CB-A773-FD98FCBCEB59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53E34F-133A-43DA-AC56-DE9B93624E9D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2F5FFDC-E681-43CE-82AC-96989BD20428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A0B9E0F-E211-45AB-B806-033117875B51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B982BBF4-40B3-44F4-A142-94EC2F9054B6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AD925199-6A70-4216-B691-584E0BBDD324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A13A359-F043-4B9C-A47E-EE0C143B5F62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418B6C-6279-47EF-B0FD-D60825CEEB84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58A0851-C85C-4971-97DE-4AE72B838646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312D6F57-55EB-4BBB-BCC3-963BD773FE3A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37A236F8-B512-4AA7-BC56-E7385A8CC24F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E5EDE5B-AEE2-4959-933A-5A3B6CC9096A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49F620DE-EFC4-4190-9984-019680599AD6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8CF450A-1BBE-4E5A-BAD3-5FCC5C6AF068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6467C23-5B4D-4685-9C5D-14FA9D85E88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3ED49C5D-A8DA-408D-8A02-EE8DB3DF2D7C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85B5615-314D-4E15-A9BC-7669BF85BA8D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67</xdr:row>
      <xdr:rowOff>66676</xdr:rowOff>
    </xdr:from>
    <xdr:to>
      <xdr:col>13</xdr:col>
      <xdr:colOff>228599</xdr:colOff>
      <xdr:row>67</xdr:row>
      <xdr:rowOff>190503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FD942C1C-A887-4BC8-9DF6-B59EF4C1EA51}"/>
            </a:ext>
          </a:extLst>
        </xdr:cNvPr>
        <xdr:cNvSpPr/>
      </xdr:nvSpPr>
      <xdr:spPr>
        <a:xfrm rot="5400000">
          <a:off x="10801348" y="10391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36B86D9-D5B7-4D9F-A9C3-E1EA57BB00D1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B0FA69F7-8078-493F-8997-A606AC017382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4BC2275F-CCF6-49B0-AEB2-8EFF656AAA09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2C93E68-DADE-4E8C-B3EF-FE1E3FC84C34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7C54F22-2BD5-44F9-AA58-92B06C7E3C7C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BD90E81-27BB-414D-AF69-C932C9B0F817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5084AF4-EE27-4309-9E2F-BBB13E3EA57C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675235EC-DFEF-4C1C-B615-121B5158FCD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FB0980AF-BBB2-431B-996D-FA65C7DCB181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09" t="s">
        <v>26</v>
      </c>
      <c r="D1" s="509"/>
      <c r="E1" s="509"/>
      <c r="F1" s="509"/>
      <c r="G1" s="509"/>
      <c r="H1" s="509"/>
      <c r="I1" s="509"/>
      <c r="J1" s="509"/>
      <c r="K1" s="50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13" t="s">
        <v>7</v>
      </c>
      <c r="F4" s="514"/>
      <c r="H4" s="515" t="s">
        <v>8</v>
      </c>
      <c r="I4" s="51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6" t="s">
        <v>16</v>
      </c>
      <c r="I64" s="497"/>
      <c r="J64" s="101"/>
      <c r="K64" s="498">
        <f>I62+L62</f>
        <v>360753.85</v>
      </c>
      <c r="L64" s="499"/>
      <c r="M64" s="500">
        <f>M62+N62</f>
        <v>2886514.7</v>
      </c>
      <c r="N64" s="501"/>
      <c r="O64" s="102"/>
      <c r="P64" s="99"/>
      <c r="Q64" s="99"/>
      <c r="S64" s="174"/>
    </row>
    <row r="65" spans="2:19" ht="19.5" customHeight="1" thickBot="1" x14ac:dyDescent="0.3">
      <c r="D65" s="508" t="s">
        <v>17</v>
      </c>
      <c r="E65" s="508"/>
      <c r="F65" s="103">
        <f>F62-K64-C62</f>
        <v>2365880.5699999998</v>
      </c>
      <c r="I65" s="104"/>
      <c r="J65" s="105"/>
      <c r="P65" s="487">
        <f>P62+Q62</f>
        <v>3321521.28</v>
      </c>
      <c r="Q65" s="488"/>
      <c r="S65" s="50"/>
    </row>
    <row r="66" spans="2:19" ht="15.75" customHeight="1" x14ac:dyDescent="0.3">
      <c r="D66" s="489" t="s">
        <v>18</v>
      </c>
      <c r="E66" s="489"/>
      <c r="F66" s="95">
        <v>-2276696.6800000002</v>
      </c>
      <c r="I66" s="490" t="s">
        <v>19</v>
      </c>
      <c r="J66" s="491"/>
      <c r="K66" s="492">
        <f>F68+F69+F70</f>
        <v>344253.98999999964</v>
      </c>
      <c r="L66" s="49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494">
        <f>-C4</f>
        <v>-250864.68</v>
      </c>
      <c r="L68" s="49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02" t="s">
        <v>24</v>
      </c>
      <c r="E70" s="503"/>
      <c r="F70" s="120">
        <v>209541.1</v>
      </c>
      <c r="I70" s="504" t="s">
        <v>25</v>
      </c>
      <c r="J70" s="505"/>
      <c r="K70" s="506">
        <f>K66+K68</f>
        <v>93389.309999999648</v>
      </c>
      <c r="L70" s="50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458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459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460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461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462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463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464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465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466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467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468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469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470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471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472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473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474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475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476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477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478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479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480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481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482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483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484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485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486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487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488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489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490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491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492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493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499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500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501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502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34" workbookViewId="0">
      <selection activeCell="T37" sqref="T3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530</v>
      </c>
      <c r="C1" s="509" t="s">
        <v>504</v>
      </c>
      <c r="D1" s="509"/>
      <c r="E1" s="509"/>
      <c r="F1" s="509"/>
      <c r="G1" s="509"/>
      <c r="H1" s="509"/>
      <c r="I1" s="509"/>
      <c r="J1" s="509"/>
      <c r="K1" s="50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40" t="s">
        <v>597</v>
      </c>
      <c r="AC2" s="540"/>
      <c r="AD2" s="540"/>
      <c r="AE2" s="540"/>
      <c r="AF2" s="540"/>
      <c r="AG2" s="540"/>
    </row>
    <row r="3" spans="1:33" ht="18" customHeight="1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P3" s="530" t="s">
        <v>563</v>
      </c>
      <c r="Q3" s="393"/>
      <c r="W3" s="213" t="s">
        <v>54</v>
      </c>
      <c r="X3" s="219">
        <v>44201</v>
      </c>
      <c r="Y3" s="198">
        <v>2000</v>
      </c>
      <c r="AB3" s="540"/>
      <c r="AC3" s="540"/>
      <c r="AD3" s="540"/>
      <c r="AE3" s="540"/>
      <c r="AF3" s="540"/>
      <c r="AG3" s="540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3" t="s">
        <v>7</v>
      </c>
      <c r="F4" s="514"/>
      <c r="H4" s="515" t="s">
        <v>8</v>
      </c>
      <c r="I4" s="516"/>
      <c r="J4" s="24"/>
      <c r="K4" s="25"/>
      <c r="L4" s="26"/>
      <c r="M4" s="27" t="s">
        <v>718</v>
      </c>
      <c r="N4" s="28" t="s">
        <v>10</v>
      </c>
      <c r="O4" s="365"/>
      <c r="P4" s="530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41" t="s">
        <v>528</v>
      </c>
      <c r="AC4" s="542"/>
      <c r="AD4" s="99"/>
      <c r="AE4" s="543" t="s">
        <v>568</v>
      </c>
      <c r="AF4" s="543"/>
      <c r="AG4" s="543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517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506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567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507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560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567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508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567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567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512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522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567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513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564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514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564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515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609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564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518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610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564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519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564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520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564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521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564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523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564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564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564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524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525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520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48" t="s">
        <v>565</v>
      </c>
      <c r="AF23" s="549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526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527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523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50" t="s">
        <v>566</v>
      </c>
      <c r="AF25" s="551"/>
      <c r="AG25" s="554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561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52"/>
      <c r="AF26" s="553"/>
      <c r="AG26" s="555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562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450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44" t="s">
        <v>563</v>
      </c>
      <c r="AC29" s="54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569</v>
      </c>
      <c r="K30" s="356" t="s">
        <v>574</v>
      </c>
      <c r="L30" s="357">
        <f>189+999</f>
        <v>1188</v>
      </c>
      <c r="M30" s="41">
        <v>0</v>
      </c>
      <c r="N30" s="333">
        <v>0</v>
      </c>
      <c r="O30" s="7"/>
      <c r="P30" s="531">
        <f>SUM(P5:P29)</f>
        <v>-163726</v>
      </c>
      <c r="Q30" s="531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45"/>
      <c r="AC30" s="547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569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569</v>
      </c>
      <c r="K32" s="356" t="s">
        <v>575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569</v>
      </c>
      <c r="K33" s="144" t="s">
        <v>577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602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569</v>
      </c>
      <c r="K34" s="359" t="s">
        <v>599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603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569</v>
      </c>
      <c r="K35" s="144" t="s">
        <v>600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569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569</v>
      </c>
      <c r="K37" s="362" t="s">
        <v>708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604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569</v>
      </c>
      <c r="K38" s="362" t="s">
        <v>709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605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576</v>
      </c>
      <c r="E39" s="136"/>
      <c r="F39" s="239"/>
      <c r="G39" s="137"/>
      <c r="H39" s="138"/>
      <c r="I39" s="69"/>
      <c r="J39" s="233" t="s">
        <v>569</v>
      </c>
      <c r="K39" s="361" t="s">
        <v>580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606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569</v>
      </c>
      <c r="K40" s="144" t="s">
        <v>581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607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569</v>
      </c>
      <c r="K41" s="144" t="s">
        <v>582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608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569</v>
      </c>
      <c r="K42" s="144" t="s">
        <v>583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569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569</v>
      </c>
      <c r="K44" s="464" t="s">
        <v>712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569</v>
      </c>
      <c r="K45" s="228" t="s">
        <v>584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496" t="s">
        <v>16</v>
      </c>
      <c r="I64" s="497"/>
      <c r="J64" s="101"/>
      <c r="K64" s="498">
        <f>I62+L62</f>
        <v>339830.06000000006</v>
      </c>
      <c r="L64" s="499"/>
      <c r="M64" s="500">
        <f>M62+N62</f>
        <v>2936130</v>
      </c>
      <c r="N64" s="501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08" t="s">
        <v>17</v>
      </c>
      <c r="E65" s="508"/>
      <c r="F65" s="103">
        <f>F62-K64-C62</f>
        <v>2702101.7199999997</v>
      </c>
      <c r="I65" s="104"/>
      <c r="J65" s="105"/>
      <c r="R65" s="487">
        <f>R62+S62</f>
        <v>3138957.44</v>
      </c>
      <c r="S65" s="488"/>
      <c r="U65" s="50"/>
    </row>
    <row r="66" spans="2:33" ht="15.75" customHeight="1" x14ac:dyDescent="0.3">
      <c r="D66" s="489" t="s">
        <v>503</v>
      </c>
      <c r="E66" s="489"/>
      <c r="F66" s="95">
        <v>-2720820.95</v>
      </c>
      <c r="I66" s="490" t="s">
        <v>19</v>
      </c>
      <c r="J66" s="491"/>
      <c r="K66" s="492">
        <f>F68+F69+F70</f>
        <v>381077.48999999953</v>
      </c>
      <c r="L66" s="493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494">
        <f>-C4</f>
        <v>-255764.39</v>
      </c>
      <c r="L68" s="495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02" t="s">
        <v>24</v>
      </c>
      <c r="E70" s="503"/>
      <c r="F70" s="120">
        <v>308642.71999999997</v>
      </c>
      <c r="I70" s="504" t="s">
        <v>25</v>
      </c>
      <c r="J70" s="505"/>
      <c r="K70" s="506">
        <f>K66+K68</f>
        <v>125313.09999999951</v>
      </c>
      <c r="L70" s="507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32" t="s">
        <v>611</v>
      </c>
      <c r="J72" s="533"/>
      <c r="K72" s="536">
        <v>163726</v>
      </c>
      <c r="L72" s="537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34"/>
      <c r="J73" s="535"/>
      <c r="K73" s="538"/>
      <c r="L73" s="539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56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56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topLeftCell="A13" workbookViewId="0">
      <selection activeCell="C30" sqref="C29:C30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530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531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532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533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534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536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535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537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538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539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540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541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542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543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544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545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546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547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585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586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587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588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589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590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591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592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593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594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595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596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F22" workbookViewId="0">
      <selection activeCell="N28" sqref="N2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57" t="s">
        <v>530</v>
      </c>
      <c r="C1" s="509" t="s">
        <v>504</v>
      </c>
      <c r="D1" s="509"/>
      <c r="E1" s="509"/>
      <c r="F1" s="509"/>
      <c r="G1" s="509"/>
      <c r="H1" s="509"/>
      <c r="I1" s="509"/>
      <c r="J1" s="509"/>
      <c r="K1" s="509"/>
      <c r="L1" s="2"/>
      <c r="M1" s="3"/>
    </row>
    <row r="2" spans="1:23" ht="16.5" thickBot="1" x14ac:dyDescent="0.3">
      <c r="B2" s="558"/>
      <c r="C2" s="8"/>
      <c r="H2" s="10" t="s">
        <v>0</v>
      </c>
      <c r="I2" s="3"/>
      <c r="J2" s="11"/>
      <c r="L2" s="12"/>
      <c r="M2" s="3"/>
      <c r="N2" s="6"/>
      <c r="Q2" s="540" t="s">
        <v>597</v>
      </c>
      <c r="R2" s="540"/>
      <c r="S2" s="540"/>
      <c r="T2" s="540"/>
      <c r="U2" s="540"/>
      <c r="V2" s="540"/>
    </row>
    <row r="3" spans="1:23" ht="21.75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Q3" s="540"/>
      <c r="R3" s="540"/>
      <c r="S3" s="540"/>
      <c r="T3" s="540"/>
      <c r="U3" s="540"/>
      <c r="V3" s="540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3" t="s">
        <v>7</v>
      </c>
      <c r="F4" s="514"/>
      <c r="H4" s="515" t="s">
        <v>8</v>
      </c>
      <c r="I4" s="516"/>
      <c r="J4" s="24"/>
      <c r="K4" s="25"/>
      <c r="L4" s="26"/>
      <c r="M4" s="27" t="s">
        <v>9</v>
      </c>
      <c r="N4" s="28" t="s">
        <v>10</v>
      </c>
      <c r="O4" s="365"/>
      <c r="P4" s="29"/>
      <c r="Q4" s="541" t="s">
        <v>528</v>
      </c>
      <c r="R4" s="542"/>
      <c r="S4" s="99"/>
      <c r="T4" s="543" t="s">
        <v>568</v>
      </c>
      <c r="U4" s="543"/>
      <c r="V4" s="543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517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506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567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507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560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567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508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567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567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512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522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567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513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564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514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564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515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564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518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564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519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564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520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564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521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564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523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564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564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564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524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525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520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48" t="s">
        <v>565</v>
      </c>
      <c r="U23" s="549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526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527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523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50" t="s">
        <v>566</v>
      </c>
      <c r="U25" s="551"/>
      <c r="V25" s="554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561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52"/>
      <c r="U26" s="553"/>
      <c r="V26" s="555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562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450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44" t="s">
        <v>563</v>
      </c>
      <c r="R29" s="546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569</v>
      </c>
      <c r="K30" s="423" t="s">
        <v>574</v>
      </c>
      <c r="L30" s="357">
        <f>189+999</f>
        <v>1188</v>
      </c>
      <c r="M30" s="41">
        <v>0</v>
      </c>
      <c r="N30" s="333">
        <v>0</v>
      </c>
      <c r="O30" s="7"/>
      <c r="P30" s="373"/>
      <c r="Q30" s="545"/>
      <c r="R30" s="547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569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569</v>
      </c>
      <c r="K32" s="423" t="s">
        <v>575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569</v>
      </c>
      <c r="K33" s="424" t="s">
        <v>577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569</v>
      </c>
      <c r="K34" s="425" t="s">
        <v>599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569</v>
      </c>
      <c r="K35" s="424" t="s">
        <v>600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569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569</v>
      </c>
      <c r="K37" s="362" t="s">
        <v>578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569</v>
      </c>
      <c r="K38" s="362" t="s">
        <v>579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576</v>
      </c>
      <c r="E39" s="404"/>
      <c r="F39" s="429"/>
      <c r="H39" s="405"/>
      <c r="I39" s="69"/>
      <c r="J39" s="233" t="s">
        <v>569</v>
      </c>
      <c r="K39" s="430" t="s">
        <v>580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569</v>
      </c>
      <c r="K40" s="424" t="s">
        <v>581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569</v>
      </c>
      <c r="K41" s="424" t="s">
        <v>582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569</v>
      </c>
      <c r="K42" s="424" t="s">
        <v>583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569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569</v>
      </c>
      <c r="K44" s="435" t="s">
        <v>601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569</v>
      </c>
      <c r="K45" s="435" t="s">
        <v>584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496" t="s">
        <v>16</v>
      </c>
      <c r="I50" s="497"/>
      <c r="J50" s="101"/>
      <c r="K50" s="498">
        <f>I48+L48</f>
        <v>339830.06000000006</v>
      </c>
      <c r="L50" s="499"/>
      <c r="M50" s="500">
        <f>M48+N48</f>
        <v>612530</v>
      </c>
      <c r="N50" s="501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08" t="s">
        <v>17</v>
      </c>
      <c r="E51" s="508"/>
      <c r="F51" s="103">
        <f>F48-K50-C48</f>
        <v>2702101.7199999997</v>
      </c>
      <c r="I51" s="104"/>
      <c r="J51" s="105"/>
    </row>
    <row r="52" spans="1:23" ht="18.75" x14ac:dyDescent="0.3">
      <c r="D52" s="489" t="s">
        <v>503</v>
      </c>
      <c r="E52" s="489"/>
      <c r="F52" s="95">
        <v>-2720820.95</v>
      </c>
      <c r="I52" s="490" t="s">
        <v>19</v>
      </c>
      <c r="J52" s="491"/>
      <c r="K52" s="492">
        <f>F54+F55+F56</f>
        <v>381077.72999999952</v>
      </c>
      <c r="L52" s="493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494">
        <f>-C4</f>
        <v>-255764.39</v>
      </c>
      <c r="L54" s="495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02" t="s">
        <v>24</v>
      </c>
      <c r="E56" s="503"/>
      <c r="F56" s="120">
        <v>308642.71999999997</v>
      </c>
      <c r="I56" s="504" t="s">
        <v>25</v>
      </c>
      <c r="J56" s="505"/>
      <c r="K56" s="506">
        <f>K52+K54</f>
        <v>125313.3399999995</v>
      </c>
      <c r="L56" s="507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56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56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zoomScaleNormal="100" workbookViewId="0">
      <pane xSplit="5" ySplit="4" topLeftCell="L56" activePane="bottomRight" state="frozen"/>
      <selection pane="topRight" activeCell="F1" sqref="F1"/>
      <selection pane="bottomLeft" activeCell="A5" sqref="A5"/>
      <selection pane="bottomRight" activeCell="M75" sqref="M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530</v>
      </c>
      <c r="C1" s="509" t="s">
        <v>504</v>
      </c>
      <c r="D1" s="509"/>
      <c r="E1" s="509"/>
      <c r="F1" s="509"/>
      <c r="G1" s="509"/>
      <c r="H1" s="509"/>
      <c r="I1" s="509"/>
      <c r="J1" s="509"/>
      <c r="K1" s="50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40" t="s">
        <v>597</v>
      </c>
      <c r="AC2" s="540"/>
      <c r="AD2" s="540"/>
      <c r="AE2" s="540"/>
      <c r="AF2" s="540"/>
      <c r="AG2" s="540"/>
    </row>
    <row r="3" spans="1:33" ht="18" customHeight="1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P3" s="559" t="s">
        <v>664</v>
      </c>
      <c r="Q3" s="561" t="s">
        <v>666</v>
      </c>
      <c r="S3" s="562"/>
      <c r="W3" s="213" t="s">
        <v>54</v>
      </c>
      <c r="X3" s="219">
        <v>44201</v>
      </c>
      <c r="Y3" s="198">
        <v>2000</v>
      </c>
      <c r="AB3" s="540"/>
      <c r="AC3" s="540"/>
      <c r="AD3" s="540"/>
      <c r="AE3" s="540"/>
      <c r="AF3" s="540"/>
      <c r="AG3" s="540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13" t="s">
        <v>7</v>
      </c>
      <c r="F4" s="514"/>
      <c r="H4" s="560" t="s">
        <v>8</v>
      </c>
      <c r="I4" s="516"/>
      <c r="J4" s="24"/>
      <c r="K4" s="25"/>
      <c r="L4" s="26"/>
      <c r="M4" s="27" t="s">
        <v>717</v>
      </c>
      <c r="N4" s="28" t="s">
        <v>10</v>
      </c>
      <c r="O4" s="365"/>
      <c r="P4" s="559"/>
      <c r="Q4" s="561"/>
      <c r="R4" s="30"/>
      <c r="S4" s="562"/>
      <c r="T4" s="30"/>
      <c r="U4" s="30"/>
      <c r="W4" s="213" t="s">
        <v>55</v>
      </c>
      <c r="X4" s="219">
        <v>44209</v>
      </c>
      <c r="Y4" s="217">
        <v>2000</v>
      </c>
      <c r="AB4" s="541" t="s">
        <v>528</v>
      </c>
      <c r="AC4" s="542"/>
      <c r="AD4" s="99"/>
      <c r="AE4" s="543" t="s">
        <v>568</v>
      </c>
      <c r="AF4" s="543"/>
      <c r="AG4" s="543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497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662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663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567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450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310" t="s">
        <v>665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567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667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7">
        <f>19938+722.5</f>
        <v>20660.5</v>
      </c>
      <c r="O8" s="7"/>
      <c r="P8" s="389">
        <f>589+133</f>
        <v>722</v>
      </c>
      <c r="Q8" s="447"/>
      <c r="R8" s="7">
        <f t="shared" ref="R8:R50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567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668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567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567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669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564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670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7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564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671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663</v>
      </c>
      <c r="L13" s="46">
        <v>10000</v>
      </c>
      <c r="M13" s="444">
        <v>105176</v>
      </c>
      <c r="N13" s="457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564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672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564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673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564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564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674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564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675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676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564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677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7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564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663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564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678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679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680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681</v>
      </c>
      <c r="L23" s="53">
        <v>7219.18</v>
      </c>
      <c r="M23" s="444">
        <v>106168.82</v>
      </c>
      <c r="N23" s="457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48" t="s">
        <v>565</v>
      </c>
      <c r="AF23" s="549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682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50" t="s">
        <v>566</v>
      </c>
      <c r="AF25" s="551"/>
      <c r="AG25" s="554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683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7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52"/>
      <c r="AF26" s="553"/>
      <c r="AG26" s="555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684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663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685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686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679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44" t="s">
        <v>563</v>
      </c>
      <c r="AC29" s="54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687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7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45"/>
      <c r="AC30" s="547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688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4" t="s">
        <v>689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602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4" t="s">
        <v>690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33">
        <v>44407</v>
      </c>
      <c r="K34" s="455" t="s">
        <v>691</v>
      </c>
      <c r="L34" s="360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603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692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33">
        <v>44408</v>
      </c>
      <c r="K35" s="144" t="s">
        <v>693</v>
      </c>
      <c r="L35" s="358">
        <f>23312.72+400</f>
        <v>23712.720000000001</v>
      </c>
      <c r="M35" s="444">
        <v>173618.5</v>
      </c>
      <c r="N35" s="42">
        <v>6530</v>
      </c>
      <c r="O35" s="486"/>
      <c r="P35" s="7"/>
      <c r="Q35" s="456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459">
        <v>1054</v>
      </c>
      <c r="D36" s="481" t="s">
        <v>694</v>
      </c>
      <c r="E36" s="136">
        <v>44409</v>
      </c>
      <c r="F36" s="459">
        <v>148657</v>
      </c>
      <c r="G36" s="137"/>
      <c r="H36" s="138">
        <v>44409</v>
      </c>
      <c r="I36" s="484">
        <v>700</v>
      </c>
      <c r="J36" s="233"/>
      <c r="K36" s="359"/>
      <c r="L36" s="360"/>
      <c r="M36" s="472">
        <v>129489</v>
      </c>
      <c r="N36" s="453">
        <v>17114</v>
      </c>
      <c r="O36" s="486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459">
        <v>21609</v>
      </c>
      <c r="D37" s="482" t="s">
        <v>695</v>
      </c>
      <c r="E37" s="136">
        <v>44410</v>
      </c>
      <c r="F37" s="483">
        <v>80970</v>
      </c>
      <c r="G37" s="137"/>
      <c r="H37" s="138">
        <v>44410</v>
      </c>
      <c r="I37" s="484">
        <v>490</v>
      </c>
      <c r="J37" s="233"/>
      <c r="K37" s="144"/>
      <c r="L37" s="358"/>
      <c r="M37" s="472">
        <v>52395</v>
      </c>
      <c r="N37" s="453">
        <v>6476</v>
      </c>
      <c r="O37" s="458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604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134">
        <v>44411</v>
      </c>
      <c r="C38" s="71"/>
      <c r="D38" s="242"/>
      <c r="E38" s="136">
        <v>44411</v>
      </c>
      <c r="F38" s="265"/>
      <c r="G38" s="137"/>
      <c r="H38" s="138">
        <v>44411</v>
      </c>
      <c r="I38" s="69"/>
      <c r="J38" s="233"/>
      <c r="K38" s="144"/>
      <c r="L38" s="358"/>
      <c r="M38" s="473">
        <v>0</v>
      </c>
      <c r="N38" s="42">
        <v>0</v>
      </c>
      <c r="O38" s="7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/>
      <c r="Y38" s="207"/>
      <c r="AC38" s="321" t="s">
        <v>605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8"/>
      <c r="M39" s="77">
        <v>0</v>
      </c>
      <c r="N39" s="42">
        <v>0</v>
      </c>
      <c r="O39" s="7"/>
      <c r="P39" s="7"/>
      <c r="Q39" s="7"/>
      <c r="R39" s="7">
        <f t="shared" si="1"/>
        <v>0</v>
      </c>
      <c r="S39" s="6">
        <v>0</v>
      </c>
      <c r="T39" s="48"/>
      <c r="W39" s="213" t="s">
        <v>90</v>
      </c>
      <c r="X39" s="221"/>
      <c r="Y39" s="207"/>
      <c r="AC39" s="321" t="s">
        <v>606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696</v>
      </c>
      <c r="K40" s="144" t="s">
        <v>583</v>
      </c>
      <c r="L40" s="358">
        <f>1145.91+398.99+423.94+498.99+398.99</f>
        <v>2866.8199999999997</v>
      </c>
      <c r="M40" s="77"/>
      <c r="N40" s="42">
        <v>0</v>
      </c>
      <c r="O40" s="7"/>
      <c r="P40" s="7"/>
      <c r="Q40" s="7"/>
      <c r="R40" s="7">
        <f t="shared" si="1"/>
        <v>2866.8199999999997</v>
      </c>
      <c r="S40" s="6">
        <v>0</v>
      </c>
      <c r="T40" s="48"/>
      <c r="W40" s="213" t="s">
        <v>91</v>
      </c>
      <c r="X40" s="221"/>
      <c r="Y40" s="207"/>
      <c r="AC40" s="321" t="s">
        <v>607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696</v>
      </c>
      <c r="K41" s="144" t="s">
        <v>370</v>
      </c>
      <c r="L41" s="358">
        <v>549</v>
      </c>
      <c r="M41" s="77"/>
      <c r="N41" s="42"/>
      <c r="O41" s="7"/>
      <c r="P41" s="7"/>
      <c r="Q41" s="7"/>
      <c r="R41" s="7">
        <f t="shared" si="1"/>
        <v>25558.35</v>
      </c>
      <c r="S41" s="6">
        <v>0</v>
      </c>
      <c r="T41" s="48"/>
      <c r="W41" s="213" t="s">
        <v>92</v>
      </c>
      <c r="X41" s="221"/>
      <c r="Y41" s="207"/>
      <c r="AC41" s="321" t="s">
        <v>608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697</v>
      </c>
      <c r="K42" s="144" t="s">
        <v>385</v>
      </c>
      <c r="L42" s="358">
        <v>798</v>
      </c>
      <c r="M42" s="77"/>
      <c r="N42" s="42"/>
      <c r="O42" s="7"/>
      <c r="P42" s="7"/>
      <c r="Q42" s="7"/>
      <c r="R42" s="7">
        <f t="shared" si="1"/>
        <v>20374.650000000001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697</v>
      </c>
      <c r="K43" s="144" t="s">
        <v>211</v>
      </c>
      <c r="L43" s="358">
        <f>9180+9180+9345+9180</f>
        <v>36885</v>
      </c>
      <c r="M43" s="77"/>
      <c r="N43" s="42"/>
      <c r="O43" s="7"/>
      <c r="P43" s="7"/>
      <c r="Q43" s="7"/>
      <c r="R43" s="7">
        <f t="shared" si="1"/>
        <v>68916.17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696</v>
      </c>
      <c r="K44" s="228" t="s">
        <v>577</v>
      </c>
      <c r="L44" s="358">
        <v>73526</v>
      </c>
      <c r="M44" s="400"/>
      <c r="N44" s="42"/>
      <c r="O44" s="7"/>
      <c r="P44" s="7"/>
      <c r="Q44" s="7"/>
      <c r="R44" s="7">
        <f t="shared" si="1"/>
        <v>91293.02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697</v>
      </c>
      <c r="K45" s="228" t="s">
        <v>225</v>
      </c>
      <c r="L45" s="358">
        <v>10000</v>
      </c>
      <c r="M45" s="77"/>
      <c r="N45" s="42"/>
      <c r="O45" s="7"/>
      <c r="P45" s="7"/>
      <c r="Q45" s="7"/>
      <c r="R45" s="7">
        <f t="shared" si="1"/>
        <v>32444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697</v>
      </c>
      <c r="K46" s="168" t="s">
        <v>260</v>
      </c>
      <c r="L46" s="66">
        <v>18104.22</v>
      </c>
      <c r="M46" s="77"/>
      <c r="N46" s="42"/>
      <c r="O46" s="7"/>
      <c r="P46" s="7"/>
      <c r="Q46" s="7"/>
      <c r="R46" s="7">
        <f t="shared" si="1"/>
        <v>29307.72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697</v>
      </c>
      <c r="K47" s="144" t="s">
        <v>698</v>
      </c>
      <c r="L47" s="66">
        <v>580</v>
      </c>
      <c r="M47" s="77"/>
      <c r="N47" s="42"/>
      <c r="O47" s="7"/>
      <c r="P47" s="7"/>
      <c r="Q47" s="7"/>
      <c r="R47" s="7">
        <f t="shared" si="1"/>
        <v>15956.78</v>
      </c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697</v>
      </c>
      <c r="K48" s="144" t="s">
        <v>699</v>
      </c>
      <c r="L48" s="66">
        <v>11880</v>
      </c>
      <c r="M48" s="77"/>
      <c r="N48" s="333"/>
      <c r="O48" s="7"/>
      <c r="P48" s="7"/>
      <c r="Q48" s="7"/>
      <c r="R48" s="7">
        <f t="shared" si="1"/>
        <v>35409.78</v>
      </c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697</v>
      </c>
      <c r="K49" s="144" t="s">
        <v>700</v>
      </c>
      <c r="L49" s="66">
        <v>370</v>
      </c>
      <c r="M49" s="77"/>
      <c r="N49" s="333"/>
      <c r="O49" s="7"/>
      <c r="P49" s="7"/>
      <c r="Q49" s="7"/>
      <c r="R49" s="7">
        <f t="shared" si="1"/>
        <v>13457.5</v>
      </c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697</v>
      </c>
      <c r="K50" s="144" t="s">
        <v>701</v>
      </c>
      <c r="L50" s="66">
        <v>9000</v>
      </c>
      <c r="M50" s="77"/>
      <c r="N50" s="42"/>
      <c r="O50" s="7"/>
      <c r="P50" s="7"/>
      <c r="Q50" s="7"/>
      <c r="R50" s="7">
        <f t="shared" si="1"/>
        <v>38170.44</v>
      </c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697</v>
      </c>
      <c r="C51" s="71">
        <f>50556.69+25240.83+54215.65</f>
        <v>130013.17000000001</v>
      </c>
      <c r="D51" s="242" t="s">
        <v>705</v>
      </c>
      <c r="E51" s="149"/>
      <c r="F51" s="74"/>
      <c r="G51" s="137"/>
      <c r="H51" s="138"/>
      <c r="I51" s="69"/>
      <c r="J51" s="233" t="s">
        <v>697</v>
      </c>
      <c r="K51" s="144" t="s">
        <v>581</v>
      </c>
      <c r="L51" s="66">
        <f>399+399</f>
        <v>798</v>
      </c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697</v>
      </c>
      <c r="C52" s="71">
        <f>50000+399950</f>
        <v>449950</v>
      </c>
      <c r="D52" s="242" t="s">
        <v>721</v>
      </c>
      <c r="E52" s="136"/>
      <c r="F52" s="71"/>
      <c r="G52" s="137"/>
      <c r="H52" s="138"/>
      <c r="I52" s="69"/>
      <c r="J52" s="233" t="s">
        <v>697</v>
      </c>
      <c r="K52" s="144" t="s">
        <v>702</v>
      </c>
      <c r="L52" s="66">
        <v>5670</v>
      </c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697</v>
      </c>
      <c r="K53" s="168" t="s">
        <v>703</v>
      </c>
      <c r="L53" s="66">
        <f>13688+2320</f>
        <v>16008</v>
      </c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697</v>
      </c>
      <c r="K54" s="460" t="s">
        <v>132</v>
      </c>
      <c r="L54" s="66">
        <f>1394.81+986.84</f>
        <v>2381.65</v>
      </c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697</v>
      </c>
      <c r="K55" s="362" t="s">
        <v>706</v>
      </c>
      <c r="L55" s="66">
        <v>55555.55</v>
      </c>
      <c r="M55" s="41"/>
      <c r="N55" s="42"/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697</v>
      </c>
      <c r="K56" s="462" t="s">
        <v>707</v>
      </c>
      <c r="L56" s="461">
        <v>11485.41</v>
      </c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696</v>
      </c>
      <c r="K57" s="359" t="s">
        <v>704</v>
      </c>
      <c r="L57" s="461">
        <v>7482</v>
      </c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696</v>
      </c>
      <c r="K58" s="460" t="s">
        <v>136</v>
      </c>
      <c r="L58" s="461">
        <v>986</v>
      </c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696</v>
      </c>
      <c r="K59" s="425" t="s">
        <v>710</v>
      </c>
      <c r="L59" s="461">
        <v>5878.28</v>
      </c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696</v>
      </c>
      <c r="K60" s="465" t="s">
        <v>713</v>
      </c>
      <c r="L60" s="461">
        <f>1033.33+165.33</f>
        <v>1198.6599999999999</v>
      </c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696</v>
      </c>
      <c r="K61" s="469" t="s">
        <v>716</v>
      </c>
      <c r="L61" s="468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696</v>
      </c>
      <c r="K62" s="425" t="s">
        <v>719</v>
      </c>
      <c r="L62" s="461">
        <v>22595.71</v>
      </c>
      <c r="M62" s="41"/>
      <c r="N62" s="42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696</v>
      </c>
      <c r="K63" s="425" t="s">
        <v>720</v>
      </c>
      <c r="L63" s="461">
        <v>1064</v>
      </c>
      <c r="M63" s="41"/>
      <c r="N63" s="42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696</v>
      </c>
      <c r="K64" s="425" t="s">
        <v>719</v>
      </c>
      <c r="L64" s="461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696</v>
      </c>
      <c r="K65" s="470"/>
      <c r="L65" s="461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696</v>
      </c>
      <c r="K66" s="471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1042604.36</v>
      </c>
      <c r="D67" s="87"/>
      <c r="E67" s="88" t="s">
        <v>13</v>
      </c>
      <c r="F67" s="89">
        <f>SUM(F5:F66)</f>
        <v>4856334</v>
      </c>
      <c r="G67" s="87"/>
      <c r="H67" s="90" t="s">
        <v>14</v>
      </c>
      <c r="I67" s="91">
        <f>SUM(I5:I66)</f>
        <v>53134.9</v>
      </c>
      <c r="J67" s="92"/>
      <c r="K67" s="93" t="s">
        <v>15</v>
      </c>
      <c r="L67" s="94">
        <f>SUM(L5:L66)</f>
        <v>533364.22</v>
      </c>
      <c r="M67" s="95">
        <f>SUM(M5:M66)</f>
        <v>3804427.22</v>
      </c>
      <c r="N67" s="95">
        <f>SUM(N5:N66)</f>
        <v>664285.5</v>
      </c>
      <c r="O67" s="366"/>
      <c r="P67" s="366"/>
      <c r="Q67" s="366"/>
      <c r="R67" s="7">
        <f>SUM(R5:R66)</f>
        <v>5351876.55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496" t="s">
        <v>16</v>
      </c>
      <c r="I69" s="497"/>
      <c r="J69" s="101"/>
      <c r="K69" s="498">
        <f>I67+L67</f>
        <v>586499.12</v>
      </c>
      <c r="L69" s="499"/>
      <c r="M69" s="500">
        <f>M67+N67</f>
        <v>4468712.7200000007</v>
      </c>
      <c r="N69" s="50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08" t="s">
        <v>17</v>
      </c>
      <c r="E70" s="508"/>
      <c r="F70" s="103">
        <f>F67-K69-C67</f>
        <v>3227230.52</v>
      </c>
      <c r="I70" s="104"/>
      <c r="J70" s="105"/>
      <c r="R70" s="487">
        <f>R67+S67</f>
        <v>5473963.8700000001</v>
      </c>
      <c r="S70" s="488"/>
      <c r="U70" s="50"/>
    </row>
    <row r="71" spans="1:33" ht="15.75" customHeight="1" x14ac:dyDescent="0.3">
      <c r="D71" s="489" t="s">
        <v>503</v>
      </c>
      <c r="E71" s="489"/>
      <c r="F71" s="95">
        <v>-3290264.27</v>
      </c>
      <c r="I71" s="490" t="s">
        <v>19</v>
      </c>
      <c r="J71" s="491"/>
      <c r="K71" s="492">
        <f>F73+F74+F75</f>
        <v>-63033.75</v>
      </c>
      <c r="L71" s="493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M72" s="563" t="s">
        <v>568</v>
      </c>
      <c r="N72" s="56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-63033.75</v>
      </c>
      <c r="H73" s="34"/>
      <c r="I73" s="114" t="s">
        <v>21</v>
      </c>
      <c r="J73" s="115"/>
      <c r="K73" s="494">
        <f>-C4</f>
        <v>-308642.71999999997</v>
      </c>
      <c r="L73" s="564"/>
      <c r="M73" s="474"/>
      <c r="N73" s="475"/>
      <c r="R73" s="50"/>
      <c r="S73" s="7"/>
      <c r="U73" s="50"/>
    </row>
    <row r="74" spans="1:33" ht="18" thickBot="1" x14ac:dyDescent="0.35">
      <c r="D74" s="117" t="s">
        <v>22</v>
      </c>
      <c r="E74" s="60" t="s">
        <v>23</v>
      </c>
      <c r="F74" s="118">
        <v>0</v>
      </c>
      <c r="M74" s="476">
        <f>341970+203050+183700+329090+174070+339360+260000+313100+460570+415730+295640</f>
        <v>3316280</v>
      </c>
      <c r="N74" s="477"/>
      <c r="R74" s="50"/>
      <c r="S74" s="7"/>
      <c r="U74" s="50"/>
    </row>
    <row r="75" spans="1:33" ht="20.25" thickTop="1" thickBot="1" x14ac:dyDescent="0.35">
      <c r="C75" s="119"/>
      <c r="D75" s="502" t="s">
        <v>24</v>
      </c>
      <c r="E75" s="503"/>
      <c r="F75" s="120">
        <v>0</v>
      </c>
      <c r="I75" s="504" t="s">
        <v>25</v>
      </c>
      <c r="J75" s="505"/>
      <c r="K75" s="506">
        <f>K71+K73</f>
        <v>-371676.47</v>
      </c>
      <c r="L75" s="506"/>
      <c r="M75" s="478"/>
      <c r="N75" s="477"/>
      <c r="R75" s="50"/>
      <c r="S75" s="7"/>
      <c r="U75" s="121"/>
    </row>
    <row r="76" spans="1:33" ht="19.5" thickBot="1" x14ac:dyDescent="0.35">
      <c r="C76" s="122"/>
      <c r="D76" s="123"/>
      <c r="E76" s="57"/>
      <c r="F76" s="124"/>
      <c r="J76" s="125"/>
      <c r="M76" s="479"/>
      <c r="N76" s="480"/>
      <c r="R76" s="121"/>
      <c r="S76" s="7"/>
    </row>
    <row r="77" spans="1:33" ht="15.75" customHeight="1" x14ac:dyDescent="0.25">
      <c r="I77" s="565" t="s">
        <v>611</v>
      </c>
      <c r="J77" s="566"/>
      <c r="K77" s="569">
        <v>0</v>
      </c>
      <c r="L77" s="570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567"/>
      <c r="J78" s="568"/>
      <c r="K78" s="571"/>
      <c r="L78" s="572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56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56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3">
    <mergeCell ref="M72:N72"/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M69:N69"/>
    <mergeCell ref="D70:E70"/>
    <mergeCell ref="R70:S70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paperSize="5" scale="90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9" workbookViewId="0">
      <selection activeCell="C107" sqref="C106:C107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530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613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614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615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616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617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618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619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620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621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622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623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624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625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626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627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628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629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630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631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632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633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634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635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636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637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638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639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640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641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642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643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644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645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646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647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648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649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650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651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652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653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654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655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656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657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658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659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660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661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3:G62"/>
  <sheetViews>
    <sheetView topLeftCell="A39" zoomScale="130" zoomScaleNormal="130" workbookViewId="0">
      <selection activeCell="F47" sqref="F47"/>
    </sheetView>
  </sheetViews>
  <sheetFormatPr baseColWidth="10" defaultRowHeight="15" x14ac:dyDescent="0.25"/>
  <cols>
    <col min="3" max="3" width="12.5703125" bestFit="1" customWidth="1"/>
  </cols>
  <sheetData>
    <row r="43" spans="1:7" ht="15.75" thickBot="1" x14ac:dyDescent="0.3"/>
    <row r="44" spans="1:7" ht="15" customHeight="1" thickBot="1" x14ac:dyDescent="0.3">
      <c r="A44" s="32"/>
      <c r="B44" s="573" t="s">
        <v>32</v>
      </c>
      <c r="C44" s="574"/>
      <c r="D44" s="574"/>
      <c r="E44" s="575"/>
      <c r="F44" s="4"/>
    </row>
    <row r="45" spans="1:7" ht="16.5" customHeight="1" x14ac:dyDescent="0.25">
      <c r="A45" s="19">
        <v>44407</v>
      </c>
      <c r="B45" s="196" t="s">
        <v>722</v>
      </c>
      <c r="C45" s="197">
        <v>49649.22</v>
      </c>
      <c r="D45" s="198" t="s">
        <v>33</v>
      </c>
      <c r="E45" s="199" t="s">
        <v>612</v>
      </c>
      <c r="F45" s="72">
        <v>0</v>
      </c>
      <c r="G45" s="485" t="s">
        <v>723</v>
      </c>
    </row>
    <row r="46" spans="1:7" ht="13.9" customHeight="1" x14ac:dyDescent="0.25">
      <c r="A46" s="19">
        <v>44407</v>
      </c>
      <c r="B46" s="196" t="s">
        <v>724</v>
      </c>
      <c r="C46" s="197">
        <v>508.32</v>
      </c>
      <c r="D46" s="200" t="s">
        <v>33</v>
      </c>
      <c r="E46" s="199" t="s">
        <v>725</v>
      </c>
      <c r="F46" s="72">
        <v>490</v>
      </c>
    </row>
    <row r="47" spans="1:7" x14ac:dyDescent="0.25">
      <c r="A47" s="19">
        <v>44407</v>
      </c>
      <c r="B47" s="196" t="s">
        <v>726</v>
      </c>
      <c r="C47" s="197">
        <v>63.4</v>
      </c>
      <c r="D47" s="200" t="s">
        <v>33</v>
      </c>
      <c r="E47" s="199" t="s">
        <v>727</v>
      </c>
      <c r="F47" s="72">
        <v>0</v>
      </c>
    </row>
    <row r="48" spans="1:7" ht="14.25" customHeight="1" x14ac:dyDescent="0.25">
      <c r="A48" s="19"/>
      <c r="B48" s="196" t="s">
        <v>433</v>
      </c>
      <c r="C48" s="197">
        <v>0</v>
      </c>
      <c r="D48" s="200" t="s">
        <v>33</v>
      </c>
      <c r="E48" s="199" t="s">
        <v>612</v>
      </c>
      <c r="F48" s="72">
        <v>0</v>
      </c>
    </row>
    <row r="49" spans="1:6" ht="14.25" customHeight="1" x14ac:dyDescent="0.25">
      <c r="A49" s="19"/>
      <c r="B49" s="196" t="s">
        <v>433</v>
      </c>
      <c r="C49" s="197">
        <v>0</v>
      </c>
      <c r="D49" s="200" t="s">
        <v>33</v>
      </c>
      <c r="E49" s="199" t="s">
        <v>612</v>
      </c>
      <c r="F49" s="72">
        <v>0</v>
      </c>
    </row>
    <row r="50" spans="1:6" ht="14.25" hidden="1" customHeight="1" x14ac:dyDescent="0.25">
      <c r="A50" s="19"/>
      <c r="B50" s="196" t="s">
        <v>433</v>
      </c>
      <c r="C50" s="197">
        <v>0</v>
      </c>
      <c r="D50" s="200" t="s">
        <v>33</v>
      </c>
      <c r="E50" s="199" t="s">
        <v>612</v>
      </c>
      <c r="F50" s="72">
        <v>0</v>
      </c>
    </row>
    <row r="51" spans="1:6" ht="14.25" hidden="1" customHeight="1" x14ac:dyDescent="0.25">
      <c r="A51" s="19"/>
      <c r="B51" s="196" t="s">
        <v>433</v>
      </c>
      <c r="C51" s="197">
        <v>0</v>
      </c>
      <c r="D51" s="200" t="s">
        <v>33</v>
      </c>
      <c r="E51" s="199" t="s">
        <v>612</v>
      </c>
      <c r="F51" s="72">
        <v>0</v>
      </c>
    </row>
    <row r="52" spans="1:6" ht="14.25" hidden="1" customHeight="1" thickBot="1" x14ac:dyDescent="0.3">
      <c r="A52" s="330"/>
      <c r="B52" s="196" t="s">
        <v>433</v>
      </c>
      <c r="C52" s="197">
        <v>0</v>
      </c>
      <c r="D52" s="331" t="s">
        <v>33</v>
      </c>
      <c r="E52" s="199" t="s">
        <v>612</v>
      </c>
      <c r="F52" s="72">
        <v>0</v>
      </c>
    </row>
    <row r="53" spans="1:6" ht="14.25" hidden="1" customHeight="1" x14ac:dyDescent="0.25">
      <c r="A53" s="329"/>
      <c r="B53" s="196" t="s">
        <v>433</v>
      </c>
      <c r="C53" s="197">
        <v>0</v>
      </c>
      <c r="D53" s="198" t="s">
        <v>33</v>
      </c>
      <c r="E53" s="199" t="s">
        <v>612</v>
      </c>
      <c r="F53" s="72">
        <v>0</v>
      </c>
    </row>
    <row r="54" spans="1:6" ht="14.25" hidden="1" customHeight="1" x14ac:dyDescent="0.25">
      <c r="A54" s="19"/>
      <c r="B54" s="196" t="s">
        <v>433</v>
      </c>
      <c r="C54" s="197">
        <v>0</v>
      </c>
      <c r="D54" s="200" t="s">
        <v>33</v>
      </c>
      <c r="E54" s="199" t="s">
        <v>612</v>
      </c>
      <c r="F54" s="72">
        <v>0</v>
      </c>
    </row>
    <row r="55" spans="1:6" ht="14.25" hidden="1" customHeight="1" x14ac:dyDescent="0.25">
      <c r="A55" s="19"/>
      <c r="B55" s="196" t="s">
        <v>433</v>
      </c>
      <c r="C55" s="197">
        <v>0</v>
      </c>
      <c r="D55" s="200" t="s">
        <v>33</v>
      </c>
      <c r="E55" s="199" t="s">
        <v>612</v>
      </c>
      <c r="F55" s="72">
        <v>0</v>
      </c>
    </row>
    <row r="56" spans="1:6" ht="14.25" hidden="1" customHeight="1" x14ac:dyDescent="0.25">
      <c r="A56" s="19"/>
      <c r="B56" s="196" t="s">
        <v>433</v>
      </c>
      <c r="C56" s="197">
        <v>0</v>
      </c>
      <c r="D56" s="200" t="s">
        <v>33</v>
      </c>
      <c r="E56" s="199" t="s">
        <v>612</v>
      </c>
      <c r="F56" s="72">
        <v>0</v>
      </c>
    </row>
    <row r="57" spans="1:6" ht="14.25" hidden="1" customHeight="1" x14ac:dyDescent="0.25">
      <c r="A57" s="19"/>
      <c r="B57" s="196" t="s">
        <v>433</v>
      </c>
      <c r="C57" s="197">
        <v>0</v>
      </c>
      <c r="D57" s="200" t="s">
        <v>33</v>
      </c>
      <c r="E57" s="199" t="s">
        <v>612</v>
      </c>
      <c r="F57" s="72">
        <v>0</v>
      </c>
    </row>
    <row r="58" spans="1:6" ht="14.25" hidden="1" customHeight="1" x14ac:dyDescent="0.25">
      <c r="A58" s="19"/>
      <c r="B58" s="196" t="s">
        <v>433</v>
      </c>
      <c r="C58" s="197">
        <v>0</v>
      </c>
      <c r="D58" s="200" t="s">
        <v>33</v>
      </c>
      <c r="E58" s="199" t="s">
        <v>612</v>
      </c>
      <c r="F58" s="72">
        <v>0</v>
      </c>
    </row>
    <row r="59" spans="1:6" ht="14.25" hidden="1" customHeight="1" x14ac:dyDescent="0.25">
      <c r="A59" s="19"/>
      <c r="B59" s="196" t="s">
        <v>433</v>
      </c>
      <c r="C59" s="197">
        <v>0</v>
      </c>
      <c r="D59" s="200" t="s">
        <v>33</v>
      </c>
      <c r="E59" s="199" t="s">
        <v>612</v>
      </c>
      <c r="F59" s="72">
        <v>0</v>
      </c>
    </row>
    <row r="60" spans="1:6" ht="14.25" hidden="1" customHeight="1" x14ac:dyDescent="0.25">
      <c r="C60" s="197">
        <v>0</v>
      </c>
    </row>
    <row r="61" spans="1:6" ht="14.25" customHeight="1" x14ac:dyDescent="0.25"/>
    <row r="62" spans="1:6" ht="14.25" customHeight="1" x14ac:dyDescent="0.25"/>
  </sheetData>
  <sortState ref="A45:F46">
    <sortCondition ref="B45:B46"/>
  </sortState>
  <mergeCells count="1">
    <mergeCell ref="B44:E44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09" t="s">
        <v>147</v>
      </c>
      <c r="D1" s="509"/>
      <c r="E1" s="509"/>
      <c r="F1" s="509"/>
      <c r="G1" s="509"/>
      <c r="H1" s="509"/>
      <c r="I1" s="509"/>
      <c r="J1" s="509"/>
      <c r="K1" s="50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13" t="s">
        <v>7</v>
      </c>
      <c r="F4" s="514"/>
      <c r="H4" s="515" t="s">
        <v>8</v>
      </c>
      <c r="I4" s="51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6" t="s">
        <v>16</v>
      </c>
      <c r="I64" s="497"/>
      <c r="J64" s="101"/>
      <c r="K64" s="498">
        <f>I62+L62</f>
        <v>259947.00000000003</v>
      </c>
      <c r="L64" s="499"/>
      <c r="M64" s="500">
        <f>M62+N62</f>
        <v>2744320</v>
      </c>
      <c r="N64" s="501"/>
      <c r="O64" s="102"/>
      <c r="P64" s="99"/>
      <c r="Q64" s="99"/>
      <c r="S64" s="174"/>
    </row>
    <row r="65" spans="2:19" ht="19.5" customHeight="1" thickBot="1" x14ac:dyDescent="0.3">
      <c r="D65" s="508" t="s">
        <v>17</v>
      </c>
      <c r="E65" s="508"/>
      <c r="F65" s="103">
        <f>F62-K64-C62</f>
        <v>2374814.2599999998</v>
      </c>
      <c r="I65" s="104"/>
      <c r="J65" s="105"/>
      <c r="P65" s="487">
        <f>P62+Q62</f>
        <v>3144691.75</v>
      </c>
      <c r="Q65" s="488"/>
      <c r="S65" s="50"/>
    </row>
    <row r="66" spans="2:19" ht="15.75" customHeight="1" x14ac:dyDescent="0.3">
      <c r="D66" s="489" t="s">
        <v>18</v>
      </c>
      <c r="E66" s="489"/>
      <c r="F66" s="95">
        <v>-2261593.1</v>
      </c>
      <c r="I66" s="490" t="s">
        <v>19</v>
      </c>
      <c r="J66" s="491"/>
      <c r="K66" s="492">
        <f>F68+F69+F70</f>
        <v>355407.6199999997</v>
      </c>
      <c r="L66" s="49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494">
        <f>-C4</f>
        <v>-209541.1</v>
      </c>
      <c r="L68" s="49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02" t="s">
        <v>24</v>
      </c>
      <c r="E70" s="503"/>
      <c r="F70" s="120">
        <v>223014.26</v>
      </c>
      <c r="I70" s="504" t="s">
        <v>25</v>
      </c>
      <c r="J70" s="505"/>
      <c r="K70" s="506">
        <f>K66+K68</f>
        <v>145866.5199999997</v>
      </c>
      <c r="L70" s="50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09" t="s">
        <v>429</v>
      </c>
      <c r="D1" s="509"/>
      <c r="E1" s="509"/>
      <c r="F1" s="509"/>
      <c r="G1" s="509"/>
      <c r="H1" s="509"/>
      <c r="I1" s="509"/>
      <c r="J1" s="509"/>
      <c r="K1" s="50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13" t="s">
        <v>7</v>
      </c>
      <c r="F4" s="514"/>
      <c r="H4" s="515" t="s">
        <v>8</v>
      </c>
      <c r="I4" s="51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496" t="s">
        <v>16</v>
      </c>
      <c r="I62" s="497"/>
      <c r="J62" s="101"/>
      <c r="K62" s="498">
        <f>I60+L60</f>
        <v>781851.32000000007</v>
      </c>
      <c r="L62" s="499"/>
      <c r="M62" s="500">
        <f>M60+N60</f>
        <v>4064802.5</v>
      </c>
      <c r="N62" s="501"/>
      <c r="O62" s="102"/>
      <c r="P62" s="99"/>
      <c r="Q62" s="99"/>
      <c r="S62" s="174"/>
    </row>
    <row r="63" spans="1:23" ht="19.5" customHeight="1" thickBot="1" x14ac:dyDescent="0.3">
      <c r="D63" s="508" t="s">
        <v>17</v>
      </c>
      <c r="E63" s="508"/>
      <c r="F63" s="103">
        <f>F60-K62-C60</f>
        <v>3177878.1399999997</v>
      </c>
      <c r="I63" s="104"/>
      <c r="J63" s="105"/>
      <c r="P63" s="487">
        <f>P60+Q60</f>
        <v>4585432.34</v>
      </c>
      <c r="Q63" s="488"/>
      <c r="S63" s="50"/>
    </row>
    <row r="64" spans="1:23" ht="15.75" customHeight="1" x14ac:dyDescent="0.3">
      <c r="D64" s="489" t="s">
        <v>18</v>
      </c>
      <c r="E64" s="489"/>
      <c r="F64" s="95">
        <v>-3579271.89</v>
      </c>
      <c r="I64" s="490" t="s">
        <v>19</v>
      </c>
      <c r="J64" s="491"/>
      <c r="K64" s="492">
        <f>F66+F67+F68</f>
        <v>-110332.85000000047</v>
      </c>
      <c r="L64" s="493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494">
        <f>-C4</f>
        <v>-223014.26</v>
      </c>
      <c r="L66" s="495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02" t="s">
        <v>24</v>
      </c>
      <c r="E68" s="503"/>
      <c r="F68" s="120">
        <v>215362.9</v>
      </c>
      <c r="I68" s="517" t="s">
        <v>431</v>
      </c>
      <c r="J68" s="518"/>
      <c r="K68" s="519">
        <f>K64+K66</f>
        <v>-333347.11000000045</v>
      </c>
      <c r="L68" s="520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09" t="s">
        <v>430</v>
      </c>
      <c r="D1" s="509"/>
      <c r="E1" s="509"/>
      <c r="F1" s="509"/>
      <c r="G1" s="509"/>
      <c r="H1" s="509"/>
      <c r="I1" s="509"/>
      <c r="J1" s="509"/>
      <c r="K1" s="50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13" t="s">
        <v>7</v>
      </c>
      <c r="F4" s="514"/>
      <c r="H4" s="515" t="s">
        <v>8</v>
      </c>
      <c r="I4" s="522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714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496" t="s">
        <v>16</v>
      </c>
      <c r="I58" s="497"/>
      <c r="J58" s="101"/>
      <c r="K58" s="498">
        <f>I56+L56</f>
        <v>370346.35000000003</v>
      </c>
      <c r="L58" s="523"/>
      <c r="M58" s="500">
        <f>M56+N56</f>
        <v>3537422</v>
      </c>
      <c r="N58" s="501"/>
      <c r="O58" s="102"/>
      <c r="P58" s="99"/>
      <c r="Q58" s="99"/>
      <c r="S58" s="174"/>
    </row>
    <row r="59" spans="1:23" ht="15.75" customHeight="1" thickBot="1" x14ac:dyDescent="0.3">
      <c r="D59" s="508" t="s">
        <v>17</v>
      </c>
      <c r="E59" s="521"/>
      <c r="F59" s="103">
        <f>F56-K58-C56</f>
        <v>3048717.54</v>
      </c>
      <c r="I59" s="104"/>
      <c r="J59" s="105"/>
      <c r="P59" s="487">
        <f>P56+Q56</f>
        <v>8073324.3200000003</v>
      </c>
      <c r="Q59" s="488"/>
      <c r="S59" s="50"/>
    </row>
    <row r="60" spans="1:23" ht="15.75" customHeight="1" x14ac:dyDescent="0.3">
      <c r="D60" s="489" t="s">
        <v>18</v>
      </c>
      <c r="E60" s="489"/>
      <c r="F60" s="95">
        <v>-3102716.28</v>
      </c>
      <c r="I60" s="490" t="s">
        <v>19</v>
      </c>
      <c r="J60" s="491"/>
      <c r="K60" s="492">
        <f>F62+F63+F64</f>
        <v>216465.62000000023</v>
      </c>
      <c r="L60" s="493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494">
        <f>-C4</f>
        <v>-215362.9</v>
      </c>
      <c r="L62" s="495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02" t="s">
        <v>24</v>
      </c>
      <c r="E64" s="503"/>
      <c r="F64" s="120">
        <v>249311.35999999999</v>
      </c>
      <c r="I64" s="504" t="s">
        <v>25</v>
      </c>
      <c r="J64" s="505"/>
      <c r="K64" s="506">
        <f>K60+K62</f>
        <v>1102.720000000234</v>
      </c>
      <c r="L64" s="507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09" t="s">
        <v>505</v>
      </c>
      <c r="D1" s="509"/>
      <c r="E1" s="509"/>
      <c r="F1" s="509"/>
      <c r="G1" s="509"/>
      <c r="H1" s="509"/>
      <c r="I1" s="509"/>
      <c r="J1" s="509"/>
      <c r="K1" s="50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0" t="s">
        <v>1</v>
      </c>
      <c r="C3" s="511"/>
      <c r="D3" s="14"/>
      <c r="E3" s="15"/>
      <c r="F3" s="15"/>
      <c r="H3" s="512" t="s">
        <v>2</v>
      </c>
      <c r="I3" s="51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13" t="s">
        <v>7</v>
      </c>
      <c r="F4" s="514"/>
      <c r="H4" s="515" t="s">
        <v>8</v>
      </c>
      <c r="I4" s="51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434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435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436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437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438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439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440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441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442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443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444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445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446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447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448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449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450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451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452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453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454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455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456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457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494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495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496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497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498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509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510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511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516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548</v>
      </c>
      <c r="K39" s="243" t="s">
        <v>549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548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548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548</v>
      </c>
      <c r="K42" s="282" t="s">
        <v>550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548</v>
      </c>
      <c r="K43" s="172" t="s">
        <v>551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548</v>
      </c>
      <c r="K44" s="172" t="s">
        <v>552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548</v>
      </c>
      <c r="K45" s="326" t="s">
        <v>553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548</v>
      </c>
      <c r="K46" s="282" t="s">
        <v>554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548</v>
      </c>
      <c r="K47" s="466" t="s">
        <v>715</v>
      </c>
      <c r="L47" s="467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548</v>
      </c>
      <c r="K48" s="172" t="s">
        <v>555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548</v>
      </c>
      <c r="K49" s="172" t="s">
        <v>556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570</v>
      </c>
      <c r="E50" s="149"/>
      <c r="F50" s="74"/>
      <c r="G50" s="137"/>
      <c r="H50" s="138"/>
      <c r="I50" s="69"/>
      <c r="J50" s="325" t="s">
        <v>548</v>
      </c>
      <c r="K50" s="172" t="s">
        <v>557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548</v>
      </c>
      <c r="K51" s="172" t="s">
        <v>558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548</v>
      </c>
      <c r="K52" s="463" t="s">
        <v>711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548</v>
      </c>
      <c r="K53" s="172" t="s">
        <v>599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548</v>
      </c>
      <c r="K54" s="243" t="s">
        <v>600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548</v>
      </c>
      <c r="K55" s="144" t="s">
        <v>598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548</v>
      </c>
      <c r="K56" s="288" t="s">
        <v>559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569</v>
      </c>
      <c r="K57" s="157" t="s">
        <v>571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569</v>
      </c>
      <c r="K58" s="243" t="s">
        <v>572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569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569</v>
      </c>
      <c r="K60" s="378" t="s">
        <v>573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96" t="s">
        <v>16</v>
      </c>
      <c r="I64" s="497"/>
      <c r="J64" s="101"/>
      <c r="K64" s="498">
        <f>I62+L62</f>
        <v>779034.56000000017</v>
      </c>
      <c r="L64" s="499"/>
      <c r="M64" s="500">
        <f>M62+N62</f>
        <v>4478181</v>
      </c>
      <c r="N64" s="501"/>
      <c r="O64" s="102"/>
      <c r="P64" s="99"/>
      <c r="Q64" s="99"/>
      <c r="S64" s="174"/>
    </row>
    <row r="65" spans="2:19" ht="19.5" customHeight="1" thickBot="1" x14ac:dyDescent="0.3">
      <c r="D65" s="508" t="s">
        <v>17</v>
      </c>
      <c r="E65" s="508"/>
      <c r="F65" s="103">
        <f>F62-K64-C62</f>
        <v>3602842.44</v>
      </c>
      <c r="I65" s="104"/>
      <c r="J65" s="105"/>
      <c r="P65" s="487">
        <f>P62+Q62</f>
        <v>5004562.5599999996</v>
      </c>
      <c r="Q65" s="488"/>
      <c r="S65" s="50"/>
    </row>
    <row r="66" spans="2:19" ht="15.75" customHeight="1" x14ac:dyDescent="0.3">
      <c r="B66" s="524" t="s">
        <v>529</v>
      </c>
      <c r="C66" s="525"/>
      <c r="D66" s="508" t="s">
        <v>503</v>
      </c>
      <c r="E66" s="508"/>
      <c r="F66" s="95">
        <v>-3854423.8</v>
      </c>
      <c r="I66" s="490" t="s">
        <v>19</v>
      </c>
      <c r="J66" s="491"/>
      <c r="K66" s="492">
        <f>F68+F69+F70</f>
        <v>14998.430000000139</v>
      </c>
      <c r="L66" s="493"/>
      <c r="P66" s="50"/>
      <c r="S66" s="107"/>
    </row>
    <row r="67" spans="2:19" ht="19.5" thickBot="1" x14ac:dyDescent="0.35">
      <c r="B67" s="526"/>
      <c r="C67" s="527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28"/>
      <c r="C68" s="529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494">
        <f>-C4</f>
        <v>-249311.35999999999</v>
      </c>
      <c r="L68" s="49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02" t="s">
        <v>24</v>
      </c>
      <c r="E70" s="503"/>
      <c r="F70" s="120">
        <v>255764.39</v>
      </c>
      <c r="I70" s="504" t="s">
        <v>431</v>
      </c>
      <c r="J70" s="505"/>
      <c r="K70" s="506">
        <f>K66+K68</f>
        <v>-234312.92999999985</v>
      </c>
      <c r="L70" s="50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Hoja3</vt:lpstr>
      <vt:lpstr>C A N C E L A C I O N E S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2021-08-12T15:38:56Z</cp:lastPrinted>
  <dcterms:created xsi:type="dcterms:W3CDTF">2021-01-11T14:43:39Z</dcterms:created>
  <dcterms:modified xsi:type="dcterms:W3CDTF">2021-08-12T16:16:09Z</dcterms:modified>
</cp:coreProperties>
</file>