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 01  ENERO  2017\"/>
    </mc:Choice>
  </mc:AlternateContent>
  <bookViews>
    <workbookView xWindow="0" yWindow="0" windowWidth="24000" windowHeight="9735" activeTab="1"/>
  </bookViews>
  <sheets>
    <sheet name="E N E R O   2 0 1 7    " sheetId="1" r:id="rId1"/>
    <sheet name="REMISIONES ENERO 2017" sheetId="2" r:id="rId2"/>
    <sheet name="Hoja6" sheetId="6" r:id="rId3"/>
    <sheet name="Hoja7" sheetId="7" r:id="rId4"/>
    <sheet name="Hoja8" sheetId="8" r:id="rId5"/>
    <sheet name="Hoja9" sheetId="9" r:id="rId6"/>
    <sheet name="Hoja10" sheetId="10" r:id="rId7"/>
    <sheet name="Hoja11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" l="1"/>
  <c r="C77" i="2" l="1"/>
  <c r="E8" i="2"/>
  <c r="T11" i="2"/>
  <c r="T10" i="2"/>
  <c r="T8" i="2"/>
  <c r="T6" i="2"/>
  <c r="T7" i="2" l="1"/>
  <c r="T4" i="2"/>
  <c r="Y19" i="2"/>
  <c r="V19" i="2"/>
  <c r="T19" i="2" l="1"/>
  <c r="E5" i="2" l="1"/>
  <c r="J47" i="2"/>
  <c r="J46" i="2"/>
  <c r="J45" i="2" l="1"/>
  <c r="O55" i="2" l="1"/>
  <c r="L55" i="2"/>
  <c r="F14" i="2" l="1"/>
  <c r="F15" i="2"/>
  <c r="F16" i="2"/>
  <c r="F17" i="2"/>
  <c r="F18" i="2"/>
  <c r="F19" i="2"/>
  <c r="F20" i="2"/>
  <c r="F21" i="2"/>
  <c r="F22" i="2"/>
  <c r="F23" i="2"/>
  <c r="F13" i="2"/>
  <c r="F12" i="2"/>
  <c r="F11" i="2"/>
  <c r="J19" i="2" l="1"/>
  <c r="J18" i="2"/>
  <c r="J17" i="2"/>
  <c r="J16" i="2"/>
  <c r="J15" i="2" l="1"/>
  <c r="J14" i="2"/>
  <c r="J11" i="2" l="1"/>
  <c r="J10" i="2"/>
  <c r="J8" i="2"/>
  <c r="J6" i="2"/>
  <c r="O35" i="2" l="1"/>
  <c r="L35" i="2"/>
  <c r="J34" i="2"/>
  <c r="F50" i="2" l="1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10" i="2"/>
  <c r="F9" i="2"/>
  <c r="F8" i="2"/>
  <c r="F7" i="2"/>
  <c r="F6" i="2"/>
  <c r="F5" i="2"/>
  <c r="F4" i="2"/>
  <c r="F3" i="2"/>
  <c r="M47" i="1"/>
  <c r="L38" i="1"/>
  <c r="I38" i="1"/>
  <c r="F38" i="1"/>
  <c r="C38" i="1"/>
  <c r="M37" i="1"/>
  <c r="N36" i="1"/>
  <c r="K40" i="1" l="1"/>
  <c r="F41" i="1" s="1"/>
  <c r="F44" i="1" s="1"/>
  <c r="F48" i="1" s="1"/>
  <c r="K44" i="1" s="1"/>
  <c r="K49" i="1" s="1"/>
  <c r="F51" i="2"/>
  <c r="E51" i="2"/>
  <c r="J54" i="2" l="1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<sst xmlns="http://schemas.openxmlformats.org/spreadsheetml/2006/main" count="225" uniqueCount="128">
  <si>
    <t>Elaborado por Rosy Tellez</t>
  </si>
  <si>
    <t>COMPRAS</t>
  </si>
  <si>
    <t>INVENTARIO INICIAL</t>
  </si>
  <si>
    <t xml:space="preserve">VENTAS  </t>
  </si>
  <si>
    <t>G  A  S   T  O  S</t>
  </si>
  <si>
    <t>BANCO</t>
  </si>
  <si>
    <t>PATRULLA</t>
  </si>
  <si>
    <t>BETY</t>
  </si>
  <si>
    <t>TELEFONOS</t>
  </si>
  <si>
    <t>ROSA BERMUDES</t>
  </si>
  <si>
    <t>RENTA</t>
  </si>
  <si>
    <t xml:space="preserve">NOMINA </t>
  </si>
  <si>
    <t xml:space="preserve">Vacaciones </t>
  </si>
  <si>
    <t>CAMARA Refrigeracion</t>
  </si>
  <si>
    <t>PENSION Nissan</t>
  </si>
  <si>
    <t>MANTENIMIENTO</t>
  </si>
  <si>
    <t xml:space="preserve">Bascula </t>
  </si>
  <si>
    <t xml:space="preserve">Fumigacion </t>
  </si>
  <si>
    <t>LLANTAS</t>
  </si>
  <si>
    <t xml:space="preserve">Elias  </t>
  </si>
  <si>
    <t>TOTAL</t>
  </si>
  <si>
    <t>GRAN TOTAL GASTOS</t>
  </si>
  <si>
    <t>VENTAS NETAS</t>
  </si>
  <si>
    <t>PROVEEDOREES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</si>
  <si>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</si>
  <si>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</si>
  <si>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</si>
  <si>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</si>
  <si>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</si>
  <si>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</si>
  <si>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</si>
  <si>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</si>
  <si>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</si>
  <si>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REMISIONES  11 SUR   E N E R O   2 0 1 7 </t>
  </si>
  <si>
    <t>20760 C</t>
  </si>
  <si>
    <t>20845 C</t>
  </si>
  <si>
    <t>21026 C</t>
  </si>
  <si>
    <t>21318 C</t>
  </si>
  <si>
    <t xml:space="preserve">PAGOS DE 11 SUR </t>
  </si>
  <si>
    <t>Remision</t>
  </si>
  <si>
    <t>IMPORTE</t>
  </si>
  <si>
    <t># transfer</t>
  </si>
  <si>
    <t>IMPORTE Transfer</t>
  </si>
  <si>
    <t>RESTO</t>
  </si>
  <si>
    <t>Santander</t>
  </si>
  <si>
    <t>18663 C</t>
  </si>
  <si>
    <t>18971 C</t>
  </si>
  <si>
    <t>18978 C</t>
  </si>
  <si>
    <t>19253 C</t>
  </si>
  <si>
    <t>19429 C</t>
  </si>
  <si>
    <t>19585 C</t>
  </si>
  <si>
    <t>19667 C</t>
  </si>
  <si>
    <t>19927 C</t>
  </si>
  <si>
    <t>19962 C</t>
  </si>
  <si>
    <t>20147 C</t>
  </si>
  <si>
    <t>20400 C</t>
  </si>
  <si>
    <t>20570 C</t>
  </si>
  <si>
    <t>18385 C</t>
  </si>
  <si>
    <t xml:space="preserve">BALANCE       DE     E N E R O         2 0 1 7        11  S U R   </t>
  </si>
  <si>
    <t>R-20147</t>
  </si>
  <si>
    <t>R-2014-POLLO</t>
  </si>
  <si>
    <t>R-20147-20400-</t>
  </si>
  <si>
    <t>R-20400</t>
  </si>
  <si>
    <t>R-20400-MAIZ-CHORIZO</t>
  </si>
  <si>
    <t>POLLO</t>
  </si>
  <si>
    <t>CHORIZO--MAIZ</t>
  </si>
  <si>
    <t>NOMINA 01</t>
  </si>
  <si>
    <t>NOMINA 02</t>
  </si>
  <si>
    <t>NOMINA 03</t>
  </si>
  <si>
    <t>NOMINA 04</t>
  </si>
  <si>
    <t>2-8 Ene</t>
  </si>
  <si>
    <t>R-20400-Pollo</t>
  </si>
  <si>
    <t>pollo</t>
  </si>
  <si>
    <t>R-20400-20570</t>
  </si>
  <si>
    <t>R-20570-20760-20845</t>
  </si>
  <si>
    <t>R-20845--21026--POLLO-CHORIZO</t>
  </si>
  <si>
    <t>ABONO</t>
  </si>
  <si>
    <t>21728 C</t>
  </si>
  <si>
    <t>21790 C</t>
  </si>
  <si>
    <t>21793 C</t>
  </si>
  <si>
    <t>21995 C</t>
  </si>
  <si>
    <t>22192 C</t>
  </si>
  <si>
    <t>22228 C</t>
  </si>
  <si>
    <t>22537 C</t>
  </si>
  <si>
    <t>R-21026</t>
  </si>
  <si>
    <t>9-15-Ene</t>
  </si>
  <si>
    <t>R-21026--POLLO--MAIZ</t>
  </si>
  <si>
    <t>POLLO-MAIZ</t>
  </si>
  <si>
    <t>Elias  17-Ene</t>
  </si>
  <si>
    <t>R-21026--21318</t>
  </si>
  <si>
    <t>R-21318</t>
  </si>
  <si>
    <t>R-21318-pollo</t>
  </si>
  <si>
    <t>R-21318--21728</t>
  </si>
  <si>
    <t>abono</t>
  </si>
  <si>
    <t>R-21728--21793--217910</t>
  </si>
  <si>
    <t>14-Ene --21-Ene</t>
  </si>
  <si>
    <t>22737 C</t>
  </si>
  <si>
    <t>23019 C</t>
  </si>
  <si>
    <t>23136 C</t>
  </si>
  <si>
    <t>23259 C</t>
  </si>
  <si>
    <t>23375 C</t>
  </si>
  <si>
    <t>23466 C</t>
  </si>
  <si>
    <t>23618 C</t>
  </si>
  <si>
    <t>R-21790 -POLLO-CHORIZO</t>
  </si>
  <si>
    <t>POLLO-CHRIZO--SAZONADOR</t>
  </si>
  <si>
    <t>R-21790-22228-21995-</t>
  </si>
  <si>
    <t>16-22 Ene</t>
  </si>
  <si>
    <t xml:space="preserve">Elias  22-Ene </t>
  </si>
  <si>
    <t>R-22228-22192-POLLO</t>
  </si>
  <si>
    <t>R-22192-22537-CHORIZO</t>
  </si>
  <si>
    <t xml:space="preserve">CHORIZO  </t>
  </si>
  <si>
    <t>R-22537</t>
  </si>
  <si>
    <t>R-22537-22737-23019-POLLO</t>
  </si>
  <si>
    <t>R+22537</t>
  </si>
  <si>
    <t>LUZ  28-ENE</t>
  </si>
  <si>
    <t>R-23019--23136</t>
  </si>
  <si>
    <t xml:space="preserve">Elias   29-Ene </t>
  </si>
  <si>
    <t xml:space="preserve">23-29 Ene </t>
  </si>
  <si>
    <t>R-23136-23259</t>
  </si>
  <si>
    <t xml:space="preserve">21-Ene --30-Ene </t>
  </si>
  <si>
    <t>pollo--chorizo</t>
  </si>
  <si>
    <t>23750 C</t>
  </si>
  <si>
    <t>24140 C</t>
  </si>
  <si>
    <t>24006 C</t>
  </si>
  <si>
    <t>R-23259-POLLO</t>
  </si>
  <si>
    <t>R-23259-23375-23466-CHORIZO</t>
  </si>
  <si>
    <t>CHORIZO</t>
  </si>
  <si>
    <t xml:space="preserve">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</si>
</sst>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libri Light"/>
      <family val="1"/>
      <scheme val="major"/>
    </font>
    <font>
      <b/>
      <i/>
      <u/>
      <sz val="11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FCC4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6FF66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4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44" fontId="2" fillId="4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44" fontId="2" fillId="0" borderId="11" xfId="1" applyFont="1" applyFill="1" applyBorder="1"/>
    <xf numFmtId="165" fontId="11" fillId="0" borderId="0" xfId="0" applyNumberFormat="1" applyFont="1" applyFill="1"/>
    <xf numFmtId="15" fontId="2" fillId="0" borderId="12" xfId="0" applyNumberFormat="1" applyFont="1" applyFill="1" applyBorder="1"/>
    <xf numFmtId="44" fontId="2" fillId="0" borderId="13" xfId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3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44" fontId="2" fillId="0" borderId="19" xfId="1" applyFont="1" applyFill="1" applyBorder="1"/>
    <xf numFmtId="165" fontId="7" fillId="0" borderId="0" xfId="0" applyNumberFormat="1" applyFont="1" applyFill="1"/>
    <xf numFmtId="165" fontId="0" fillId="0" borderId="0" xfId="0" applyNumberFormat="1" applyFill="1" applyBorder="1"/>
    <xf numFmtId="15" fontId="2" fillId="0" borderId="20" xfId="0" applyNumberFormat="1" applyFon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3" xfId="0" applyNumberFormat="1" applyFont="1" applyFill="1" applyBorder="1"/>
    <xf numFmtId="44" fontId="2" fillId="0" borderId="22" xfId="1" applyFont="1" applyFill="1" applyBorder="1"/>
    <xf numFmtId="0" fontId="2" fillId="5" borderId="0" xfId="0" applyFont="1" applyFill="1" applyBorder="1"/>
    <xf numFmtId="165" fontId="0" fillId="0" borderId="13" xfId="0" applyNumberFormat="1" applyFill="1" applyBorder="1"/>
    <xf numFmtId="44" fontId="12" fillId="0" borderId="0" xfId="1" applyFont="1" applyFill="1" applyBorder="1"/>
    <xf numFmtId="0" fontId="2" fillId="0" borderId="0" xfId="0" applyFont="1" applyFill="1"/>
    <xf numFmtId="165" fontId="0" fillId="0" borderId="0" xfId="0" applyNumberFormat="1" applyFont="1" applyFill="1"/>
    <xf numFmtId="44" fontId="8" fillId="0" borderId="21" xfId="1" applyFont="1" applyFill="1" applyBorder="1"/>
    <xf numFmtId="0" fontId="8" fillId="0" borderId="0" xfId="0" applyFont="1" applyFill="1"/>
    <xf numFmtId="0" fontId="13" fillId="0" borderId="0" xfId="0" applyFont="1" applyFill="1" applyBorder="1"/>
    <xf numFmtId="0" fontId="11" fillId="0" borderId="0" xfId="0" applyFont="1" applyFill="1" applyBorder="1"/>
    <xf numFmtId="16" fontId="10" fillId="0" borderId="0" xfId="0" applyNumberFormat="1" applyFont="1" applyFill="1" applyBorder="1" applyAlignment="1">
      <alignment horizontal="center"/>
    </xf>
    <xf numFmtId="44" fontId="2" fillId="0" borderId="13" xfId="1" applyFont="1" applyFill="1" applyBorder="1" applyAlignment="1">
      <alignment horizontal="right"/>
    </xf>
    <xf numFmtId="16" fontId="14" fillId="0" borderId="0" xfId="0" applyNumberFormat="1" applyFont="1" applyFill="1" applyBorder="1"/>
    <xf numFmtId="16" fontId="2" fillId="0" borderId="0" xfId="0" applyNumberFormat="1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3" xfId="1" applyFont="1" applyFill="1" applyBorder="1"/>
    <xf numFmtId="16" fontId="12" fillId="0" borderId="0" xfId="0" applyNumberFormat="1" applyFont="1" applyFill="1" applyBorder="1"/>
    <xf numFmtId="16" fontId="14" fillId="0" borderId="20" xfId="0" applyNumberFormat="1" applyFont="1" applyFill="1" applyBorder="1"/>
    <xf numFmtId="44" fontId="12" fillId="0" borderId="20" xfId="1" applyFont="1" applyFill="1" applyBorder="1" applyAlignment="1"/>
    <xf numFmtId="44" fontId="12" fillId="0" borderId="0" xfId="1" applyFont="1" applyFill="1" applyBorder="1" applyAlignment="1">
      <alignment horizontal="left"/>
    </xf>
    <xf numFmtId="165" fontId="13" fillId="0" borderId="0" xfId="0" applyNumberFormat="1" applyFont="1" applyFill="1"/>
    <xf numFmtId="16" fontId="2" fillId="0" borderId="20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20" xfId="0" applyFont="1" applyFill="1" applyBorder="1"/>
    <xf numFmtId="44" fontId="2" fillId="0" borderId="13" xfId="1" applyFont="1" applyBorder="1" applyAlignment="1">
      <alignment horizontal="right"/>
    </xf>
    <xf numFmtId="0" fontId="15" fillId="0" borderId="20" xfId="0" applyFont="1" applyFill="1" applyBorder="1"/>
    <xf numFmtId="44" fontId="2" fillId="0" borderId="24" xfId="1" applyFont="1" applyBorder="1" applyAlignment="1"/>
    <xf numFmtId="44" fontId="2" fillId="0" borderId="25" xfId="1" applyFont="1" applyBorder="1" applyAlignment="1"/>
    <xf numFmtId="0" fontId="8" fillId="0" borderId="0" xfId="0" applyFont="1" applyFill="1" applyBorder="1"/>
    <xf numFmtId="44" fontId="2" fillId="0" borderId="21" xfId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1" xfId="1" applyFont="1" applyBorder="1"/>
    <xf numFmtId="15" fontId="0" fillId="0" borderId="12" xfId="0" applyNumberFormat="1" applyFill="1" applyBorder="1"/>
    <xf numFmtId="0" fontId="18" fillId="0" borderId="27" xfId="0" applyFont="1" applyFill="1" applyBorder="1" applyAlignment="1">
      <alignment horizontal="center"/>
    </xf>
    <xf numFmtId="44" fontId="1" fillId="0" borderId="23" xfId="1" applyFont="1" applyFill="1" applyBorder="1"/>
    <xf numFmtId="44" fontId="1" fillId="0" borderId="0" xfId="1" applyFont="1" applyBorder="1"/>
    <xf numFmtId="44" fontId="2" fillId="0" borderId="28" xfId="1" applyFont="1" applyBorder="1"/>
    <xf numFmtId="44" fontId="2" fillId="6" borderId="9" xfId="1" applyFont="1" applyFill="1" applyBorder="1"/>
    <xf numFmtId="0" fontId="0" fillId="0" borderId="0" xfId="0" applyFont="1" applyAlignment="1"/>
    <xf numFmtId="0" fontId="14" fillId="0" borderId="0" xfId="0" applyFont="1"/>
    <xf numFmtId="164" fontId="18" fillId="0" borderId="29" xfId="0" applyNumberFormat="1" applyFont="1" applyBorder="1" applyAlignment="1">
      <alignment horizontal="center"/>
    </xf>
    <xf numFmtId="44" fontId="2" fillId="0" borderId="30" xfId="1" applyFont="1" applyBorder="1"/>
    <xf numFmtId="0" fontId="0" fillId="0" borderId="31" xfId="0" applyBorder="1"/>
    <xf numFmtId="44" fontId="1" fillId="0" borderId="32" xfId="1" applyFont="1" applyBorder="1"/>
    <xf numFmtId="0" fontId="18" fillId="0" borderId="33" xfId="0" applyFont="1" applyBorder="1" applyAlignment="1">
      <alignment horizontal="center"/>
    </xf>
    <xf numFmtId="44" fontId="1" fillId="0" borderId="34" xfId="1" applyFont="1" applyBorder="1"/>
    <xf numFmtId="0" fontId="0" fillId="0" borderId="35" xfId="0" applyBorder="1"/>
    <xf numFmtId="165" fontId="0" fillId="0" borderId="36" xfId="0" applyNumberFormat="1" applyBorder="1"/>
    <xf numFmtId="44" fontId="10" fillId="7" borderId="37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9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6" xfId="0" applyFont="1" applyBorder="1"/>
    <xf numFmtId="0" fontId="2" fillId="0" borderId="36" xfId="0" applyFont="1" applyBorder="1"/>
    <xf numFmtId="44" fontId="2" fillId="0" borderId="36" xfId="1" applyFont="1" applyBorder="1"/>
    <xf numFmtId="0" fontId="2" fillId="0" borderId="0" xfId="0" applyFont="1" applyAlignment="1">
      <alignment horizontal="right"/>
    </xf>
    <xf numFmtId="44" fontId="18" fillId="0" borderId="42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44" fontId="20" fillId="0" borderId="9" xfId="1" applyFont="1" applyBorder="1"/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9" borderId="0" xfId="0" applyFont="1" applyFill="1"/>
    <xf numFmtId="44" fontId="1" fillId="9" borderId="0" xfId="1" applyFont="1" applyFill="1"/>
    <xf numFmtId="0" fontId="0" fillId="9" borderId="0" xfId="0" applyFill="1"/>
    <xf numFmtId="44" fontId="1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42" xfId="0" applyFont="1" applyFill="1" applyBorder="1"/>
    <xf numFmtId="0" fontId="0" fillId="0" borderId="42" xfId="0" applyFill="1" applyBorder="1"/>
    <xf numFmtId="44" fontId="1" fillId="0" borderId="42" xfId="1" applyFont="1" applyFill="1" applyBorder="1"/>
    <xf numFmtId="164" fontId="2" fillId="0" borderId="43" xfId="0" applyNumberFormat="1" applyFont="1" applyFill="1" applyBorder="1" applyAlignment="1">
      <alignment horizontal="center"/>
    </xf>
    <xf numFmtId="1" fontId="23" fillId="0" borderId="4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5" xfId="1" applyFont="1" applyFill="1" applyBorder="1"/>
    <xf numFmtId="164" fontId="2" fillId="0" borderId="44" xfId="0" applyNumberFormat="1" applyFont="1" applyFill="1" applyBorder="1" applyAlignment="1">
      <alignment horizontal="center"/>
    </xf>
    <xf numFmtId="44" fontId="2" fillId="0" borderId="0" xfId="1" applyFont="1" applyFill="1"/>
    <xf numFmtId="44" fontId="24" fillId="0" borderId="40" xfId="1" applyFont="1" applyFill="1" applyBorder="1"/>
    <xf numFmtId="1" fontId="25" fillId="0" borderId="44" xfId="0" applyNumberFormat="1" applyFont="1" applyFill="1" applyBorder="1" applyAlignment="1">
      <alignment horizontal="center"/>
    </xf>
    <xf numFmtId="164" fontId="26" fillId="0" borderId="44" xfId="0" applyNumberFormat="1" applyFont="1" applyFill="1" applyBorder="1" applyAlignment="1">
      <alignment horizontal="center"/>
    </xf>
    <xf numFmtId="44" fontId="0" fillId="0" borderId="0" xfId="1" applyFont="1"/>
    <xf numFmtId="164" fontId="15" fillId="0" borderId="0" xfId="0" applyNumberFormat="1" applyFont="1" applyFill="1" applyAlignment="1">
      <alignment horizontal="center"/>
    </xf>
    <xf numFmtId="16" fontId="0" fillId="0" borderId="0" xfId="0" applyNumberFormat="1" applyFill="1"/>
    <xf numFmtId="44" fontId="24" fillId="0" borderId="44" xfId="1" applyFont="1" applyFill="1" applyBorder="1"/>
    <xf numFmtId="16" fontId="2" fillId="0" borderId="0" xfId="0" applyNumberFormat="1" applyFont="1" applyFill="1"/>
    <xf numFmtId="44" fontId="1" fillId="0" borderId="44" xfId="1" applyFont="1" applyFill="1" applyBorder="1"/>
    <xf numFmtId="164" fontId="0" fillId="0" borderId="0" xfId="0" applyNumberFormat="1" applyFill="1" applyAlignment="1">
      <alignment horizontal="center"/>
    </xf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10" borderId="9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0" fillId="0" borderId="0" xfId="1" applyFont="1" applyFill="1"/>
    <xf numFmtId="44" fontId="10" fillId="0" borderId="44" xfId="1" applyFont="1" applyFill="1" applyBorder="1" applyAlignment="1">
      <alignment horizontal="left"/>
    </xf>
    <xf numFmtId="0" fontId="10" fillId="0" borderId="44" xfId="0" applyFont="1" applyBorder="1" applyAlignment="1">
      <alignment horizontal="center"/>
    </xf>
    <xf numFmtId="44" fontId="27" fillId="0" borderId="44" xfId="1" applyFont="1" applyFill="1" applyBorder="1"/>
    <xf numFmtId="164" fontId="27" fillId="0" borderId="44" xfId="0" applyNumberFormat="1" applyFont="1" applyFill="1" applyBorder="1"/>
    <xf numFmtId="44" fontId="2" fillId="0" borderId="44" xfId="1" applyFont="1" applyFill="1" applyBorder="1" applyAlignment="1">
      <alignment horizontal="left"/>
    </xf>
    <xf numFmtId="44" fontId="2" fillId="0" borderId="44" xfId="1" applyFont="1" applyFill="1" applyBorder="1" applyAlignment="1">
      <alignment horizontal="center"/>
    </xf>
    <xf numFmtId="44" fontId="10" fillId="0" borderId="0" xfId="0" applyNumberFormat="1" applyFont="1"/>
    <xf numFmtId="0" fontId="0" fillId="0" borderId="43" xfId="0" applyBorder="1"/>
    <xf numFmtId="44" fontId="2" fillId="0" borderId="43" xfId="1" applyFont="1" applyBorder="1"/>
    <xf numFmtId="0" fontId="10" fillId="0" borderId="43" xfId="0" applyFont="1" applyBorder="1"/>
    <xf numFmtId="44" fontId="10" fillId="0" borderId="46" xfId="1" applyFont="1" applyFill="1" applyBorder="1"/>
    <xf numFmtId="164" fontId="28" fillId="0" borderId="43" xfId="0" applyNumberFormat="1" applyFont="1" applyFill="1" applyBorder="1"/>
    <xf numFmtId="1" fontId="23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2" fillId="0" borderId="0" xfId="0" applyFont="1" applyFill="1" applyBorder="1"/>
    <xf numFmtId="0" fontId="10" fillId="0" borderId="0" xfId="0" applyFont="1" applyFill="1" applyBorder="1" applyAlignment="1">
      <alignment horizontal="center"/>
    </xf>
    <xf numFmtId="44" fontId="28" fillId="0" borderId="9" xfId="1" applyFont="1" applyFill="1" applyBorder="1"/>
    <xf numFmtId="164" fontId="28" fillId="0" borderId="0" xfId="0" applyNumberFormat="1" applyFont="1" applyFill="1" applyBorder="1"/>
    <xf numFmtId="44" fontId="2" fillId="3" borderId="11" xfId="1" applyFont="1" applyFill="1" applyBorder="1"/>
    <xf numFmtId="44" fontId="2" fillId="3" borderId="13" xfId="1" applyFont="1" applyFill="1" applyBorder="1"/>
    <xf numFmtId="44" fontId="2" fillId="3" borderId="15" xfId="1" applyFont="1" applyFill="1" applyBorder="1"/>
    <xf numFmtId="44" fontId="1" fillId="3" borderId="18" xfId="1" applyFont="1" applyFill="1" applyBorder="1"/>
    <xf numFmtId="164" fontId="2" fillId="11" borderId="9" xfId="1" applyNumberFormat="1" applyFont="1" applyFill="1" applyBorder="1" applyAlignment="1">
      <alignment horizontal="center"/>
    </xf>
    <xf numFmtId="1" fontId="23" fillId="0" borderId="47" xfId="0" applyNumberFormat="1" applyFont="1" applyFill="1" applyBorder="1" applyAlignment="1">
      <alignment horizontal="center"/>
    </xf>
    <xf numFmtId="44" fontId="10" fillId="0" borderId="47" xfId="1" applyFont="1" applyFill="1" applyBorder="1" applyAlignment="1">
      <alignment horizontal="left"/>
    </xf>
    <xf numFmtId="0" fontId="10" fillId="0" borderId="47" xfId="0" applyFont="1" applyBorder="1" applyAlignment="1">
      <alignment horizontal="center"/>
    </xf>
    <xf numFmtId="44" fontId="27" fillId="0" borderId="47" xfId="1" applyFont="1" applyFill="1" applyBorder="1"/>
    <xf numFmtId="164" fontId="27" fillId="0" borderId="47" xfId="0" applyNumberFormat="1" applyFont="1" applyFill="1" applyBorder="1"/>
    <xf numFmtId="44" fontId="10" fillId="0" borderId="0" xfId="1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44" fontId="27" fillId="0" borderId="0" xfId="1" applyFont="1" applyFill="1" applyBorder="1"/>
    <xf numFmtId="164" fontId="27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3" borderId="0" xfId="1" applyFont="1" applyFill="1"/>
    <xf numFmtId="44" fontId="24" fillId="0" borderId="39" xfId="1" applyFont="1" applyFill="1" applyBorder="1"/>
    <xf numFmtId="164" fontId="2" fillId="8" borderId="9" xfId="1" applyNumberFormat="1" applyFont="1" applyFill="1" applyBorder="1" applyAlignment="1">
      <alignment horizontal="center"/>
    </xf>
    <xf numFmtId="0" fontId="0" fillId="0" borderId="44" xfId="0" applyBorder="1"/>
    <xf numFmtId="44" fontId="29" fillId="0" borderId="47" xfId="1" applyFont="1" applyFill="1" applyBorder="1"/>
    <xf numFmtId="44" fontId="30" fillId="0" borderId="44" xfId="1" applyFont="1" applyBorder="1"/>
    <xf numFmtId="44" fontId="29" fillId="0" borderId="44" xfId="1" applyFont="1" applyFill="1" applyBorder="1"/>
    <xf numFmtId="44" fontId="29" fillId="0" borderId="46" xfId="1" applyFont="1" applyFill="1" applyBorder="1"/>
    <xf numFmtId="44" fontId="24" fillId="3" borderId="40" xfId="1" applyFont="1" applyFill="1" applyBorder="1"/>
    <xf numFmtId="44" fontId="20" fillId="0" borderId="0" xfId="1" applyFont="1" applyFill="1"/>
    <xf numFmtId="164" fontId="2" fillId="0" borderId="48" xfId="0" applyNumberFormat="1" applyFont="1" applyFill="1" applyBorder="1" applyAlignment="1">
      <alignment horizontal="center"/>
    </xf>
    <xf numFmtId="1" fontId="23" fillId="0" borderId="48" xfId="0" applyNumberFormat="1" applyFont="1" applyFill="1" applyBorder="1" applyAlignment="1">
      <alignment horizontal="center"/>
    </xf>
    <xf numFmtId="44" fontId="2" fillId="0" borderId="36" xfId="1" applyFont="1" applyFill="1" applyBorder="1"/>
    <xf numFmtId="164" fontId="2" fillId="0" borderId="36" xfId="0" applyNumberFormat="1" applyFont="1" applyFill="1" applyBorder="1" applyAlignment="1">
      <alignment horizontal="center"/>
    </xf>
    <xf numFmtId="44" fontId="1" fillId="0" borderId="36" xfId="1" applyFont="1" applyFill="1" applyBorder="1"/>
    <xf numFmtId="44" fontId="1" fillId="0" borderId="48" xfId="1" applyFont="1" applyFill="1" applyBorder="1"/>
    <xf numFmtId="44" fontId="1" fillId="12" borderId="0" xfId="1" applyFont="1" applyFill="1"/>
    <xf numFmtId="44" fontId="2" fillId="12" borderId="13" xfId="1" applyFont="1" applyFill="1" applyBorder="1"/>
    <xf numFmtId="44" fontId="0" fillId="12" borderId="0" xfId="1" applyFont="1" applyFill="1"/>
    <xf numFmtId="165" fontId="16" fillId="0" borderId="38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16" fillId="0" borderId="26" xfId="0" applyNumberFormat="1" applyFont="1" applyBorder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0" fontId="15" fillId="0" borderId="20" xfId="0" applyFont="1" applyFill="1" applyBorder="1" applyAlignment="1">
      <alignment horizontal="center" wrapText="1"/>
    </xf>
    <xf numFmtId="44" fontId="20" fillId="0" borderId="0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7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8" borderId="41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31" xfId="0" applyFont="1" applyFill="1" applyBorder="1" applyAlignment="1">
      <alignment horizontal="center" vertical="center"/>
    </xf>
    <xf numFmtId="0" fontId="10" fillId="8" borderId="36" xfId="0" applyFont="1" applyFill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9933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topLeftCell="A16" workbookViewId="0">
      <selection activeCell="C23" sqref="C2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207" t="s">
        <v>58</v>
      </c>
      <c r="D1" s="207"/>
      <c r="E1" s="207"/>
      <c r="F1" s="207"/>
      <c r="G1" s="207"/>
      <c r="H1" s="207"/>
      <c r="I1" s="207"/>
      <c r="J1" s="207"/>
      <c r="K1" s="207"/>
      <c r="L1" s="2" t="s">
        <v>0</v>
      </c>
    </row>
    <row r="2" spans="1:19" ht="15.75" thickBot="1" x14ac:dyDescent="0.3">
      <c r="E2" s="6"/>
      <c r="F2" s="7"/>
    </row>
    <row r="3" spans="1:19" ht="15.75" thickBot="1" x14ac:dyDescent="0.3">
      <c r="C3" s="8" t="s">
        <v>1</v>
      </c>
      <c r="D3" s="9"/>
    </row>
    <row r="4" spans="1:19" ht="20.25" thickTop="1" thickBot="1" x14ac:dyDescent="0.35">
      <c r="A4" s="10" t="s">
        <v>2</v>
      </c>
      <c r="B4" s="11"/>
      <c r="C4" s="12">
        <v>279978.36</v>
      </c>
      <c r="D4" s="13"/>
      <c r="E4" s="208" t="s">
        <v>3</v>
      </c>
      <c r="F4" s="209"/>
      <c r="I4" s="210" t="s">
        <v>4</v>
      </c>
      <c r="J4" s="211"/>
      <c r="K4" s="211"/>
      <c r="L4" s="211"/>
      <c r="M4" s="14" t="s">
        <v>5</v>
      </c>
      <c r="N4" s="15" t="s">
        <v>6</v>
      </c>
    </row>
    <row r="5" spans="1:19" ht="15.75" thickTop="1" x14ac:dyDescent="0.25">
      <c r="A5" s="16"/>
      <c r="B5" s="17">
        <v>42736</v>
      </c>
      <c r="C5" s="167">
        <v>0</v>
      </c>
      <c r="D5" s="19"/>
      <c r="E5" s="20">
        <v>42736</v>
      </c>
      <c r="F5" s="168">
        <v>0</v>
      </c>
      <c r="G5" s="22"/>
      <c r="H5" s="23">
        <v>42736</v>
      </c>
      <c r="I5" s="169">
        <v>0</v>
      </c>
      <c r="J5" s="24"/>
      <c r="K5" s="25"/>
      <c r="L5" s="26"/>
      <c r="M5" s="170">
        <v>0</v>
      </c>
      <c r="N5" s="27">
        <v>0</v>
      </c>
      <c r="O5" s="22"/>
      <c r="P5" s="22"/>
      <c r="Q5" s="22"/>
      <c r="R5" t="s">
        <v>7</v>
      </c>
      <c r="S5">
        <v>1600</v>
      </c>
    </row>
    <row r="6" spans="1:19" x14ac:dyDescent="0.25">
      <c r="A6" s="16"/>
      <c r="B6" s="17">
        <v>42737</v>
      </c>
      <c r="C6" s="18">
        <v>0</v>
      </c>
      <c r="D6" s="28"/>
      <c r="E6" s="20">
        <v>42737</v>
      </c>
      <c r="F6" s="21">
        <v>0</v>
      </c>
      <c r="G6" s="29"/>
      <c r="H6" s="30">
        <v>42737</v>
      </c>
      <c r="I6" s="31">
        <v>0</v>
      </c>
      <c r="J6" s="32"/>
      <c r="K6" s="33" t="s">
        <v>8</v>
      </c>
      <c r="L6" s="34">
        <v>537</v>
      </c>
      <c r="M6" s="35">
        <v>0</v>
      </c>
      <c r="N6" s="31">
        <v>0</v>
      </c>
      <c r="O6" s="22"/>
      <c r="P6" s="22"/>
      <c r="Q6" s="22"/>
    </row>
    <row r="7" spans="1:19" x14ac:dyDescent="0.25">
      <c r="A7" s="16"/>
      <c r="B7" s="17">
        <v>42738</v>
      </c>
      <c r="C7" s="18">
        <v>45465.55</v>
      </c>
      <c r="D7" s="19" t="s">
        <v>59</v>
      </c>
      <c r="E7" s="20">
        <v>42738</v>
      </c>
      <c r="F7" s="21">
        <v>19508.91</v>
      </c>
      <c r="G7" s="22"/>
      <c r="H7" s="30">
        <v>42738</v>
      </c>
      <c r="I7" s="31">
        <v>150</v>
      </c>
      <c r="J7" s="32"/>
      <c r="K7" s="36" t="s">
        <v>114</v>
      </c>
      <c r="L7" s="34">
        <v>11486</v>
      </c>
      <c r="M7" s="35">
        <v>359</v>
      </c>
      <c r="N7" s="31">
        <v>100</v>
      </c>
      <c r="O7" s="22"/>
      <c r="P7" s="22"/>
      <c r="Q7" s="22"/>
      <c r="R7" t="s">
        <v>9</v>
      </c>
      <c r="S7">
        <v>2500</v>
      </c>
    </row>
    <row r="8" spans="1:19" x14ac:dyDescent="0.25">
      <c r="A8" s="16"/>
      <c r="B8" s="17">
        <v>42739</v>
      </c>
      <c r="C8" s="18">
        <v>26575</v>
      </c>
      <c r="D8" s="19" t="s">
        <v>60</v>
      </c>
      <c r="E8" s="20">
        <v>42739</v>
      </c>
      <c r="F8" s="21">
        <v>27502.639999999999</v>
      </c>
      <c r="G8" s="22"/>
      <c r="H8" s="30">
        <v>42739</v>
      </c>
      <c r="I8" s="31">
        <v>340</v>
      </c>
      <c r="J8" s="32"/>
      <c r="K8" s="33" t="s">
        <v>10</v>
      </c>
      <c r="L8" s="37">
        <v>28750</v>
      </c>
      <c r="M8" s="35">
        <v>51</v>
      </c>
      <c r="N8" s="31">
        <v>100</v>
      </c>
      <c r="O8" s="22"/>
      <c r="P8" s="22"/>
      <c r="Q8" s="22"/>
    </row>
    <row r="9" spans="1:19" x14ac:dyDescent="0.25">
      <c r="A9" s="16"/>
      <c r="B9" s="17">
        <v>42740</v>
      </c>
      <c r="C9" s="18">
        <v>55173</v>
      </c>
      <c r="D9" s="19" t="s">
        <v>61</v>
      </c>
      <c r="E9" s="20">
        <v>42740</v>
      </c>
      <c r="F9" s="21">
        <v>55283.74</v>
      </c>
      <c r="G9" s="22"/>
      <c r="H9" s="30">
        <v>42740</v>
      </c>
      <c r="I9" s="31">
        <v>450</v>
      </c>
      <c r="J9" s="38" t="s">
        <v>70</v>
      </c>
      <c r="K9" s="33" t="s">
        <v>66</v>
      </c>
      <c r="L9" s="201">
        <v>11150</v>
      </c>
      <c r="M9" s="35">
        <v>11</v>
      </c>
      <c r="N9" s="31">
        <v>100</v>
      </c>
      <c r="O9" s="39"/>
      <c r="P9" s="22"/>
      <c r="Q9" s="22"/>
    </row>
    <row r="10" spans="1:19" x14ac:dyDescent="0.25">
      <c r="A10" s="16"/>
      <c r="B10" s="17">
        <v>42741</v>
      </c>
      <c r="C10" s="18">
        <v>12031</v>
      </c>
      <c r="D10" s="28" t="s">
        <v>62</v>
      </c>
      <c r="E10" s="20">
        <v>42741</v>
      </c>
      <c r="F10" s="21">
        <v>12130.68</v>
      </c>
      <c r="G10" s="22"/>
      <c r="H10" s="30">
        <v>42741</v>
      </c>
      <c r="I10" s="31">
        <v>100</v>
      </c>
      <c r="J10" s="38" t="s">
        <v>85</v>
      </c>
      <c r="K10" s="33" t="s">
        <v>67</v>
      </c>
      <c r="L10" s="201">
        <v>11150</v>
      </c>
      <c r="M10" s="35">
        <v>0</v>
      </c>
      <c r="N10" s="31">
        <v>100</v>
      </c>
      <c r="O10" s="22"/>
      <c r="P10" s="22"/>
      <c r="Q10" s="22"/>
    </row>
    <row r="11" spans="1:19" x14ac:dyDescent="0.25">
      <c r="A11" s="16"/>
      <c r="B11" s="17">
        <v>42742</v>
      </c>
      <c r="C11" s="18">
        <v>52743.15</v>
      </c>
      <c r="D11" s="40" t="s">
        <v>63</v>
      </c>
      <c r="E11" s="20">
        <v>42742</v>
      </c>
      <c r="F11" s="21">
        <v>52843.15</v>
      </c>
      <c r="G11" s="22"/>
      <c r="H11" s="30">
        <v>42742</v>
      </c>
      <c r="I11" s="31">
        <v>100</v>
      </c>
      <c r="J11" s="38" t="s">
        <v>106</v>
      </c>
      <c r="K11" s="33" t="s">
        <v>68</v>
      </c>
      <c r="L11" s="201">
        <v>11150</v>
      </c>
      <c r="M11" s="35">
        <v>0</v>
      </c>
      <c r="N11" s="41">
        <v>100</v>
      </c>
      <c r="O11" s="22"/>
      <c r="P11" s="22"/>
      <c r="Q11" s="22"/>
    </row>
    <row r="12" spans="1:19" x14ac:dyDescent="0.25">
      <c r="A12" s="16"/>
      <c r="B12" s="17">
        <v>42743</v>
      </c>
      <c r="C12" s="18">
        <v>43168.79</v>
      </c>
      <c r="D12" s="19" t="s">
        <v>62</v>
      </c>
      <c r="E12" s="20">
        <v>42743</v>
      </c>
      <c r="F12" s="21">
        <v>44556.72</v>
      </c>
      <c r="G12" s="22"/>
      <c r="H12" s="30">
        <v>42743</v>
      </c>
      <c r="I12" s="31">
        <v>463.25</v>
      </c>
      <c r="J12" s="38" t="s">
        <v>117</v>
      </c>
      <c r="K12" s="33" t="s">
        <v>69</v>
      </c>
      <c r="L12" s="201">
        <v>11150</v>
      </c>
      <c r="M12" s="35">
        <v>3500</v>
      </c>
      <c r="N12" s="31">
        <v>100</v>
      </c>
      <c r="O12" s="39"/>
      <c r="P12" s="42"/>
      <c r="Q12" s="22"/>
    </row>
    <row r="13" spans="1:19" x14ac:dyDescent="0.25">
      <c r="A13" s="16"/>
      <c r="B13" s="17">
        <v>42744</v>
      </c>
      <c r="C13" s="18">
        <v>32404.13</v>
      </c>
      <c r="D13" s="40" t="s">
        <v>71</v>
      </c>
      <c r="E13" s="20">
        <v>42744</v>
      </c>
      <c r="F13" s="21">
        <v>29834.28</v>
      </c>
      <c r="G13" s="22"/>
      <c r="H13" s="30">
        <v>42744</v>
      </c>
      <c r="I13" s="31">
        <v>100</v>
      </c>
      <c r="J13" s="38"/>
      <c r="K13" s="33" t="s">
        <v>11</v>
      </c>
      <c r="L13" s="21">
        <v>0</v>
      </c>
      <c r="M13" s="35">
        <v>0</v>
      </c>
      <c r="N13" s="31">
        <v>100</v>
      </c>
      <c r="O13" s="22"/>
      <c r="P13" s="22"/>
      <c r="Q13" s="22"/>
    </row>
    <row r="14" spans="1:19" x14ac:dyDescent="0.25">
      <c r="A14" s="16"/>
      <c r="B14" s="17">
        <v>42745</v>
      </c>
      <c r="C14" s="18">
        <v>21625.62</v>
      </c>
      <c r="D14" s="19" t="s">
        <v>73</v>
      </c>
      <c r="E14" s="20">
        <v>42745</v>
      </c>
      <c r="F14" s="21">
        <v>22651.691999999999</v>
      </c>
      <c r="G14" s="22"/>
      <c r="H14" s="30">
        <v>42745</v>
      </c>
      <c r="I14" s="31">
        <v>156</v>
      </c>
      <c r="J14" s="38"/>
      <c r="K14" s="43" t="s">
        <v>12</v>
      </c>
      <c r="L14" s="21">
        <v>0</v>
      </c>
      <c r="M14" s="35">
        <v>0</v>
      </c>
      <c r="N14" s="31">
        <v>100</v>
      </c>
      <c r="O14" s="22"/>
      <c r="P14" s="22"/>
      <c r="Q14" s="22"/>
    </row>
    <row r="15" spans="1:19" x14ac:dyDescent="0.25">
      <c r="A15" s="16"/>
      <c r="B15" s="17">
        <v>42746</v>
      </c>
      <c r="C15" s="18">
        <v>49950.89</v>
      </c>
      <c r="D15" s="19" t="s">
        <v>74</v>
      </c>
      <c r="E15" s="20">
        <v>42746</v>
      </c>
      <c r="F15" s="21">
        <v>40610.21</v>
      </c>
      <c r="G15" s="22"/>
      <c r="H15" s="30">
        <v>42746</v>
      </c>
      <c r="I15" s="31">
        <v>100</v>
      </c>
      <c r="J15" s="38"/>
      <c r="K15" s="44" t="s">
        <v>13</v>
      </c>
      <c r="L15" s="21">
        <v>0</v>
      </c>
      <c r="M15" s="35">
        <v>0</v>
      </c>
      <c r="N15" s="31">
        <v>100</v>
      </c>
      <c r="O15" s="22"/>
      <c r="P15" s="22"/>
      <c r="Q15" s="22"/>
    </row>
    <row r="16" spans="1:19" ht="15.75" x14ac:dyDescent="0.25">
      <c r="A16" s="16"/>
      <c r="B16" s="17">
        <v>42747</v>
      </c>
      <c r="C16" s="18">
        <v>37978.589999999997</v>
      </c>
      <c r="D16" s="19" t="s">
        <v>75</v>
      </c>
      <c r="E16" s="20">
        <v>42747</v>
      </c>
      <c r="F16" s="21">
        <v>38657.54</v>
      </c>
      <c r="G16" s="22"/>
      <c r="H16" s="30">
        <v>42747</v>
      </c>
      <c r="I16" s="31">
        <v>679.25</v>
      </c>
      <c r="J16" s="38"/>
      <c r="K16" s="45"/>
      <c r="L16" s="46">
        <v>0</v>
      </c>
      <c r="M16" s="35">
        <v>0</v>
      </c>
      <c r="N16" s="31">
        <v>100</v>
      </c>
      <c r="O16" s="22"/>
      <c r="P16" s="22"/>
      <c r="Q16" s="22"/>
    </row>
    <row r="17" spans="1:18" x14ac:dyDescent="0.25">
      <c r="A17" s="16"/>
      <c r="B17" s="17">
        <v>42748</v>
      </c>
      <c r="C17" s="18">
        <v>60026.879999999997</v>
      </c>
      <c r="D17" s="19" t="s">
        <v>84</v>
      </c>
      <c r="E17" s="20">
        <v>42748</v>
      </c>
      <c r="F17" s="21">
        <v>60126.879999999997</v>
      </c>
      <c r="G17" s="22"/>
      <c r="H17" s="30">
        <v>42748</v>
      </c>
      <c r="I17" s="31">
        <v>240</v>
      </c>
      <c r="J17" s="38"/>
      <c r="K17" s="47"/>
      <c r="L17" s="21">
        <v>0</v>
      </c>
      <c r="M17" s="35">
        <v>0</v>
      </c>
      <c r="N17" s="31">
        <v>100</v>
      </c>
      <c r="O17" s="39"/>
      <c r="P17" s="22"/>
      <c r="Q17" s="22"/>
    </row>
    <row r="18" spans="1:18" x14ac:dyDescent="0.25">
      <c r="A18" s="16"/>
      <c r="B18" s="17">
        <v>42749</v>
      </c>
      <c r="C18" s="18">
        <v>43782.2</v>
      </c>
      <c r="D18" s="19" t="s">
        <v>86</v>
      </c>
      <c r="E18" s="20">
        <v>42749</v>
      </c>
      <c r="F18" s="21">
        <v>43882.2</v>
      </c>
      <c r="G18" s="22"/>
      <c r="H18" s="30">
        <v>42749</v>
      </c>
      <c r="I18" s="31">
        <v>100</v>
      </c>
      <c r="J18" s="38"/>
      <c r="K18" s="48" t="s">
        <v>14</v>
      </c>
      <c r="L18" s="21">
        <v>0</v>
      </c>
      <c r="M18" s="35">
        <v>0</v>
      </c>
      <c r="N18" s="31">
        <v>100</v>
      </c>
      <c r="O18" s="39"/>
      <c r="P18" s="22"/>
      <c r="Q18" s="22"/>
    </row>
    <row r="19" spans="1:18" x14ac:dyDescent="0.25">
      <c r="A19" s="16"/>
      <c r="B19" s="17">
        <v>42750</v>
      </c>
      <c r="C19" s="18">
        <v>21758.39</v>
      </c>
      <c r="D19" s="19" t="s">
        <v>89</v>
      </c>
      <c r="E19" s="20">
        <v>42750</v>
      </c>
      <c r="F19" s="21">
        <v>32708.39</v>
      </c>
      <c r="G19" s="22"/>
      <c r="H19" s="30">
        <v>42750</v>
      </c>
      <c r="I19" s="31">
        <v>400</v>
      </c>
      <c r="J19" s="38"/>
      <c r="K19" s="48"/>
      <c r="L19" s="49">
        <v>0</v>
      </c>
      <c r="M19" s="35">
        <v>500</v>
      </c>
      <c r="N19" s="31">
        <v>100</v>
      </c>
      <c r="O19" s="22"/>
      <c r="P19" s="22"/>
      <c r="Q19" s="22"/>
    </row>
    <row r="20" spans="1:18" x14ac:dyDescent="0.25">
      <c r="A20" s="16"/>
      <c r="B20" s="17">
        <v>42751</v>
      </c>
      <c r="C20" s="18">
        <v>38936.49</v>
      </c>
      <c r="D20" s="28" t="s">
        <v>90</v>
      </c>
      <c r="E20" s="20">
        <v>42751</v>
      </c>
      <c r="F20" s="21">
        <v>32333.38</v>
      </c>
      <c r="G20" s="22"/>
      <c r="H20" s="30">
        <v>42751</v>
      </c>
      <c r="I20" s="50">
        <v>100</v>
      </c>
      <c r="J20" s="38"/>
      <c r="K20" s="51" t="s">
        <v>15</v>
      </c>
      <c r="L20" s="46">
        <v>0</v>
      </c>
      <c r="M20" s="35">
        <v>0</v>
      </c>
      <c r="N20" s="31">
        <v>100</v>
      </c>
      <c r="O20" s="22"/>
      <c r="P20" s="22"/>
      <c r="Q20" s="22"/>
    </row>
    <row r="21" spans="1:18" x14ac:dyDescent="0.25">
      <c r="A21" s="16"/>
      <c r="B21" s="17">
        <v>42752</v>
      </c>
      <c r="C21" s="18">
        <v>35609.07</v>
      </c>
      <c r="D21" s="19" t="s">
        <v>91</v>
      </c>
      <c r="E21" s="20">
        <v>42752</v>
      </c>
      <c r="F21" s="21">
        <v>21550.32</v>
      </c>
      <c r="G21" s="22"/>
      <c r="H21" s="30">
        <v>42752</v>
      </c>
      <c r="I21" s="50">
        <v>100</v>
      </c>
      <c r="J21" s="38"/>
      <c r="K21" s="52" t="s">
        <v>16</v>
      </c>
      <c r="L21" s="46">
        <v>0</v>
      </c>
      <c r="M21" s="35">
        <v>0</v>
      </c>
      <c r="N21" s="31">
        <v>100</v>
      </c>
      <c r="O21" s="39"/>
      <c r="P21" s="39"/>
      <c r="Q21" s="39"/>
      <c r="R21" s="39"/>
    </row>
    <row r="22" spans="1:18" x14ac:dyDescent="0.25">
      <c r="A22" s="16"/>
      <c r="B22" s="17">
        <v>42753</v>
      </c>
      <c r="C22" s="18">
        <v>31511.51</v>
      </c>
      <c r="D22" s="19" t="s">
        <v>92</v>
      </c>
      <c r="E22" s="20">
        <v>42753</v>
      </c>
      <c r="F22" s="21">
        <v>31611.51</v>
      </c>
      <c r="G22" s="22"/>
      <c r="H22" s="30">
        <v>42753</v>
      </c>
      <c r="I22" s="50">
        <v>100</v>
      </c>
      <c r="J22" s="53"/>
      <c r="K22" s="54" t="s">
        <v>17</v>
      </c>
      <c r="L22" s="46">
        <v>870</v>
      </c>
      <c r="M22" s="35">
        <v>0</v>
      </c>
      <c r="N22" s="31">
        <v>100</v>
      </c>
      <c r="O22" s="22"/>
      <c r="P22" s="22"/>
      <c r="Q22" s="22"/>
    </row>
    <row r="23" spans="1:18" x14ac:dyDescent="0.25">
      <c r="A23" s="16"/>
      <c r="B23" s="17">
        <v>42754</v>
      </c>
      <c r="C23" s="18">
        <v>44498</v>
      </c>
      <c r="D23" s="55" t="s">
        <v>94</v>
      </c>
      <c r="E23" s="20">
        <v>42754</v>
      </c>
      <c r="F23" s="21">
        <v>44498.09</v>
      </c>
      <c r="G23" s="22"/>
      <c r="H23" s="30">
        <v>42754</v>
      </c>
      <c r="I23" s="50">
        <v>0</v>
      </c>
      <c r="J23" s="32"/>
      <c r="K23" s="56">
        <v>42745</v>
      </c>
      <c r="L23" s="46">
        <v>0</v>
      </c>
      <c r="M23" s="35">
        <v>0</v>
      </c>
      <c r="N23" s="31">
        <v>0</v>
      </c>
      <c r="O23" s="22"/>
      <c r="P23" s="22"/>
      <c r="Q23" s="22"/>
    </row>
    <row r="24" spans="1:18" x14ac:dyDescent="0.25">
      <c r="A24" s="16"/>
      <c r="B24" s="17">
        <v>42755</v>
      </c>
      <c r="C24" s="18">
        <v>44448</v>
      </c>
      <c r="D24" s="19" t="s">
        <v>103</v>
      </c>
      <c r="E24" s="20">
        <v>42755</v>
      </c>
      <c r="F24" s="21">
        <v>41698.76</v>
      </c>
      <c r="G24" s="22"/>
      <c r="H24" s="30">
        <v>42755</v>
      </c>
      <c r="I24" s="50">
        <v>184</v>
      </c>
      <c r="J24" s="38"/>
      <c r="K24" s="57" t="s">
        <v>18</v>
      </c>
      <c r="L24" s="46">
        <v>0</v>
      </c>
      <c r="M24" s="35">
        <v>0</v>
      </c>
      <c r="N24" s="31">
        <v>100</v>
      </c>
      <c r="O24" s="22"/>
      <c r="P24" s="22"/>
      <c r="Q24" s="22"/>
    </row>
    <row r="25" spans="1:18" x14ac:dyDescent="0.25">
      <c r="A25" s="16"/>
      <c r="B25" s="17">
        <v>42756</v>
      </c>
      <c r="C25" s="18">
        <v>75134.31</v>
      </c>
      <c r="D25" s="55" t="s">
        <v>105</v>
      </c>
      <c r="E25" s="20">
        <v>42756</v>
      </c>
      <c r="F25" s="21">
        <v>75945.17</v>
      </c>
      <c r="G25" s="22"/>
      <c r="H25" s="30">
        <v>42756</v>
      </c>
      <c r="I25" s="50">
        <v>810.86</v>
      </c>
      <c r="J25" s="32"/>
      <c r="K25" s="56"/>
      <c r="L25" s="46">
        <v>0</v>
      </c>
      <c r="M25" s="35">
        <v>0</v>
      </c>
      <c r="N25" s="31">
        <v>100</v>
      </c>
      <c r="O25" s="22"/>
      <c r="P25" s="22"/>
      <c r="Q25" s="22"/>
    </row>
    <row r="26" spans="1:18" x14ac:dyDescent="0.25">
      <c r="A26" s="16"/>
      <c r="B26" s="17">
        <v>42757</v>
      </c>
      <c r="C26" s="18">
        <v>37433.58</v>
      </c>
      <c r="D26" s="19" t="s">
        <v>108</v>
      </c>
      <c r="E26" s="20">
        <v>42757</v>
      </c>
      <c r="F26" s="21">
        <v>48383.58</v>
      </c>
      <c r="G26" s="22"/>
      <c r="H26" s="30">
        <v>42757</v>
      </c>
      <c r="I26" s="50">
        <v>400</v>
      </c>
      <c r="J26" s="58"/>
      <c r="K26" s="56"/>
      <c r="L26" s="46">
        <v>0</v>
      </c>
      <c r="M26" s="35">
        <v>0</v>
      </c>
      <c r="N26" s="31">
        <v>100</v>
      </c>
      <c r="O26" s="39"/>
      <c r="P26" s="42"/>
      <c r="Q26" s="22"/>
    </row>
    <row r="27" spans="1:18" x14ac:dyDescent="0.25">
      <c r="A27" s="16"/>
      <c r="B27" s="17">
        <v>42758</v>
      </c>
      <c r="C27" s="18">
        <v>34194.26</v>
      </c>
      <c r="D27" s="19" t="s">
        <v>109</v>
      </c>
      <c r="E27" s="20">
        <v>42758</v>
      </c>
      <c r="F27" s="21">
        <v>34594.26</v>
      </c>
      <c r="G27" s="22"/>
      <c r="H27" s="30">
        <v>42758</v>
      </c>
      <c r="I27" s="50">
        <v>100</v>
      </c>
      <c r="J27" s="32"/>
      <c r="K27" s="59" t="s">
        <v>88</v>
      </c>
      <c r="L27" s="46">
        <v>3000</v>
      </c>
      <c r="M27" s="35">
        <v>0</v>
      </c>
      <c r="N27" s="31">
        <v>100</v>
      </c>
      <c r="O27" s="22"/>
      <c r="P27" s="22"/>
      <c r="Q27" s="22"/>
    </row>
    <row r="28" spans="1:18" x14ac:dyDescent="0.25">
      <c r="A28" s="16"/>
      <c r="B28" s="17">
        <v>42759</v>
      </c>
      <c r="C28" s="18">
        <v>28505.43</v>
      </c>
      <c r="D28" s="19" t="s">
        <v>111</v>
      </c>
      <c r="E28" s="20">
        <v>42759</v>
      </c>
      <c r="F28" s="21">
        <v>28616.43</v>
      </c>
      <c r="G28" s="22"/>
      <c r="H28" s="30">
        <v>42759</v>
      </c>
      <c r="I28" s="50">
        <v>111</v>
      </c>
      <c r="J28" s="32"/>
      <c r="K28" s="59" t="s">
        <v>107</v>
      </c>
      <c r="L28" s="46">
        <v>4000</v>
      </c>
      <c r="M28" s="35">
        <v>0</v>
      </c>
      <c r="N28" s="31">
        <v>100</v>
      </c>
      <c r="O28" s="22"/>
      <c r="P28" s="22"/>
      <c r="Q28" s="22"/>
    </row>
    <row r="29" spans="1:18" x14ac:dyDescent="0.25">
      <c r="A29" s="16"/>
      <c r="B29" s="17">
        <v>42760</v>
      </c>
      <c r="C29" s="18">
        <v>37135.17</v>
      </c>
      <c r="D29" s="19" t="s">
        <v>111</v>
      </c>
      <c r="E29" s="20">
        <v>42760</v>
      </c>
      <c r="F29" s="21">
        <v>37235.17</v>
      </c>
      <c r="G29" s="22"/>
      <c r="H29" s="30">
        <v>42760</v>
      </c>
      <c r="I29" s="50">
        <v>100</v>
      </c>
      <c r="J29" s="32"/>
      <c r="K29" s="59" t="s">
        <v>116</v>
      </c>
      <c r="L29" s="60">
        <v>3500</v>
      </c>
      <c r="M29" s="35">
        <v>0</v>
      </c>
      <c r="N29" s="31">
        <v>100</v>
      </c>
      <c r="O29" s="22"/>
      <c r="P29" s="22"/>
      <c r="Q29" s="22"/>
    </row>
    <row r="30" spans="1:18" ht="15.75" thickBot="1" x14ac:dyDescent="0.3">
      <c r="A30" s="16"/>
      <c r="B30" s="17">
        <v>42761</v>
      </c>
      <c r="C30" s="18">
        <v>29522</v>
      </c>
      <c r="D30" s="19" t="s">
        <v>113</v>
      </c>
      <c r="E30" s="20">
        <v>42761</v>
      </c>
      <c r="F30" s="21">
        <v>29984.1</v>
      </c>
      <c r="G30" s="22"/>
      <c r="H30" s="30">
        <v>42761</v>
      </c>
      <c r="I30" s="50">
        <v>462</v>
      </c>
      <c r="J30" s="58"/>
      <c r="K30" s="59" t="s">
        <v>19</v>
      </c>
      <c r="L30" s="60">
        <v>0</v>
      </c>
      <c r="M30" s="35">
        <v>0</v>
      </c>
      <c r="N30" s="31">
        <v>100</v>
      </c>
      <c r="O30" s="22"/>
      <c r="P30" s="22"/>
      <c r="Q30" s="22"/>
    </row>
    <row r="31" spans="1:18" x14ac:dyDescent="0.25">
      <c r="A31" s="16"/>
      <c r="B31" s="17">
        <v>42762</v>
      </c>
      <c r="C31" s="18">
        <v>60548.03</v>
      </c>
      <c r="D31" s="19" t="s">
        <v>112</v>
      </c>
      <c r="E31" s="20">
        <v>42762</v>
      </c>
      <c r="F31" s="21">
        <v>60704.03</v>
      </c>
      <c r="G31" s="22"/>
      <c r="H31" s="30">
        <v>42762</v>
      </c>
      <c r="I31" s="50">
        <v>156</v>
      </c>
      <c r="J31" s="38"/>
      <c r="K31" s="61"/>
      <c r="L31" s="62">
        <v>0</v>
      </c>
      <c r="M31" s="35">
        <v>0</v>
      </c>
      <c r="N31" s="31">
        <v>100</v>
      </c>
      <c r="O31" s="22"/>
      <c r="P31" s="22"/>
      <c r="Q31" s="22"/>
    </row>
    <row r="32" spans="1:18" ht="15.75" thickBot="1" x14ac:dyDescent="0.3">
      <c r="A32" s="16"/>
      <c r="B32" s="17">
        <v>42763</v>
      </c>
      <c r="C32" s="18">
        <v>48244.05</v>
      </c>
      <c r="D32" s="19" t="s">
        <v>115</v>
      </c>
      <c r="E32" s="20">
        <v>42763</v>
      </c>
      <c r="F32" s="21">
        <v>59830.05</v>
      </c>
      <c r="G32" s="22"/>
      <c r="H32" s="30">
        <v>42763</v>
      </c>
      <c r="I32" s="50">
        <v>100</v>
      </c>
      <c r="J32" s="32"/>
      <c r="K32" s="59"/>
      <c r="L32" s="63"/>
      <c r="M32" s="35">
        <v>0</v>
      </c>
      <c r="N32" s="31">
        <v>100</v>
      </c>
      <c r="O32" s="22"/>
      <c r="P32" s="22"/>
      <c r="Q32" s="22"/>
    </row>
    <row r="33" spans="1:17" x14ac:dyDescent="0.25">
      <c r="A33" s="16"/>
      <c r="B33" s="17">
        <v>42764</v>
      </c>
      <c r="C33" s="18">
        <v>37891.5</v>
      </c>
      <c r="D33" s="40" t="s">
        <v>118</v>
      </c>
      <c r="E33" s="20">
        <v>42764</v>
      </c>
      <c r="F33" s="21">
        <v>48841.98</v>
      </c>
      <c r="G33" s="22"/>
      <c r="H33" s="30">
        <v>42764</v>
      </c>
      <c r="I33" s="50">
        <v>400</v>
      </c>
      <c r="J33" s="32"/>
      <c r="K33" s="64"/>
      <c r="L33" s="212">
        <v>0</v>
      </c>
      <c r="M33" s="35">
        <v>0</v>
      </c>
      <c r="N33" s="31">
        <v>100</v>
      </c>
      <c r="O33" s="22"/>
      <c r="P33" s="22"/>
      <c r="Q33" s="22"/>
    </row>
    <row r="34" spans="1:17" x14ac:dyDescent="0.25">
      <c r="A34" s="16"/>
      <c r="B34" s="17">
        <v>42765</v>
      </c>
      <c r="C34" s="18">
        <v>27948.880000000001</v>
      </c>
      <c r="D34" s="19" t="s">
        <v>124</v>
      </c>
      <c r="E34" s="20">
        <v>42765</v>
      </c>
      <c r="F34" s="21">
        <v>28048.880000000001</v>
      </c>
      <c r="G34" s="22"/>
      <c r="H34" s="30">
        <v>42765</v>
      </c>
      <c r="I34" s="50">
        <v>100</v>
      </c>
      <c r="J34" s="32"/>
      <c r="K34" s="64"/>
      <c r="L34" s="213"/>
      <c r="M34" s="35">
        <v>0</v>
      </c>
      <c r="N34" s="31">
        <v>100</v>
      </c>
      <c r="O34" s="22"/>
    </row>
    <row r="35" spans="1:17" ht="15.75" thickBot="1" x14ac:dyDescent="0.3">
      <c r="A35" s="16"/>
      <c r="B35" s="17">
        <v>42766</v>
      </c>
      <c r="C35" s="18">
        <v>61224.03</v>
      </c>
      <c r="D35" s="40" t="s">
        <v>125</v>
      </c>
      <c r="E35" s="20">
        <v>42766</v>
      </c>
      <c r="F35" s="21">
        <v>61324.03</v>
      </c>
      <c r="G35" s="22"/>
      <c r="H35" s="30">
        <v>42766</v>
      </c>
      <c r="I35" s="50">
        <v>100</v>
      </c>
      <c r="J35" s="32"/>
      <c r="K35" s="214"/>
      <c r="L35" s="34">
        <v>0</v>
      </c>
      <c r="M35" s="35">
        <v>0</v>
      </c>
      <c r="N35" s="65">
        <v>100</v>
      </c>
    </row>
    <row r="36" spans="1:17" ht="15.75" thickBot="1" x14ac:dyDescent="0.3">
      <c r="A36" s="66"/>
      <c r="B36" s="67"/>
      <c r="C36" s="68">
        <v>0</v>
      </c>
      <c r="D36" s="13"/>
      <c r="E36" s="69"/>
      <c r="F36" s="21">
        <v>0</v>
      </c>
      <c r="G36" s="22"/>
      <c r="H36" s="70"/>
      <c r="I36" s="71">
        <v>0</v>
      </c>
      <c r="J36" s="72"/>
      <c r="K36" s="214"/>
      <c r="L36" s="37"/>
      <c r="M36" s="73">
        <v>0</v>
      </c>
      <c r="N36" s="74">
        <f>SUM(N5:N35)</f>
        <v>2800</v>
      </c>
      <c r="P36" s="75"/>
      <c r="Q36" s="75"/>
    </row>
    <row r="37" spans="1:17" ht="16.5" thickBot="1" x14ac:dyDescent="0.3">
      <c r="A37" s="76"/>
      <c r="B37" s="77"/>
      <c r="C37" s="78">
        <v>0</v>
      </c>
      <c r="D37" s="13"/>
      <c r="E37" s="79"/>
      <c r="F37" s="80">
        <v>0</v>
      </c>
      <c r="H37" s="81"/>
      <c r="I37" s="82">
        <v>0</v>
      </c>
      <c r="J37" s="72"/>
      <c r="K37" s="83"/>
      <c r="L37" s="84"/>
      <c r="M37" s="85">
        <f>SUM(M5:M36)</f>
        <v>4421</v>
      </c>
    </row>
    <row r="38" spans="1:17" x14ac:dyDescent="0.25">
      <c r="B38" s="86" t="s">
        <v>20</v>
      </c>
      <c r="C38" s="87">
        <f>SUM(C5:C37)</f>
        <v>1175467.5000000002</v>
      </c>
      <c r="E38" s="88" t="s">
        <v>20</v>
      </c>
      <c r="F38" s="89">
        <f>SUM(F5:F37)</f>
        <v>1165496.7720000001</v>
      </c>
      <c r="H38" s="6" t="s">
        <v>20</v>
      </c>
      <c r="I38" s="4">
        <f>SUM(I5:I37)</f>
        <v>6702.36</v>
      </c>
      <c r="J38" s="4"/>
      <c r="K38" s="90" t="s">
        <v>20</v>
      </c>
      <c r="L38" s="91">
        <f>SUM(L5:L37)</f>
        <v>96743</v>
      </c>
    </row>
    <row r="40" spans="1:17" ht="15.75" x14ac:dyDescent="0.25">
      <c r="A40" s="92"/>
      <c r="B40" s="93"/>
      <c r="C40" s="32"/>
      <c r="D40" s="94"/>
      <c r="E40" s="95"/>
      <c r="F40" s="72"/>
      <c r="H40" s="203" t="s">
        <v>21</v>
      </c>
      <c r="I40" s="204"/>
      <c r="J40" s="96"/>
      <c r="K40" s="205">
        <f>I38+L38</f>
        <v>103445.36</v>
      </c>
      <c r="L40" s="206"/>
    </row>
    <row r="41" spans="1:17" ht="15.75" x14ac:dyDescent="0.25">
      <c r="B41" s="97"/>
      <c r="C41" s="72"/>
      <c r="D41" s="221" t="s">
        <v>22</v>
      </c>
      <c r="E41" s="221"/>
      <c r="F41" s="98">
        <f>F38-K40</f>
        <v>1062051.412</v>
      </c>
      <c r="I41" s="99"/>
      <c r="J41" s="99"/>
    </row>
    <row r="42" spans="1:17" ht="15.75" x14ac:dyDescent="0.25">
      <c r="D42" s="222" t="s">
        <v>23</v>
      </c>
      <c r="E42" s="222"/>
      <c r="F42" s="98">
        <v>-1186147.0900000001</v>
      </c>
      <c r="I42" s="99"/>
      <c r="J42" s="99" t="s">
        <v>24</v>
      </c>
    </row>
    <row r="43" spans="1:17" ht="15.75" thickBot="1" x14ac:dyDescent="0.3">
      <c r="D43" s="100"/>
      <c r="E43" s="101"/>
      <c r="F43" s="102"/>
    </row>
    <row r="44" spans="1:17" ht="15.75" thickTop="1" x14ac:dyDescent="0.25">
      <c r="C44" s="3" t="s">
        <v>24</v>
      </c>
      <c r="E44" s="92" t="s">
        <v>25</v>
      </c>
      <c r="F44" s="4">
        <f>SUM(F41:F43)</f>
        <v>-124095.67800000007</v>
      </c>
      <c r="I44" s="223" t="s">
        <v>26</v>
      </c>
      <c r="J44" s="224"/>
      <c r="K44" s="227">
        <f>F48+L46</f>
        <v>-101369.49800000008</v>
      </c>
      <c r="L44" s="228"/>
    </row>
    <row r="45" spans="1:17" ht="15.75" thickBot="1" x14ac:dyDescent="0.3">
      <c r="D45" s="103" t="s">
        <v>27</v>
      </c>
      <c r="E45" s="92" t="s">
        <v>28</v>
      </c>
      <c r="F45" s="4">
        <v>22726.18</v>
      </c>
      <c r="I45" s="225"/>
      <c r="J45" s="226"/>
      <c r="K45" s="229"/>
      <c r="L45" s="230"/>
    </row>
    <row r="46" spans="1:17" ht="17.25" thickTop="1" thickBot="1" x14ac:dyDescent="0.3">
      <c r="C46" s="89"/>
      <c r="D46" s="231" t="s">
        <v>29</v>
      </c>
      <c r="E46" s="231"/>
      <c r="F46" s="104">
        <v>0</v>
      </c>
      <c r="I46" s="232"/>
      <c r="J46" s="232"/>
      <c r="K46" s="233"/>
      <c r="L46" s="105"/>
    </row>
    <row r="47" spans="1:17" ht="19.5" thickBot="1" x14ac:dyDescent="0.35">
      <c r="C47" s="89"/>
      <c r="D47" s="88"/>
      <c r="E47" s="88"/>
      <c r="F47" s="106"/>
      <c r="H47" s="107"/>
      <c r="I47" s="108" t="s">
        <v>30</v>
      </c>
      <c r="J47" s="108"/>
      <c r="K47" s="215">
        <v>0</v>
      </c>
      <c r="L47" s="215"/>
      <c r="M47" s="109">
        <f>C4</f>
        <v>279978.36</v>
      </c>
    </row>
    <row r="48" spans="1:17" ht="17.25" thickTop="1" thickBot="1" x14ac:dyDescent="0.3">
      <c r="E48" s="110" t="s">
        <v>31</v>
      </c>
      <c r="F48" s="111">
        <f>F44+F45+F46</f>
        <v>-101369.49800000008</v>
      </c>
    </row>
    <row r="49" spans="2:14" ht="19.5" thickBot="1" x14ac:dyDescent="0.35">
      <c r="B49"/>
      <c r="C49"/>
      <c r="D49" s="216"/>
      <c r="E49" s="216"/>
      <c r="F49" s="72"/>
      <c r="I49" s="217" t="s">
        <v>32</v>
      </c>
      <c r="J49" s="218"/>
      <c r="K49" s="219">
        <f>K44+K47</f>
        <v>-101369.49800000008</v>
      </c>
      <c r="L49" s="220"/>
      <c r="M49" s="112"/>
      <c r="N49" s="92"/>
    </row>
    <row r="50" spans="2:14" x14ac:dyDescent="0.25">
      <c r="B50"/>
      <c r="C50"/>
      <c r="M50" s="112"/>
      <c r="N50" s="92"/>
    </row>
    <row r="51" spans="2:14" x14ac:dyDescent="0.25">
      <c r="B51"/>
      <c r="C51"/>
      <c r="N51" s="92"/>
    </row>
    <row r="52" spans="2:14" x14ac:dyDescent="0.25">
      <c r="B52"/>
      <c r="C52"/>
      <c r="F52"/>
      <c r="I52"/>
      <c r="J52"/>
      <c r="M52"/>
      <c r="N52" s="92"/>
    </row>
    <row r="53" spans="2:14" x14ac:dyDescent="0.25">
      <c r="B53"/>
      <c r="C53"/>
      <c r="N53" s="92"/>
    </row>
    <row r="54" spans="2:14" x14ac:dyDescent="0.25">
      <c r="M54" s="72"/>
      <c r="N54" s="92"/>
    </row>
    <row r="55" spans="2:14" x14ac:dyDescent="0.25">
      <c r="M55" s="72"/>
      <c r="N55" s="92"/>
    </row>
    <row r="56" spans="2:14" x14ac:dyDescent="0.25">
      <c r="M56" s="72"/>
      <c r="N56" s="92"/>
    </row>
    <row r="57" spans="2:14" x14ac:dyDescent="0.25">
      <c r="M57" s="72"/>
      <c r="N57" s="92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77"/>
  <sheetViews>
    <sheetView tabSelected="1" topLeftCell="A31" workbookViewId="0">
      <selection activeCell="O43" sqref="O43"/>
    </sheetView>
  </sheetViews>
  <sheetFormatPr baseColWidth="10" defaultRowHeight="15" x14ac:dyDescent="0.25"/>
  <cols>
    <col min="1" max="1" width="13" style="39" bestFit="1" customWidth="1"/>
    <col min="2" max="2" width="12.85546875" style="22" bestFit="1" customWidth="1"/>
    <col min="3" max="3" width="15.85546875" style="116" bestFit="1" customWidth="1"/>
    <col min="4" max="4" width="12.42578125" style="22" bestFit="1" customWidth="1"/>
    <col min="5" max="5" width="15.140625" style="116" bestFit="1" customWidth="1"/>
    <col min="6" max="6" width="18.5703125" style="116" bestFit="1" customWidth="1"/>
    <col min="7" max="7" width="11.42578125" style="22"/>
    <col min="8" max="8" width="12.5703125" bestFit="1" customWidth="1"/>
    <col min="10" max="10" width="13.85546875" bestFit="1" customWidth="1"/>
    <col min="12" max="12" width="17.42578125" customWidth="1"/>
    <col min="15" max="15" width="20.140625" bestFit="1" customWidth="1"/>
    <col min="16" max="16" width="12.5703125" bestFit="1" customWidth="1"/>
    <col min="20" max="20" width="13.85546875" bestFit="1" customWidth="1"/>
    <col min="22" max="22" width="16.28515625" customWidth="1"/>
    <col min="25" max="25" width="20.140625" bestFit="1" customWidth="1"/>
    <col min="26" max="26" width="12.7109375" bestFit="1" customWidth="1"/>
  </cols>
  <sheetData>
    <row r="1" spans="1:26" ht="19.5" thickBot="1" x14ac:dyDescent="0.35">
      <c r="B1" s="113" t="s">
        <v>33</v>
      </c>
      <c r="C1" s="114"/>
      <c r="D1" s="115"/>
      <c r="E1" s="114"/>
      <c r="F1" s="117"/>
      <c r="G1" s="118"/>
      <c r="K1" t="s">
        <v>24</v>
      </c>
      <c r="L1" s="138" t="s">
        <v>38</v>
      </c>
      <c r="M1" s="139"/>
      <c r="N1" s="140"/>
      <c r="O1" s="141">
        <v>42749</v>
      </c>
      <c r="P1" s="142"/>
      <c r="U1" t="s">
        <v>24</v>
      </c>
      <c r="V1" s="138" t="s">
        <v>38</v>
      </c>
      <c r="W1" s="139"/>
      <c r="X1" s="140"/>
      <c r="Y1" s="186">
        <v>42765</v>
      </c>
      <c r="Z1" s="142"/>
    </row>
    <row r="2" spans="1:26" ht="16.5" thickBot="1" x14ac:dyDescent="0.3">
      <c r="A2" s="119"/>
      <c r="B2" s="120"/>
      <c r="C2" s="121"/>
      <c r="D2" s="120"/>
      <c r="E2" s="121"/>
      <c r="F2" s="121"/>
      <c r="K2" s="143"/>
      <c r="L2" s="144"/>
      <c r="M2" s="143"/>
      <c r="N2" s="145"/>
      <c r="O2" s="144"/>
      <c r="P2" s="146"/>
      <c r="U2" s="143"/>
      <c r="V2" s="144"/>
      <c r="W2" s="143"/>
      <c r="X2" s="145"/>
      <c r="Y2" s="144"/>
      <c r="Z2" s="146"/>
    </row>
    <row r="3" spans="1:26" ht="15.75" x14ac:dyDescent="0.25">
      <c r="A3" s="122">
        <v>42738</v>
      </c>
      <c r="B3" s="123" t="s">
        <v>34</v>
      </c>
      <c r="C3" s="32">
        <v>33648.699999999997</v>
      </c>
      <c r="D3" s="124">
        <v>42749</v>
      </c>
      <c r="E3" s="32">
        <v>33648.699999999997</v>
      </c>
      <c r="F3" s="125">
        <f>C3-E3</f>
        <v>0</v>
      </c>
      <c r="K3" s="147" t="s">
        <v>39</v>
      </c>
      <c r="L3" s="144" t="s">
        <v>40</v>
      </c>
      <c r="M3" s="143"/>
      <c r="N3" s="145" t="s">
        <v>41</v>
      </c>
      <c r="O3" s="144" t="s">
        <v>42</v>
      </c>
      <c r="P3" s="146"/>
      <c r="U3" s="147" t="s">
        <v>39</v>
      </c>
      <c r="V3" s="144" t="s">
        <v>40</v>
      </c>
      <c r="W3" s="143"/>
      <c r="X3" s="145" t="s">
        <v>41</v>
      </c>
      <c r="Y3" s="144" t="s">
        <v>42</v>
      </c>
      <c r="Z3" s="146"/>
    </row>
    <row r="4" spans="1:26" ht="15.75" x14ac:dyDescent="0.25">
      <c r="A4" s="126">
        <v>42739</v>
      </c>
      <c r="B4" s="123" t="s">
        <v>35</v>
      </c>
      <c r="C4" s="127">
        <v>36932.800000000003</v>
      </c>
      <c r="D4" s="124">
        <v>42749</v>
      </c>
      <c r="E4" s="127">
        <v>36932.800000000003</v>
      </c>
      <c r="F4" s="185">
        <f>C4-E4</f>
        <v>0</v>
      </c>
      <c r="G4" s="33"/>
      <c r="H4" s="95"/>
      <c r="J4" s="148">
        <v>34337.14</v>
      </c>
      <c r="K4" s="123" t="s">
        <v>57</v>
      </c>
      <c r="L4" s="127">
        <v>33805.4</v>
      </c>
      <c r="M4" s="149" t="s">
        <v>43</v>
      </c>
      <c r="N4" s="150">
        <v>3378318</v>
      </c>
      <c r="O4" s="151">
        <v>116300</v>
      </c>
      <c r="P4" s="152">
        <v>42728</v>
      </c>
      <c r="T4" s="148">
        <f>43317+20198.54</f>
        <v>63515.54</v>
      </c>
      <c r="U4" s="123" t="s">
        <v>78</v>
      </c>
      <c r="V4" s="127">
        <v>62984.800000000003</v>
      </c>
      <c r="W4" s="149" t="s">
        <v>43</v>
      </c>
      <c r="X4" s="150" t="s">
        <v>44</v>
      </c>
      <c r="Y4" s="151">
        <v>43317</v>
      </c>
      <c r="Z4" s="152">
        <v>42758</v>
      </c>
    </row>
    <row r="5" spans="1:26" ht="15.75" x14ac:dyDescent="0.25">
      <c r="A5" s="126">
        <v>42740</v>
      </c>
      <c r="B5" s="129" t="s">
        <v>36</v>
      </c>
      <c r="C5" s="32">
        <v>120457.54</v>
      </c>
      <c r="D5" s="132" t="s">
        <v>95</v>
      </c>
      <c r="E5" s="32">
        <f>5489.44+114968.1</f>
        <v>120457.54000000001</v>
      </c>
      <c r="F5" s="185">
        <f>C5-E5</f>
        <v>0</v>
      </c>
      <c r="G5" s="181"/>
      <c r="H5" s="32"/>
      <c r="J5" s="148">
        <v>16463</v>
      </c>
      <c r="K5" s="123" t="s">
        <v>45</v>
      </c>
      <c r="L5" s="127">
        <v>16463</v>
      </c>
      <c r="M5" s="149"/>
      <c r="N5" s="150" t="s">
        <v>44</v>
      </c>
      <c r="O5" s="151">
        <v>7700</v>
      </c>
      <c r="P5" s="152">
        <v>42731</v>
      </c>
      <c r="T5" s="148">
        <v>13659.8</v>
      </c>
      <c r="U5" s="123" t="s">
        <v>80</v>
      </c>
      <c r="V5" s="127">
        <v>13659.8</v>
      </c>
      <c r="W5" s="149"/>
      <c r="X5" s="150" t="s">
        <v>44</v>
      </c>
      <c r="Y5" s="151">
        <v>58210.5</v>
      </c>
      <c r="Z5" s="152">
        <v>42758</v>
      </c>
    </row>
    <row r="6" spans="1:26" ht="15.75" x14ac:dyDescent="0.25">
      <c r="A6" s="130">
        <v>42743</v>
      </c>
      <c r="B6" s="123" t="s">
        <v>37</v>
      </c>
      <c r="C6" s="32">
        <v>102030.76</v>
      </c>
      <c r="D6" s="124">
        <v>42756</v>
      </c>
      <c r="E6" s="32">
        <v>102030.76</v>
      </c>
      <c r="F6" s="185">
        <f>C6-E6</f>
        <v>0</v>
      </c>
      <c r="G6" s="161"/>
      <c r="H6" s="32"/>
      <c r="J6" s="116">
        <f>65500+7700+29500+33500+47403.48</f>
        <v>183603.48</v>
      </c>
      <c r="K6" s="123" t="s">
        <v>46</v>
      </c>
      <c r="L6" s="127">
        <v>183603.48</v>
      </c>
      <c r="M6" s="149"/>
      <c r="N6" s="150" t="s">
        <v>44</v>
      </c>
      <c r="O6" s="151">
        <v>23965</v>
      </c>
      <c r="P6" s="152">
        <v>42732</v>
      </c>
      <c r="T6" s="116">
        <f>8428.33+27566.87</f>
        <v>35995.199999999997</v>
      </c>
      <c r="U6" s="123" t="s">
        <v>81</v>
      </c>
      <c r="V6" s="127">
        <v>35995.199999999997</v>
      </c>
      <c r="W6" s="149"/>
      <c r="X6" s="150" t="s">
        <v>44</v>
      </c>
      <c r="Y6" s="151">
        <v>8409</v>
      </c>
      <c r="Z6" s="152">
        <v>42754</v>
      </c>
    </row>
    <row r="7" spans="1:26" ht="15.75" x14ac:dyDescent="0.25">
      <c r="A7" s="126">
        <v>42746</v>
      </c>
      <c r="B7" s="123" t="s">
        <v>77</v>
      </c>
      <c r="C7" s="127">
        <v>37947.9</v>
      </c>
      <c r="D7" s="124">
        <v>42756</v>
      </c>
      <c r="E7" s="127">
        <v>37947.9</v>
      </c>
      <c r="F7" s="185">
        <f t="shared" ref="F7:F50" si="0">C7-E7</f>
        <v>0</v>
      </c>
      <c r="G7" s="161"/>
      <c r="H7" s="32"/>
      <c r="J7" s="116">
        <v>1159.2</v>
      </c>
      <c r="K7" s="123" t="s">
        <v>47</v>
      </c>
      <c r="L7" s="127">
        <v>1159.2</v>
      </c>
      <c r="M7" s="149"/>
      <c r="N7" s="150" t="s">
        <v>44</v>
      </c>
      <c r="O7" s="151">
        <v>5535</v>
      </c>
      <c r="P7" s="152">
        <v>42730</v>
      </c>
      <c r="T7" s="116">
        <f>8408.72+8515.36+24351.89+28285.25</f>
        <v>69561.22</v>
      </c>
      <c r="U7" s="123" t="s">
        <v>82</v>
      </c>
      <c r="V7" s="127">
        <v>69561.22</v>
      </c>
      <c r="W7" s="149"/>
      <c r="X7" s="150" t="s">
        <v>44</v>
      </c>
      <c r="Y7" s="151">
        <v>8515.5</v>
      </c>
      <c r="Z7" s="152">
        <v>42752</v>
      </c>
    </row>
    <row r="8" spans="1:26" ht="15.75" x14ac:dyDescent="0.25">
      <c r="A8" s="126">
        <v>42747</v>
      </c>
      <c r="B8" s="123" t="s">
        <v>78</v>
      </c>
      <c r="C8" s="127">
        <v>77436.040999999997</v>
      </c>
      <c r="D8" s="124" t="s">
        <v>119</v>
      </c>
      <c r="E8" s="127">
        <f>14451.24+62984.8</f>
        <v>77436.040000000008</v>
      </c>
      <c r="F8" s="185">
        <f t="shared" si="0"/>
        <v>9.9999998928979039E-4</v>
      </c>
      <c r="G8" s="161"/>
      <c r="H8" s="32"/>
      <c r="J8" s="116">
        <f>3519.5+10932.16+1257.32+24487.13+13500+78146.32</f>
        <v>131842.43</v>
      </c>
      <c r="K8" s="123" t="s">
        <v>48</v>
      </c>
      <c r="L8" s="127">
        <v>131842.43</v>
      </c>
      <c r="M8" s="149"/>
      <c r="N8" s="150" t="s">
        <v>44</v>
      </c>
      <c r="O8" s="151">
        <v>33500</v>
      </c>
      <c r="P8" s="152">
        <v>42733</v>
      </c>
      <c r="T8" s="116">
        <f>6257.39+28505.43+37135.17+29522+30497.68</f>
        <v>131917.66999999998</v>
      </c>
      <c r="U8" s="123" t="s">
        <v>83</v>
      </c>
      <c r="V8" s="127">
        <v>131798.07</v>
      </c>
      <c r="W8" s="149"/>
      <c r="X8" s="150" t="s">
        <v>44</v>
      </c>
      <c r="Y8" s="151">
        <v>36713</v>
      </c>
      <c r="Z8" s="152">
        <v>42758</v>
      </c>
    </row>
    <row r="9" spans="1:26" ht="15.75" x14ac:dyDescent="0.25">
      <c r="A9" s="126">
        <v>42747</v>
      </c>
      <c r="B9" s="123" t="s">
        <v>79</v>
      </c>
      <c r="C9" s="127">
        <v>4800</v>
      </c>
      <c r="D9" s="132">
        <v>42756</v>
      </c>
      <c r="E9" s="127">
        <v>4800</v>
      </c>
      <c r="F9" s="185">
        <f t="shared" si="0"/>
        <v>0</v>
      </c>
      <c r="G9" s="161"/>
      <c r="H9" s="32"/>
      <c r="J9" s="116">
        <v>18188.599999999999</v>
      </c>
      <c r="K9" s="123" t="s">
        <v>49</v>
      </c>
      <c r="L9" s="127">
        <v>18188.599999999999</v>
      </c>
      <c r="M9" s="149"/>
      <c r="N9" s="150" t="s">
        <v>44</v>
      </c>
      <c r="O9" s="151">
        <v>62062</v>
      </c>
      <c r="P9" s="152">
        <v>42734</v>
      </c>
      <c r="T9" s="116">
        <v>10002.700000000001</v>
      </c>
      <c r="U9" s="123" t="s">
        <v>96</v>
      </c>
      <c r="V9" s="127">
        <v>10002.700000000001</v>
      </c>
      <c r="W9" s="149"/>
      <c r="X9" s="150" t="s">
        <v>44</v>
      </c>
      <c r="Y9" s="151">
        <v>33824</v>
      </c>
      <c r="Z9" s="152">
        <v>42759</v>
      </c>
    </row>
    <row r="10" spans="1:26" ht="15.75" x14ac:dyDescent="0.25">
      <c r="A10" s="126">
        <v>42748</v>
      </c>
      <c r="B10" s="123" t="s">
        <v>80</v>
      </c>
      <c r="C10" s="127">
        <v>13659.8</v>
      </c>
      <c r="D10" s="124">
        <v>42765</v>
      </c>
      <c r="E10" s="127">
        <v>13659.8</v>
      </c>
      <c r="F10" s="185">
        <f t="shared" si="0"/>
        <v>0</v>
      </c>
      <c r="G10" s="33"/>
      <c r="H10" s="95"/>
      <c r="J10" s="116">
        <f>85146.73</f>
        <v>85146.73</v>
      </c>
      <c r="K10" s="123" t="s">
        <v>50</v>
      </c>
      <c r="L10" s="127">
        <v>85146.73</v>
      </c>
      <c r="M10" s="149"/>
      <c r="N10" s="150" t="s">
        <v>44</v>
      </c>
      <c r="O10" s="151">
        <v>3519.5</v>
      </c>
      <c r="P10" s="152">
        <v>42727</v>
      </c>
      <c r="T10" s="116">
        <f>19407.65+29414.38</f>
        <v>48822.03</v>
      </c>
      <c r="U10" s="123" t="s">
        <v>97</v>
      </c>
      <c r="V10" s="127">
        <v>48822.03</v>
      </c>
      <c r="W10" s="149"/>
      <c r="X10" s="150" t="s">
        <v>44</v>
      </c>
      <c r="Y10" s="151">
        <v>28505</v>
      </c>
      <c r="Z10" s="152">
        <v>42760</v>
      </c>
    </row>
    <row r="11" spans="1:26" ht="15.75" x14ac:dyDescent="0.25">
      <c r="A11" s="126">
        <v>42749</v>
      </c>
      <c r="B11" s="123" t="s">
        <v>81</v>
      </c>
      <c r="C11" s="127">
        <v>35995.199999999997</v>
      </c>
      <c r="D11" s="124">
        <v>42765</v>
      </c>
      <c r="E11" s="127">
        <v>35995.199999999997</v>
      </c>
      <c r="F11" s="128">
        <f t="shared" si="0"/>
        <v>0</v>
      </c>
      <c r="J11" s="116">
        <f>25692.2+7000.2</f>
        <v>32692.400000000001</v>
      </c>
      <c r="K11" s="123" t="s">
        <v>51</v>
      </c>
      <c r="L11" s="127">
        <v>32692.2</v>
      </c>
      <c r="M11" s="149"/>
      <c r="N11" s="150" t="s">
        <v>44</v>
      </c>
      <c r="O11" s="151">
        <v>10932</v>
      </c>
      <c r="P11" s="152">
        <v>42724</v>
      </c>
      <c r="T11" s="116">
        <f>18829.67+34891.37</f>
        <v>53721.04</v>
      </c>
      <c r="U11" s="123" t="s">
        <v>98</v>
      </c>
      <c r="V11" s="127">
        <v>53721.04</v>
      </c>
      <c r="W11" s="149"/>
      <c r="X11" s="150" t="s">
        <v>44</v>
      </c>
      <c r="Y11" s="151">
        <v>37135</v>
      </c>
      <c r="Z11" s="152">
        <v>42761</v>
      </c>
    </row>
    <row r="12" spans="1:26" ht="15.75" x14ac:dyDescent="0.25">
      <c r="A12" s="126">
        <v>42750</v>
      </c>
      <c r="B12" s="123" t="s">
        <v>82</v>
      </c>
      <c r="C12" s="127">
        <v>69561.22</v>
      </c>
      <c r="D12" s="124">
        <v>42765</v>
      </c>
      <c r="E12" s="127">
        <v>69561.22</v>
      </c>
      <c r="F12" s="128">
        <f t="shared" si="0"/>
        <v>0</v>
      </c>
      <c r="J12" s="116">
        <v>4228.8</v>
      </c>
      <c r="K12" s="123" t="s">
        <v>52</v>
      </c>
      <c r="L12" s="127">
        <v>4228.8</v>
      </c>
      <c r="M12" s="149"/>
      <c r="N12" s="150" t="s">
        <v>44</v>
      </c>
      <c r="O12" s="151">
        <v>1257.5</v>
      </c>
      <c r="P12" s="152">
        <v>42732</v>
      </c>
      <c r="T12" s="116">
        <v>3000.61</v>
      </c>
      <c r="U12" s="123" t="s">
        <v>99</v>
      </c>
      <c r="V12" s="127">
        <v>3649.64</v>
      </c>
      <c r="W12" s="173" t="s">
        <v>76</v>
      </c>
      <c r="X12" s="174" t="s">
        <v>44</v>
      </c>
      <c r="Y12" s="188">
        <v>29522</v>
      </c>
      <c r="Z12" s="176">
        <v>42762</v>
      </c>
    </row>
    <row r="13" spans="1:26" ht="15.75" x14ac:dyDescent="0.25">
      <c r="A13" s="126">
        <v>42753</v>
      </c>
      <c r="B13" s="123" t="s">
        <v>83</v>
      </c>
      <c r="C13" s="127">
        <v>131798.07</v>
      </c>
      <c r="D13" s="124">
        <v>42765</v>
      </c>
      <c r="E13" s="127">
        <v>131798.07</v>
      </c>
      <c r="F13" s="128">
        <f t="shared" si="0"/>
        <v>0</v>
      </c>
      <c r="J13" s="116">
        <v>11014.8</v>
      </c>
      <c r="K13" s="123" t="s">
        <v>53</v>
      </c>
      <c r="L13" s="127">
        <v>11014.8</v>
      </c>
      <c r="M13" s="149"/>
      <c r="N13" s="150" t="s">
        <v>44</v>
      </c>
      <c r="O13" s="151">
        <v>24487.5</v>
      </c>
      <c r="P13" s="152">
        <v>42730</v>
      </c>
      <c r="U13" s="123"/>
      <c r="V13" s="127"/>
      <c r="W13" s="187"/>
      <c r="X13" s="174" t="s">
        <v>44</v>
      </c>
      <c r="Y13" s="189">
        <v>59908.5</v>
      </c>
      <c r="Z13" s="176">
        <v>42765</v>
      </c>
    </row>
    <row r="14" spans="1:26" ht="15.75" x14ac:dyDescent="0.25">
      <c r="A14" s="126">
        <v>42754</v>
      </c>
      <c r="B14" s="123" t="s">
        <v>96</v>
      </c>
      <c r="C14" s="127">
        <v>10002.700000000001</v>
      </c>
      <c r="D14" s="124">
        <v>42765</v>
      </c>
      <c r="E14" s="127">
        <v>10002.700000000001</v>
      </c>
      <c r="F14" s="128">
        <f t="shared" si="0"/>
        <v>0</v>
      </c>
      <c r="J14" s="116">
        <f>27700+7003+5170+18500+26465.55+19000+26000+11523</f>
        <v>141361.54999999999</v>
      </c>
      <c r="K14" s="123" t="s">
        <v>54</v>
      </c>
      <c r="L14" s="127">
        <v>141361.57</v>
      </c>
      <c r="M14" s="149"/>
      <c r="N14" s="150" t="s">
        <v>44</v>
      </c>
      <c r="O14" s="151">
        <v>122026.5</v>
      </c>
      <c r="P14" s="152">
        <v>42734</v>
      </c>
      <c r="U14" s="123"/>
      <c r="V14" s="127"/>
      <c r="W14" s="187"/>
      <c r="X14" s="174" t="s">
        <v>44</v>
      </c>
      <c r="Y14" s="189">
        <v>48243.5</v>
      </c>
      <c r="Z14" s="176">
        <v>42765</v>
      </c>
    </row>
    <row r="15" spans="1:26" ht="15.75" x14ac:dyDescent="0.25">
      <c r="A15" s="126">
        <v>42756</v>
      </c>
      <c r="B15" s="123" t="s">
        <v>97</v>
      </c>
      <c r="C15" s="127">
        <v>48822.03</v>
      </c>
      <c r="D15" s="124">
        <v>42765</v>
      </c>
      <c r="E15" s="127">
        <v>48822.03</v>
      </c>
      <c r="F15" s="128">
        <f t="shared" si="0"/>
        <v>0</v>
      </c>
      <c r="J15" s="116">
        <f>43300+12031+51876.15+43169+31879.13+7916.79</f>
        <v>190172.07</v>
      </c>
      <c r="K15" s="123" t="s">
        <v>55</v>
      </c>
      <c r="L15" s="127">
        <v>190171.7</v>
      </c>
      <c r="M15" s="149"/>
      <c r="N15" s="150" t="s">
        <v>44</v>
      </c>
      <c r="O15" s="151">
        <v>124076</v>
      </c>
      <c r="P15" s="152">
        <v>42737</v>
      </c>
      <c r="T15" s="116"/>
      <c r="U15" s="123"/>
      <c r="V15" s="127"/>
      <c r="W15" s="149"/>
      <c r="X15" s="174" t="s">
        <v>44</v>
      </c>
      <c r="Y15" s="190">
        <v>37891.5</v>
      </c>
      <c r="Z15" s="176">
        <v>42765</v>
      </c>
    </row>
    <row r="16" spans="1:26" ht="15.75" x14ac:dyDescent="0.25">
      <c r="A16" s="126">
        <v>42757</v>
      </c>
      <c r="B16" s="123" t="s">
        <v>98</v>
      </c>
      <c r="C16" s="127">
        <v>53721.04</v>
      </c>
      <c r="D16" s="124">
        <v>42765</v>
      </c>
      <c r="E16" s="127">
        <v>53721.04</v>
      </c>
      <c r="F16" s="128">
        <f t="shared" si="0"/>
        <v>0</v>
      </c>
      <c r="J16" s="116">
        <f>13708.83+11482.37</f>
        <v>25191.200000000001</v>
      </c>
      <c r="K16" s="123" t="s">
        <v>56</v>
      </c>
      <c r="L16" s="127">
        <v>25191.200000000001</v>
      </c>
      <c r="M16" s="149"/>
      <c r="N16" s="150" t="s">
        <v>44</v>
      </c>
      <c r="O16" s="151">
        <v>11015</v>
      </c>
      <c r="P16" s="152">
        <v>42738</v>
      </c>
      <c r="U16" s="187"/>
      <c r="V16" s="187"/>
      <c r="W16" s="187"/>
      <c r="X16" s="174" t="s">
        <v>44</v>
      </c>
      <c r="Y16" s="189"/>
      <c r="Z16" s="176"/>
    </row>
    <row r="17" spans="1:26" ht="15.75" x14ac:dyDescent="0.25">
      <c r="A17" s="126">
        <v>42758</v>
      </c>
      <c r="B17" s="123" t="s">
        <v>99</v>
      </c>
      <c r="C17" s="127">
        <v>33530</v>
      </c>
      <c r="D17" s="124">
        <v>42765</v>
      </c>
      <c r="E17" s="184">
        <v>3649.64</v>
      </c>
      <c r="F17" s="192">
        <f t="shared" si="0"/>
        <v>29880.36</v>
      </c>
      <c r="J17" s="116">
        <f>5163.16+15958.6+9440.68+3086.26</f>
        <v>33648.700000000004</v>
      </c>
      <c r="K17" s="123" t="s">
        <v>34</v>
      </c>
      <c r="L17" s="32">
        <v>33648.699999999997</v>
      </c>
      <c r="M17" s="149"/>
      <c r="N17" s="150" t="s">
        <v>44</v>
      </c>
      <c r="O17" s="151">
        <v>18500</v>
      </c>
      <c r="P17" s="152">
        <v>42738</v>
      </c>
      <c r="U17" s="187"/>
      <c r="V17" s="187"/>
      <c r="W17" s="187"/>
      <c r="X17" s="174" t="s">
        <v>44</v>
      </c>
      <c r="Y17" s="189"/>
      <c r="Z17" s="176"/>
    </row>
    <row r="18" spans="1:26" ht="16.5" thickBot="1" x14ac:dyDescent="0.3">
      <c r="A18" s="126">
        <v>42759</v>
      </c>
      <c r="B18" s="123" t="s">
        <v>100</v>
      </c>
      <c r="C18" s="127">
        <v>42260.1</v>
      </c>
      <c r="D18" s="124"/>
      <c r="E18" s="127"/>
      <c r="F18" s="128">
        <f t="shared" si="0"/>
        <v>42260.1</v>
      </c>
      <c r="J18" s="116">
        <f>4819.82+32113</f>
        <v>36932.82</v>
      </c>
      <c r="K18" s="123" t="s">
        <v>35</v>
      </c>
      <c r="L18" s="127">
        <v>36932.800000000003</v>
      </c>
      <c r="M18" s="149"/>
      <c r="N18" s="150" t="s">
        <v>44</v>
      </c>
      <c r="O18" s="151">
        <v>7003</v>
      </c>
      <c r="P18" s="152">
        <v>42734</v>
      </c>
      <c r="T18" s="155"/>
      <c r="U18" s="156"/>
      <c r="V18" s="157">
        <v>0</v>
      </c>
      <c r="W18" s="156"/>
      <c r="X18" s="158" t="s">
        <v>44</v>
      </c>
      <c r="Y18" s="191">
        <v>0</v>
      </c>
      <c r="Z18" s="176"/>
    </row>
    <row r="19" spans="1:26" ht="16.5" thickBot="1" x14ac:dyDescent="0.3">
      <c r="A19" s="126">
        <v>42760</v>
      </c>
      <c r="B19" s="123" t="s">
        <v>101</v>
      </c>
      <c r="C19" s="127">
        <v>48906.53</v>
      </c>
      <c r="D19" s="124"/>
      <c r="E19" s="127"/>
      <c r="F19" s="128">
        <f t="shared" si="0"/>
        <v>48906.53</v>
      </c>
      <c r="I19">
        <v>120457.54</v>
      </c>
      <c r="J19" s="116">
        <f>4957.59</f>
        <v>4957.59</v>
      </c>
      <c r="K19" s="129" t="s">
        <v>36</v>
      </c>
      <c r="L19" s="32">
        <v>5489.44</v>
      </c>
      <c r="M19" s="149" t="s">
        <v>76</v>
      </c>
      <c r="N19" s="150" t="s">
        <v>44</v>
      </c>
      <c r="O19" s="151">
        <v>5170</v>
      </c>
      <c r="P19" s="152">
        <v>42733</v>
      </c>
      <c r="T19" s="162">
        <f>SUM(T4:T18)</f>
        <v>430195.81</v>
      </c>
      <c r="U19" s="162"/>
      <c r="V19" s="162">
        <f>SUM(V4:V18)</f>
        <v>430194.50000000006</v>
      </c>
      <c r="W19" s="163"/>
      <c r="X19" s="164"/>
      <c r="Y19" s="165">
        <f>SUM(Y4:Y18)</f>
        <v>430194.5</v>
      </c>
      <c r="Z19" s="166"/>
    </row>
    <row r="20" spans="1:26" ht="15.75" x14ac:dyDescent="0.25">
      <c r="A20" s="126">
        <v>42761</v>
      </c>
      <c r="B20" s="123" t="s">
        <v>102</v>
      </c>
      <c r="C20" s="127">
        <v>38425.1</v>
      </c>
      <c r="D20" s="124"/>
      <c r="E20" s="127"/>
      <c r="F20" s="128">
        <f t="shared" si="0"/>
        <v>38425.1</v>
      </c>
      <c r="J20" s="116"/>
      <c r="K20" s="123"/>
      <c r="L20" s="32"/>
      <c r="M20" s="149"/>
      <c r="N20" s="150" t="s">
        <v>44</v>
      </c>
      <c r="O20" s="151">
        <v>19000</v>
      </c>
      <c r="P20" s="152">
        <v>42739</v>
      </c>
    </row>
    <row r="21" spans="1:26" ht="15.75" x14ac:dyDescent="0.25">
      <c r="A21" s="126">
        <v>42762</v>
      </c>
      <c r="B21" s="123" t="s">
        <v>121</v>
      </c>
      <c r="C21" s="127">
        <v>23513.279999999999</v>
      </c>
      <c r="D21" s="124"/>
      <c r="E21" s="127"/>
      <c r="F21" s="128">
        <f t="shared" si="0"/>
        <v>23513.279999999999</v>
      </c>
      <c r="J21" s="116"/>
      <c r="K21" s="123"/>
      <c r="L21" s="32"/>
      <c r="M21" s="149"/>
      <c r="N21" s="150" t="s">
        <v>44</v>
      </c>
      <c r="O21" s="151">
        <v>26465.55</v>
      </c>
      <c r="P21" s="152">
        <v>42739</v>
      </c>
    </row>
    <row r="22" spans="1:26" ht="15.75" x14ac:dyDescent="0.25">
      <c r="A22" s="126">
        <v>42765</v>
      </c>
      <c r="B22" s="123" t="s">
        <v>122</v>
      </c>
      <c r="C22" s="127">
        <v>151174.9</v>
      </c>
      <c r="D22" s="124"/>
      <c r="E22" s="127"/>
      <c r="F22" s="128">
        <f t="shared" si="0"/>
        <v>151174.9</v>
      </c>
      <c r="J22" s="116"/>
      <c r="K22" s="123"/>
      <c r="L22" s="32"/>
      <c r="M22" s="149"/>
      <c r="N22" s="150" t="s">
        <v>44</v>
      </c>
      <c r="O22" s="151">
        <v>26000</v>
      </c>
      <c r="P22" s="152">
        <v>42740</v>
      </c>
    </row>
    <row r="23" spans="1:26" ht="15.75" x14ac:dyDescent="0.25">
      <c r="A23" s="126">
        <v>42763</v>
      </c>
      <c r="B23" s="123" t="s">
        <v>123</v>
      </c>
      <c r="C23" s="127">
        <v>62978.38</v>
      </c>
      <c r="D23" s="124"/>
      <c r="E23" s="127"/>
      <c r="F23" s="128">
        <f t="shared" si="0"/>
        <v>62978.38</v>
      </c>
      <c r="J23" s="116"/>
      <c r="K23" s="123"/>
      <c r="L23" s="32"/>
      <c r="M23" s="149"/>
      <c r="N23" s="150">
        <v>3378330</v>
      </c>
      <c r="O23" s="151">
        <v>54823</v>
      </c>
      <c r="P23" s="152">
        <v>42740</v>
      </c>
    </row>
    <row r="24" spans="1:26" ht="15.75" x14ac:dyDescent="0.25">
      <c r="A24" s="126"/>
      <c r="B24" s="123"/>
      <c r="C24" s="127"/>
      <c r="D24" s="124"/>
      <c r="E24" s="127"/>
      <c r="F24" s="128">
        <f t="shared" si="0"/>
        <v>0</v>
      </c>
      <c r="J24" s="116"/>
      <c r="K24" s="123"/>
      <c r="L24" s="127"/>
      <c r="M24" s="149"/>
      <c r="N24" s="150" t="s">
        <v>44</v>
      </c>
      <c r="O24" s="151">
        <v>12031</v>
      </c>
      <c r="P24" s="152">
        <v>42744</v>
      </c>
    </row>
    <row r="25" spans="1:26" ht="15.75" x14ac:dyDescent="0.25">
      <c r="A25" s="126"/>
      <c r="B25" s="123"/>
      <c r="C25" s="127"/>
      <c r="D25" s="124"/>
      <c r="E25" s="127"/>
      <c r="F25" s="128">
        <f t="shared" si="0"/>
        <v>0</v>
      </c>
      <c r="J25" s="116"/>
      <c r="K25" s="129"/>
      <c r="L25" s="32"/>
      <c r="M25" s="149"/>
      <c r="N25" s="150" t="s">
        <v>44</v>
      </c>
      <c r="O25" s="151">
        <v>51876</v>
      </c>
      <c r="P25" s="152">
        <v>42744</v>
      </c>
    </row>
    <row r="26" spans="1:26" ht="15.75" x14ac:dyDescent="0.25">
      <c r="A26" s="126"/>
      <c r="B26" s="123"/>
      <c r="C26" s="127"/>
      <c r="D26" s="124"/>
      <c r="E26" s="127"/>
      <c r="F26" s="128">
        <f t="shared" si="0"/>
        <v>0</v>
      </c>
      <c r="J26" s="116"/>
      <c r="K26" s="123"/>
      <c r="L26" s="32"/>
      <c r="M26" s="149"/>
      <c r="N26" s="150" t="s">
        <v>44</v>
      </c>
      <c r="O26" s="151">
        <v>43169</v>
      </c>
      <c r="P26" s="152">
        <v>42744</v>
      </c>
    </row>
    <row r="27" spans="1:26" ht="15.75" x14ac:dyDescent="0.25">
      <c r="A27" s="126"/>
      <c r="B27" s="123"/>
      <c r="C27" s="127"/>
      <c r="D27" s="124"/>
      <c r="E27" s="127"/>
      <c r="F27" s="128">
        <f t="shared" si="0"/>
        <v>0</v>
      </c>
      <c r="J27" s="116"/>
      <c r="K27" s="123"/>
      <c r="L27" s="127"/>
      <c r="M27" s="149"/>
      <c r="N27" s="150" t="s">
        <v>44</v>
      </c>
      <c r="O27" s="151">
        <v>31879</v>
      </c>
      <c r="P27" s="152">
        <v>42745</v>
      </c>
    </row>
    <row r="28" spans="1:26" ht="15.75" x14ac:dyDescent="0.25">
      <c r="A28" s="126"/>
      <c r="B28" s="123"/>
      <c r="C28" s="127"/>
      <c r="D28" s="124"/>
      <c r="E28" s="127"/>
      <c r="F28" s="128">
        <f t="shared" si="0"/>
        <v>0</v>
      </c>
      <c r="J28" s="116"/>
      <c r="K28" s="123"/>
      <c r="L28" s="127"/>
      <c r="M28" s="149"/>
      <c r="N28" s="150" t="s">
        <v>44</v>
      </c>
      <c r="O28" s="151">
        <v>21626</v>
      </c>
      <c r="P28" s="152">
        <v>42746</v>
      </c>
    </row>
    <row r="29" spans="1:26" ht="15.75" x14ac:dyDescent="0.25">
      <c r="A29" s="126"/>
      <c r="B29" s="123"/>
      <c r="C29" s="127"/>
      <c r="D29" s="124"/>
      <c r="E29" s="127"/>
      <c r="F29" s="128">
        <f t="shared" si="0"/>
        <v>0</v>
      </c>
      <c r="J29" s="116"/>
      <c r="K29" s="123"/>
      <c r="L29" s="127"/>
      <c r="M29" s="149"/>
      <c r="N29" s="150" t="s">
        <v>44</v>
      </c>
      <c r="O29" s="151">
        <v>19387</v>
      </c>
      <c r="P29" s="152">
        <v>42747</v>
      </c>
    </row>
    <row r="30" spans="1:26" ht="15.75" x14ac:dyDescent="0.25">
      <c r="A30" s="126"/>
      <c r="B30" s="123"/>
      <c r="C30" s="127"/>
      <c r="D30" s="124"/>
      <c r="E30" s="127"/>
      <c r="F30" s="128">
        <f t="shared" si="0"/>
        <v>0</v>
      </c>
      <c r="J30" s="116"/>
      <c r="K30" s="123"/>
      <c r="L30" s="127"/>
      <c r="M30" s="149"/>
      <c r="N30" s="150" t="s">
        <v>44</v>
      </c>
      <c r="O30" s="151">
        <v>5164</v>
      </c>
      <c r="P30" s="152">
        <v>42744</v>
      </c>
    </row>
    <row r="31" spans="1:26" ht="15.75" x14ac:dyDescent="0.25">
      <c r="A31" s="126"/>
      <c r="B31" s="123"/>
      <c r="C31" s="127"/>
      <c r="D31" s="124"/>
      <c r="E31" s="127"/>
      <c r="F31" s="128">
        <f t="shared" si="0"/>
        <v>0</v>
      </c>
      <c r="J31" s="116"/>
      <c r="K31" s="123"/>
      <c r="L31" s="127"/>
      <c r="M31" s="149"/>
      <c r="N31" s="150" t="s">
        <v>44</v>
      </c>
      <c r="O31" s="151">
        <v>15959</v>
      </c>
      <c r="P31" s="152">
        <v>42739</v>
      </c>
    </row>
    <row r="32" spans="1:26" ht="15.75" x14ac:dyDescent="0.25">
      <c r="A32" s="126"/>
      <c r="B32" s="123"/>
      <c r="C32" s="127"/>
      <c r="D32" s="124"/>
      <c r="E32" s="127"/>
      <c r="F32" s="128">
        <f t="shared" si="0"/>
        <v>0</v>
      </c>
      <c r="J32" s="116"/>
      <c r="K32" s="123"/>
      <c r="L32" s="127"/>
      <c r="M32" s="153"/>
      <c r="N32" s="150" t="s">
        <v>44</v>
      </c>
      <c r="O32" s="151">
        <v>9441</v>
      </c>
      <c r="P32" s="152">
        <v>42737</v>
      </c>
    </row>
    <row r="33" spans="1:16" ht="15.75" x14ac:dyDescent="0.25">
      <c r="A33" s="126"/>
      <c r="B33" s="123"/>
      <c r="C33" s="127"/>
      <c r="D33" s="124"/>
      <c r="E33" s="127"/>
      <c r="F33" s="128">
        <f t="shared" si="0"/>
        <v>0</v>
      </c>
      <c r="J33" s="116"/>
      <c r="K33" s="123"/>
      <c r="L33" s="127"/>
      <c r="M33" s="154"/>
      <c r="N33" s="150" t="s">
        <v>44</v>
      </c>
      <c r="O33" s="151">
        <v>37070.5</v>
      </c>
      <c r="P33" s="152">
        <v>42748</v>
      </c>
    </row>
    <row r="34" spans="1:16" ht="16.5" thickBot="1" x14ac:dyDescent="0.3">
      <c r="A34" s="126"/>
      <c r="B34" s="123"/>
      <c r="C34" s="127"/>
      <c r="D34" s="124"/>
      <c r="E34" s="127"/>
      <c r="F34" s="128">
        <f t="shared" si="0"/>
        <v>0</v>
      </c>
      <c r="J34" s="155">
        <f>SUM(J4:J33)</f>
        <v>950940.50999999978</v>
      </c>
      <c r="K34" s="156"/>
      <c r="L34" s="157">
        <v>0</v>
      </c>
      <c r="M34" s="156"/>
      <c r="N34" s="158" t="s">
        <v>44</v>
      </c>
      <c r="O34" s="159"/>
      <c r="P34" s="160"/>
    </row>
    <row r="35" spans="1:16" ht="16.5" thickBot="1" x14ac:dyDescent="0.3">
      <c r="A35" s="130"/>
      <c r="B35" s="123"/>
      <c r="C35" s="127"/>
      <c r="D35" s="124"/>
      <c r="E35" s="127"/>
      <c r="F35" s="128">
        <f t="shared" si="0"/>
        <v>0</v>
      </c>
      <c r="G35" s="133"/>
      <c r="K35" s="161"/>
      <c r="L35" s="162">
        <f>SUM(L4:L34)</f>
        <v>950940.04999999981</v>
      </c>
      <c r="M35" s="163"/>
      <c r="N35" s="164"/>
      <c r="O35" s="165">
        <f>SUM(O4:O34)</f>
        <v>950940.05</v>
      </c>
      <c r="P35" s="166"/>
    </row>
    <row r="36" spans="1:16" x14ac:dyDescent="0.25">
      <c r="A36" s="130"/>
      <c r="B36" s="123"/>
      <c r="C36" s="127"/>
      <c r="D36" s="124"/>
      <c r="E36" s="127"/>
      <c r="F36" s="134">
        <f t="shared" si="0"/>
        <v>0</v>
      </c>
      <c r="G36" s="133"/>
    </row>
    <row r="37" spans="1:16" x14ac:dyDescent="0.25">
      <c r="A37" s="130"/>
      <c r="B37" s="123"/>
      <c r="C37" s="127"/>
      <c r="D37" s="124"/>
      <c r="E37" s="127"/>
      <c r="F37" s="134">
        <f t="shared" si="0"/>
        <v>0</v>
      </c>
      <c r="G37" s="135"/>
    </row>
    <row r="38" spans="1:16" x14ac:dyDescent="0.25">
      <c r="A38" s="126"/>
      <c r="B38" s="123"/>
      <c r="C38" s="127"/>
      <c r="D38" s="124"/>
      <c r="F38" s="136">
        <f t="shared" si="0"/>
        <v>0</v>
      </c>
    </row>
    <row r="39" spans="1:16" x14ac:dyDescent="0.25">
      <c r="A39" s="126"/>
      <c r="B39" s="123"/>
      <c r="C39" s="127"/>
      <c r="D39" s="124"/>
      <c r="F39" s="136">
        <f t="shared" si="0"/>
        <v>0</v>
      </c>
    </row>
    <row r="40" spans="1:16" x14ac:dyDescent="0.25">
      <c r="A40" s="126"/>
      <c r="B40" s="123"/>
      <c r="C40" s="127"/>
      <c r="D40" s="124"/>
      <c r="F40" s="136">
        <f t="shared" si="0"/>
        <v>0</v>
      </c>
    </row>
    <row r="41" spans="1:16" ht="15.75" thickBot="1" x14ac:dyDescent="0.3">
      <c r="A41" s="126"/>
      <c r="B41" s="123"/>
      <c r="C41" s="127"/>
      <c r="D41" s="124"/>
      <c r="F41" s="136">
        <f t="shared" si="0"/>
        <v>0</v>
      </c>
    </row>
    <row r="42" spans="1:16" ht="19.5" thickBot="1" x14ac:dyDescent="0.35">
      <c r="A42" s="126"/>
      <c r="B42" s="123"/>
      <c r="C42" s="127"/>
      <c r="D42" s="124"/>
      <c r="F42" s="136">
        <f t="shared" si="0"/>
        <v>0</v>
      </c>
      <c r="K42" t="s">
        <v>24</v>
      </c>
      <c r="L42" s="138" t="s">
        <v>38</v>
      </c>
      <c r="M42" s="139"/>
      <c r="N42" s="140"/>
      <c r="O42" s="171">
        <v>42755</v>
      </c>
      <c r="P42" s="142"/>
    </row>
    <row r="43" spans="1:16" ht="15.75" x14ac:dyDescent="0.25">
      <c r="A43" s="126"/>
      <c r="B43" s="123"/>
      <c r="C43" s="127"/>
      <c r="D43" s="124"/>
      <c r="F43" s="136">
        <f t="shared" si="0"/>
        <v>0</v>
      </c>
      <c r="K43" s="143"/>
      <c r="L43" s="144"/>
      <c r="M43" s="143"/>
      <c r="N43" s="145"/>
      <c r="O43" s="144" t="s">
        <v>127</v>
      </c>
      <c r="P43" s="146"/>
    </row>
    <row r="44" spans="1:16" ht="15.75" x14ac:dyDescent="0.25">
      <c r="A44" s="126"/>
      <c r="B44" s="123"/>
      <c r="C44" s="127"/>
      <c r="D44" s="124"/>
      <c r="F44" s="136">
        <f t="shared" si="0"/>
        <v>0</v>
      </c>
      <c r="K44" s="147" t="s">
        <v>39</v>
      </c>
      <c r="L44" s="144" t="s">
        <v>40</v>
      </c>
      <c r="M44" s="143"/>
      <c r="N44" s="145" t="s">
        <v>41</v>
      </c>
      <c r="O44" s="144" t="s">
        <v>42</v>
      </c>
      <c r="P44" s="146"/>
    </row>
    <row r="45" spans="1:16" ht="15.75" x14ac:dyDescent="0.25">
      <c r="A45" s="126"/>
      <c r="B45" s="123"/>
      <c r="C45" s="127"/>
      <c r="D45" s="124"/>
      <c r="F45" s="136">
        <f t="shared" si="0"/>
        <v>0</v>
      </c>
      <c r="J45" s="148">
        <f>7329.12+52698+42477+12996.17</f>
        <v>115500.29</v>
      </c>
      <c r="K45" s="129" t="s">
        <v>36</v>
      </c>
      <c r="L45" s="127">
        <v>114968.1</v>
      </c>
      <c r="M45" s="149" t="s">
        <v>43</v>
      </c>
      <c r="N45" s="150" t="s">
        <v>44</v>
      </c>
      <c r="O45" s="151">
        <v>52698</v>
      </c>
      <c r="P45" s="152">
        <v>42753</v>
      </c>
    </row>
    <row r="46" spans="1:16" ht="15.75" x14ac:dyDescent="0.25">
      <c r="A46" s="126"/>
      <c r="B46" s="123"/>
      <c r="C46" s="127"/>
      <c r="D46" s="124"/>
      <c r="F46" s="136">
        <f t="shared" si="0"/>
        <v>0</v>
      </c>
      <c r="J46" s="148">
        <f>8762.22+34847.13+4089.36+34991+19340.98</f>
        <v>102030.68999999999</v>
      </c>
      <c r="K46" s="123" t="s">
        <v>37</v>
      </c>
      <c r="L46" s="32">
        <v>102030.76</v>
      </c>
      <c r="M46" s="149"/>
      <c r="N46" s="150" t="s">
        <v>44</v>
      </c>
      <c r="O46" s="151">
        <v>7329</v>
      </c>
      <c r="P46" s="152">
        <v>42745</v>
      </c>
    </row>
    <row r="47" spans="1:16" ht="15.75" x14ac:dyDescent="0.25">
      <c r="A47" s="126"/>
      <c r="B47" s="123"/>
      <c r="C47" s="127"/>
      <c r="D47" s="124"/>
      <c r="F47" s="136">
        <f t="shared" si="0"/>
        <v>0</v>
      </c>
      <c r="J47" s="116">
        <f>12170.53+25777.5</f>
        <v>37948.03</v>
      </c>
      <c r="K47" s="123" t="s">
        <v>77</v>
      </c>
      <c r="L47" s="127">
        <v>37947.9</v>
      </c>
      <c r="M47" s="149"/>
      <c r="N47" s="150" t="s">
        <v>44</v>
      </c>
      <c r="O47" s="151">
        <v>42477</v>
      </c>
      <c r="P47" s="152">
        <v>42751</v>
      </c>
    </row>
    <row r="48" spans="1:16" ht="15.75" x14ac:dyDescent="0.25">
      <c r="A48" s="126"/>
      <c r="B48" s="123"/>
      <c r="C48" s="127"/>
      <c r="D48" s="124"/>
      <c r="F48" s="136">
        <f t="shared" si="0"/>
        <v>0</v>
      </c>
      <c r="J48" s="116">
        <v>13920.5</v>
      </c>
      <c r="K48" s="123" t="s">
        <v>78</v>
      </c>
      <c r="L48" s="127">
        <v>14451.24</v>
      </c>
      <c r="M48" s="149" t="s">
        <v>93</v>
      </c>
      <c r="N48" s="150" t="s">
        <v>44</v>
      </c>
      <c r="O48" s="151">
        <v>21757</v>
      </c>
      <c r="P48" s="152">
        <v>42751</v>
      </c>
    </row>
    <row r="49" spans="1:16" ht="15.75" x14ac:dyDescent="0.25">
      <c r="A49" s="126"/>
      <c r="B49" s="123"/>
      <c r="C49" s="127"/>
      <c r="D49" s="124"/>
      <c r="F49" s="136">
        <f t="shared" si="0"/>
        <v>0</v>
      </c>
      <c r="J49" s="116">
        <v>4800</v>
      </c>
      <c r="K49" s="123" t="s">
        <v>79</v>
      </c>
      <c r="L49" s="127">
        <v>4800</v>
      </c>
      <c r="M49" s="149"/>
      <c r="N49" s="150" t="s">
        <v>44</v>
      </c>
      <c r="O49" s="151">
        <v>34847</v>
      </c>
      <c r="P49" s="152">
        <v>42752</v>
      </c>
    </row>
    <row r="50" spans="1:16" ht="16.5" thickBot="1" x14ac:dyDescent="0.3">
      <c r="A50" s="194"/>
      <c r="B50" s="195"/>
      <c r="C50" s="196"/>
      <c r="D50" s="197"/>
      <c r="E50" s="198"/>
      <c r="F50" s="199">
        <f t="shared" si="0"/>
        <v>0</v>
      </c>
      <c r="J50" s="116"/>
      <c r="K50" s="123"/>
      <c r="L50" s="127"/>
      <c r="M50" s="149"/>
      <c r="N50" s="150" t="s">
        <v>44</v>
      </c>
      <c r="O50" s="151">
        <v>4089.5</v>
      </c>
      <c r="P50" s="152">
        <v>42747</v>
      </c>
    </row>
    <row r="51" spans="1:16" ht="16.5" thickTop="1" x14ac:dyDescent="0.25">
      <c r="B51" s="39"/>
      <c r="C51" s="127">
        <f>SUM(C3:C50)</f>
        <v>1177602.0909999998</v>
      </c>
      <c r="D51" s="137"/>
      <c r="E51" s="116">
        <f>SUM(E3:E50)</f>
        <v>780463.44000000006</v>
      </c>
      <c r="F51" s="127">
        <f>SUM(F3:F50)</f>
        <v>397138.65099999995</v>
      </c>
      <c r="J51" s="116"/>
      <c r="K51" s="123"/>
      <c r="L51" s="127"/>
      <c r="M51" s="149"/>
      <c r="N51" s="150" t="s">
        <v>44</v>
      </c>
      <c r="O51" s="151">
        <v>34991</v>
      </c>
      <c r="P51" s="152">
        <v>42753</v>
      </c>
    </row>
    <row r="52" spans="1:16" ht="15.75" x14ac:dyDescent="0.25">
      <c r="A52"/>
      <c r="B52" s="16"/>
      <c r="C52" s="131"/>
      <c r="D52"/>
      <c r="E52"/>
      <c r="F52"/>
      <c r="G52"/>
      <c r="J52" s="116"/>
      <c r="K52" s="123"/>
      <c r="L52" s="127"/>
      <c r="M52" s="149"/>
      <c r="N52" s="150" t="s">
        <v>44</v>
      </c>
      <c r="O52" s="151">
        <v>31511.5</v>
      </c>
      <c r="P52" s="152">
        <v>42754</v>
      </c>
    </row>
    <row r="53" spans="1:16" ht="15.75" x14ac:dyDescent="0.25">
      <c r="A53"/>
      <c r="B53" s="16"/>
      <c r="C53" s="131"/>
      <c r="D53"/>
      <c r="E53"/>
      <c r="F53"/>
      <c r="G53"/>
      <c r="J53" s="116"/>
      <c r="K53" s="172"/>
      <c r="L53" s="127"/>
      <c r="M53" s="173"/>
      <c r="N53" s="174" t="s">
        <v>44</v>
      </c>
      <c r="O53" s="175">
        <v>44498</v>
      </c>
      <c r="P53" s="176">
        <v>42755</v>
      </c>
    </row>
    <row r="54" spans="1:16" ht="16.5" thickBot="1" x14ac:dyDescent="0.3">
      <c r="A54"/>
      <c r="B54" s="16"/>
      <c r="C54" s="131"/>
      <c r="D54"/>
      <c r="E54"/>
      <c r="F54"/>
      <c r="G54"/>
      <c r="J54" s="155">
        <f ca="1">SUM(J45:J75)</f>
        <v>274199.51</v>
      </c>
      <c r="K54" s="156"/>
      <c r="L54" s="157">
        <v>0</v>
      </c>
      <c r="M54" s="156"/>
      <c r="N54" s="158" t="s">
        <v>44</v>
      </c>
      <c r="O54" s="159">
        <v>0</v>
      </c>
      <c r="P54" s="160"/>
    </row>
    <row r="55" spans="1:16" ht="16.5" thickBot="1" x14ac:dyDescent="0.3">
      <c r="A55"/>
      <c r="B55" s="16"/>
      <c r="C55" s="131"/>
      <c r="D55"/>
      <c r="E55"/>
      <c r="F55"/>
      <c r="G55"/>
      <c r="K55" s="161"/>
      <c r="L55" s="162">
        <f>SUM(L45:L54)</f>
        <v>274198</v>
      </c>
      <c r="M55" s="163"/>
      <c r="N55" s="164"/>
      <c r="O55" s="165">
        <f>SUM(O45:O54)</f>
        <v>274198</v>
      </c>
      <c r="P55" s="166"/>
    </row>
    <row r="56" spans="1:16" ht="15.75" x14ac:dyDescent="0.25">
      <c r="A56"/>
      <c r="B56" s="16"/>
      <c r="C56" s="131"/>
      <c r="D56"/>
      <c r="E56"/>
      <c r="F56"/>
      <c r="G56"/>
      <c r="J56" s="116"/>
      <c r="K56" s="161"/>
      <c r="L56" s="32"/>
      <c r="M56" s="177"/>
      <c r="N56" s="178"/>
      <c r="O56" s="179"/>
      <c r="P56" s="180"/>
    </row>
    <row r="57" spans="1:16" ht="15.75" x14ac:dyDescent="0.25">
      <c r="A57"/>
      <c r="J57" s="116"/>
      <c r="K57" s="161"/>
      <c r="L57" s="32"/>
      <c r="M57" s="177"/>
      <c r="N57" s="178"/>
      <c r="O57" s="179"/>
      <c r="P57" s="180"/>
    </row>
    <row r="58" spans="1:16" ht="15.75" x14ac:dyDescent="0.25">
      <c r="A58"/>
      <c r="B58" s="133">
        <v>42739</v>
      </c>
      <c r="C58" s="200">
        <v>575</v>
      </c>
      <c r="D58" s="22" t="s">
        <v>64</v>
      </c>
      <c r="J58" s="116"/>
      <c r="K58" s="161"/>
      <c r="L58" s="32"/>
      <c r="M58" s="177"/>
      <c r="N58" s="178"/>
      <c r="O58" s="179"/>
      <c r="P58" s="180"/>
    </row>
    <row r="59" spans="1:16" ht="15.75" x14ac:dyDescent="0.25">
      <c r="A59"/>
      <c r="B59" s="133">
        <v>42742</v>
      </c>
      <c r="C59" s="200">
        <v>867</v>
      </c>
      <c r="D59" s="22" t="s">
        <v>65</v>
      </c>
      <c r="J59" s="116"/>
      <c r="K59" s="161"/>
      <c r="L59" s="32"/>
      <c r="M59" s="177"/>
      <c r="N59" s="178"/>
      <c r="O59" s="179"/>
      <c r="P59" s="180"/>
    </row>
    <row r="60" spans="1:16" ht="15.75" x14ac:dyDescent="0.25">
      <c r="A60"/>
      <c r="B60" s="133">
        <v>42744</v>
      </c>
      <c r="C60" s="200">
        <v>525</v>
      </c>
      <c r="D60" s="22" t="s">
        <v>72</v>
      </c>
      <c r="J60" s="116"/>
      <c r="K60" s="181"/>
      <c r="L60" s="32"/>
      <c r="M60" s="177"/>
      <c r="N60" s="178"/>
      <c r="O60" s="179"/>
      <c r="P60" s="180"/>
    </row>
    <row r="61" spans="1:16" ht="15.75" x14ac:dyDescent="0.25">
      <c r="A61"/>
      <c r="B61" s="133">
        <v>42747</v>
      </c>
      <c r="C61" s="200">
        <v>908</v>
      </c>
      <c r="D61" s="22" t="s">
        <v>120</v>
      </c>
      <c r="J61" s="116"/>
      <c r="K61" s="181"/>
      <c r="L61" s="32"/>
      <c r="M61" s="177"/>
      <c r="N61" s="178"/>
      <c r="O61" s="179"/>
      <c r="P61" s="180"/>
    </row>
    <row r="62" spans="1:16" ht="15.75" x14ac:dyDescent="0.25">
      <c r="A62"/>
      <c r="B62" s="133">
        <v>42749</v>
      </c>
      <c r="C62" s="200">
        <v>1305</v>
      </c>
      <c r="D62" s="22" t="s">
        <v>87</v>
      </c>
      <c r="J62" s="116"/>
      <c r="K62" s="161"/>
      <c r="L62" s="32"/>
      <c r="M62" s="177"/>
      <c r="N62" s="178"/>
      <c r="O62" s="179"/>
      <c r="P62" s="180"/>
    </row>
    <row r="63" spans="1:16" ht="15.75" x14ac:dyDescent="0.25">
      <c r="A63"/>
      <c r="B63" s="133">
        <v>42752</v>
      </c>
      <c r="C63" s="200">
        <v>618</v>
      </c>
      <c r="D63" s="22" t="s">
        <v>72</v>
      </c>
      <c r="J63" s="116"/>
      <c r="K63" s="161"/>
      <c r="L63" s="32"/>
      <c r="M63" s="177"/>
      <c r="N63" s="178"/>
      <c r="O63" s="179"/>
      <c r="P63" s="180"/>
    </row>
    <row r="64" spans="1:16" ht="15.75" x14ac:dyDescent="0.25">
      <c r="A64"/>
      <c r="B64" s="133">
        <v>42755</v>
      </c>
      <c r="C64" s="200">
        <v>1131</v>
      </c>
      <c r="D64" s="22" t="s">
        <v>104</v>
      </c>
      <c r="J64" s="116"/>
      <c r="K64" s="161"/>
      <c r="L64" s="32"/>
      <c r="M64" s="177"/>
      <c r="N64" s="178"/>
      <c r="O64" s="179"/>
      <c r="P64" s="180"/>
    </row>
    <row r="65" spans="1:16" ht="15.75" x14ac:dyDescent="0.25">
      <c r="A65"/>
      <c r="B65" s="133">
        <v>42756</v>
      </c>
      <c r="C65" s="116">
        <v>0</v>
      </c>
      <c r="J65" s="116"/>
      <c r="K65" s="161"/>
      <c r="L65" s="32"/>
      <c r="M65" s="177"/>
      <c r="N65" s="178"/>
      <c r="O65" s="179"/>
      <c r="P65" s="180"/>
    </row>
    <row r="66" spans="1:16" ht="15.75" x14ac:dyDescent="0.25">
      <c r="A66"/>
      <c r="B66" s="133">
        <v>42757</v>
      </c>
      <c r="C66" s="200">
        <v>720</v>
      </c>
      <c r="D66" s="22" t="s">
        <v>72</v>
      </c>
      <c r="J66" s="116"/>
      <c r="K66" s="161"/>
      <c r="L66" s="32"/>
      <c r="M66" s="177"/>
      <c r="N66" s="178"/>
      <c r="O66" s="179"/>
      <c r="P66" s="180"/>
    </row>
    <row r="67" spans="1:16" ht="15.75" x14ac:dyDescent="0.25">
      <c r="A67"/>
      <c r="B67" s="133">
        <v>42758</v>
      </c>
      <c r="C67" s="200">
        <v>370</v>
      </c>
      <c r="D67" s="22" t="s">
        <v>110</v>
      </c>
      <c r="J67" s="116"/>
      <c r="K67" s="181"/>
      <c r="L67" s="32"/>
      <c r="M67" s="177"/>
      <c r="N67" s="178"/>
      <c r="O67" s="179"/>
      <c r="P67" s="180"/>
    </row>
    <row r="68" spans="1:16" ht="15.75" x14ac:dyDescent="0.25">
      <c r="A68"/>
      <c r="B68" s="133">
        <v>42759</v>
      </c>
      <c r="C68" s="116">
        <v>0</v>
      </c>
      <c r="J68" s="116"/>
      <c r="K68" s="161"/>
      <c r="L68" s="32"/>
      <c r="M68" s="177"/>
      <c r="N68" s="178"/>
      <c r="O68" s="179"/>
      <c r="P68" s="180"/>
    </row>
    <row r="69" spans="1:16" ht="15.75" x14ac:dyDescent="0.25">
      <c r="A69"/>
      <c r="B69" s="133">
        <v>42760</v>
      </c>
      <c r="C69" s="116">
        <v>0</v>
      </c>
      <c r="J69" s="116"/>
      <c r="K69" s="161"/>
      <c r="L69" s="32"/>
      <c r="M69" s="177"/>
      <c r="N69" s="178"/>
      <c r="O69" s="179"/>
      <c r="P69" s="180"/>
    </row>
    <row r="70" spans="1:16" ht="15.75" x14ac:dyDescent="0.25">
      <c r="A70"/>
      <c r="B70" s="133">
        <v>42761</v>
      </c>
      <c r="C70" s="131">
        <v>0</v>
      </c>
      <c r="D70"/>
      <c r="E70"/>
      <c r="F70"/>
      <c r="G70"/>
      <c r="J70" s="116"/>
      <c r="K70" s="161"/>
      <c r="L70" s="32"/>
      <c r="M70" s="177"/>
      <c r="N70" s="178"/>
      <c r="O70" s="179"/>
      <c r="P70" s="180"/>
    </row>
    <row r="71" spans="1:16" ht="15.75" x14ac:dyDescent="0.25">
      <c r="A71"/>
      <c r="B71" s="133">
        <v>42762</v>
      </c>
      <c r="C71" s="202">
        <v>640</v>
      </c>
      <c r="D71" t="s">
        <v>64</v>
      </c>
      <c r="E71"/>
      <c r="F71"/>
      <c r="G71"/>
      <c r="J71" s="116"/>
      <c r="K71" s="161"/>
      <c r="L71" s="32"/>
      <c r="M71" s="177"/>
      <c r="N71" s="178"/>
      <c r="O71" s="179"/>
      <c r="P71" s="180"/>
    </row>
    <row r="72" spans="1:16" ht="15.75" x14ac:dyDescent="0.25">
      <c r="B72" s="133">
        <v>42763</v>
      </c>
      <c r="C72" s="116">
        <v>0</v>
      </c>
      <c r="J72" s="116"/>
      <c r="K72" s="161"/>
      <c r="L72" s="32"/>
      <c r="M72" s="177"/>
      <c r="N72" s="178"/>
      <c r="O72" s="179"/>
      <c r="P72" s="180"/>
    </row>
    <row r="73" spans="1:16" ht="15.75" x14ac:dyDescent="0.25">
      <c r="B73" s="133">
        <v>42764</v>
      </c>
      <c r="C73" s="116">
        <v>0</v>
      </c>
      <c r="J73" s="116"/>
      <c r="K73" s="161"/>
      <c r="L73" s="32"/>
      <c r="M73" s="177"/>
      <c r="N73" s="178"/>
      <c r="O73" s="179"/>
      <c r="P73" s="180"/>
    </row>
    <row r="74" spans="1:16" ht="15.75" x14ac:dyDescent="0.25">
      <c r="B74" s="133">
        <v>42765</v>
      </c>
      <c r="C74" s="200">
        <v>525</v>
      </c>
      <c r="D74" s="22" t="s">
        <v>72</v>
      </c>
      <c r="J74" s="116"/>
      <c r="K74" s="161"/>
      <c r="L74" s="32"/>
      <c r="M74" s="182"/>
      <c r="N74" s="178"/>
      <c r="O74" s="179"/>
      <c r="P74" s="180"/>
    </row>
    <row r="75" spans="1:16" ht="15.75" x14ac:dyDescent="0.25">
      <c r="B75" s="133">
        <v>42766</v>
      </c>
      <c r="C75" s="200">
        <v>361</v>
      </c>
      <c r="D75" s="22" t="s">
        <v>126</v>
      </c>
      <c r="J75" s="116"/>
      <c r="K75" s="161"/>
      <c r="L75" s="32"/>
      <c r="M75" s="183"/>
      <c r="N75" s="178"/>
      <c r="O75" s="179"/>
      <c r="P75" s="180"/>
    </row>
    <row r="76" spans="1:16" x14ac:dyDescent="0.25">
      <c r="B76" s="22" t="s">
        <v>24</v>
      </c>
      <c r="C76" s="116">
        <v>0</v>
      </c>
    </row>
    <row r="77" spans="1:16" ht="18.75" x14ac:dyDescent="0.3">
      <c r="C77" s="193">
        <f>SUM(C58:C76)</f>
        <v>8545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2 0 1 7    </vt:lpstr>
      <vt:lpstr>REMISIONES ENERO 2017</vt:lpstr>
      <vt:lpstr>Hoja6</vt:lpstr>
      <vt:lpstr>Hoja7</vt:lpstr>
      <vt:lpstr>Hoja8</vt:lpstr>
      <vt:lpstr>Hoja9</vt:lpstr>
      <vt:lpstr>Hoja10</vt:lpstr>
      <vt:lpstr>Hoja11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2017-01-30T21:15:13Z</cp:lastPrinted>
  <dcterms:created xsi:type="dcterms:W3CDTF">2017-01-12T14:49:21Z</dcterms:created>
  <dcterms:modified xsi:type="dcterms:W3CDTF">2017-02-27T15:58:47Z</dcterms:modified>
</cp:coreProperties>
</file>