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0" windowWidth="24000" windowHeight="9735"/>
  </bookViews>
  <sheets>
    <sheet name="ENERO 2017   " sheetId="1" r:id="rId1"/>
    <sheet name="REMISIONES ENERO  2017   " sheetId="2" r:id="rId2"/>
    <sheet name="Hoja5" sheetId="5" r:id="rId3"/>
    <sheet name="Hoja6" sheetId="6" r:id="rId4"/>
    <sheet name="Hoja7" sheetId="7" r:id="rId5"/>
    <sheet name="Hoja8" sheetId="8" r:id="rId6"/>
    <sheet name="Hoja9" sheetId="9" r:id="rId7"/>
    <sheet name="Hoja10" sheetId="10" r:id="rId8"/>
    <sheet name="Hoja11" sheetId="11" r:id="rId9"/>
    <sheet name="Hoja12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1" i="2"/>
  <c r="F40" i="2"/>
  <c r="F39" i="2" l="1"/>
  <c r="F38" i="2"/>
  <c r="F37" i="2"/>
  <c r="T24" i="1"/>
  <c r="E21" i="2" l="1"/>
  <c r="S32" i="2"/>
  <c r="S30" i="2"/>
  <c r="S29" i="2"/>
  <c r="S28" i="2"/>
  <c r="S27" i="2"/>
  <c r="S26" i="2" l="1"/>
  <c r="S25" i="2"/>
  <c r="X54" i="2"/>
  <c r="U54" i="2"/>
  <c r="S53" i="2" l="1"/>
  <c r="S55" i="2"/>
  <c r="E12" i="2" l="1"/>
  <c r="S11" i="2"/>
  <c r="S7" i="2"/>
  <c r="X13" i="2"/>
  <c r="S4" i="2" l="1"/>
  <c r="S3" i="2"/>
  <c r="S2" i="2"/>
  <c r="X19" i="2"/>
  <c r="U19" i="2"/>
  <c r="S20" i="1" l="1"/>
  <c r="T20" i="1" s="1"/>
  <c r="T17" i="1"/>
  <c r="T18" i="1"/>
  <c r="T19" i="1"/>
  <c r="T21" i="1"/>
  <c r="T22" i="1"/>
  <c r="T23" i="1"/>
  <c r="T11" i="1"/>
  <c r="T12" i="1"/>
  <c r="T13" i="1"/>
  <c r="T14" i="1"/>
  <c r="T15" i="1"/>
  <c r="T16" i="1"/>
  <c r="T6" i="1" l="1"/>
  <c r="T7" i="1"/>
  <c r="T8" i="1"/>
  <c r="T9" i="1"/>
  <c r="T10" i="1"/>
  <c r="T25" i="1" l="1"/>
  <c r="J25" i="2" l="1"/>
  <c r="J23" i="2"/>
  <c r="J11" i="2"/>
  <c r="J7" i="2"/>
  <c r="J20" i="2" l="1"/>
  <c r="J18" i="2" l="1"/>
  <c r="J17" i="2"/>
  <c r="J16" i="2"/>
  <c r="J15" i="2"/>
  <c r="J12" i="2"/>
  <c r="J14" i="2"/>
  <c r="J13" i="2" l="1"/>
  <c r="J3" i="2"/>
  <c r="J46" i="2" s="1"/>
  <c r="O47" i="2"/>
  <c r="L47" i="2"/>
  <c r="E51" i="2" l="1"/>
  <c r="C51" i="2"/>
  <c r="F49" i="2"/>
  <c r="F48" i="2"/>
  <c r="F47" i="2"/>
  <c r="F46" i="2"/>
  <c r="F45" i="2"/>
  <c r="F44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1" i="2" l="1"/>
  <c r="H38" i="1"/>
  <c r="E38" i="1"/>
  <c r="B38" i="1"/>
  <c r="M37" i="1"/>
  <c r="K8" i="1"/>
  <c r="K38" i="1" s="1"/>
  <c r="J40" i="1" l="1"/>
  <c r="E41" i="1" s="1"/>
  <c r="E44" i="1" s="1"/>
  <c r="E46" i="1" s="1"/>
  <c r="J44" i="1" s="1"/>
  <c r="J47" i="1" s="1"/>
  <c r="S18" i="2"/>
</calcChain>
</file>

<file path=xl/comments1.xml><?xml version="1.0" encoding="utf-8"?>
<comments xmlns="http://schemas.openxmlformats.org/spreadsheetml/2006/main">
  <authors>
    <author>ROUSS</author>
  </authors>
  <commentList>
    <comment ref="T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<sst xmlns="http://schemas.openxmlformats.org/spreadsheetml/2006/main" count="245" uniqueCount="163">
  <si>
    <t># 1</t>
  </si>
  <si>
    <t>INVENTARIO INICIAL</t>
  </si>
  <si>
    <t xml:space="preserve">COMPRAS </t>
  </si>
  <si>
    <t xml:space="preserve">VENTAS  </t>
  </si>
  <si>
    <t>G  A  S   T  O  S</t>
  </si>
  <si>
    <t xml:space="preserve">Notas de Venta </t>
  </si>
  <si>
    <t>BANCO</t>
  </si>
  <si>
    <t>TELEFONOS</t>
  </si>
  <si>
    <t>LUZ</t>
  </si>
  <si>
    <t>RENTA</t>
  </si>
  <si>
    <t>vacaciones</t>
  </si>
  <si>
    <t>CAMARA,de comercio</t>
  </si>
  <si>
    <t>M LIMPIEZA</t>
  </si>
  <si>
    <t xml:space="preserve">SOAPAP </t>
  </si>
  <si>
    <t xml:space="preserve"> </t>
  </si>
  <si>
    <t>fumigacion</t>
  </si>
  <si>
    <t>Mantenimiento</t>
  </si>
  <si>
    <t>Extintores</t>
  </si>
  <si>
    <t>Rev Basculas</t>
  </si>
  <si>
    <t>TOTAL</t>
  </si>
  <si>
    <t>GRAN TOTAL GASTOS</t>
  </si>
  <si>
    <t>VENTAS NETAS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</si>
  <si>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</si>
  <si>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</si>
  <si>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</si>
  <si>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</si>
  <si>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</si>
  <si>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</si>
  <si>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 xml:space="preserve">BALANCE       DE     E N E R O             2 0 1 7      HERRADURA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</si>
  <si>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</si>
  <si>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</si>
  <si>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</si>
  <si>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</si>
  <si>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</si>
  <si>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</si>
  <si>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</si>
  <si>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</si>
  <si>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</si>
  <si>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</si>
  <si>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</si>
  <si>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</si>
  <si>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</si>
  <si>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</si>
  <si>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</si>
  <si>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PAGOS DE HERRADURA</t>
  </si>
  <si>
    <t>RESTO</t>
  </si>
  <si>
    <t>Santander</t>
  </si>
  <si>
    <t>BBVA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</si>
  <si>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</si>
  <si>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</si>
  <si>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</si>
  <si>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</si>
  <si>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</si>
  <si>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</si>
  <si>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</si>
  <si>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</si>
  <si>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</si>
  <si>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20250 C</t>
  </si>
  <si>
    <t>20457 C</t>
  </si>
  <si>
    <t>20459 C</t>
  </si>
  <si>
    <t>18481 C</t>
  </si>
  <si>
    <t>18699 C</t>
  </si>
  <si>
    <t>R-20457-20459</t>
  </si>
  <si>
    <t>R-20459--20722</t>
  </si>
  <si>
    <t># 18178---# 18205</t>
  </si>
  <si>
    <t>R-20722</t>
  </si>
  <si>
    <t># 18206---# 18233</t>
  </si>
  <si>
    <t># 18234---# 18283</t>
  </si>
  <si>
    <t>R-20722-20958</t>
  </si>
  <si>
    <t>R-20958</t>
  </si>
  <si>
    <t># 18307---# 18351</t>
  </si>
  <si>
    <t># 18284---# 18306</t>
  </si>
  <si>
    <t>R-20958-21072-21279</t>
  </si>
  <si>
    <t># 18352---# 18404</t>
  </si>
  <si>
    <t>R-21279-21301-21312-21316</t>
  </si>
  <si>
    <t># 18405---# 18449</t>
  </si>
  <si>
    <t>R-21316-21404</t>
  </si>
  <si>
    <t># 18450---# 18488</t>
  </si>
  <si>
    <t>R-21404</t>
  </si>
  <si>
    <t>TRANSFER</t>
  </si>
  <si>
    <t>21756 C</t>
  </si>
  <si>
    <t>21805 C</t>
  </si>
  <si>
    <t>22036 C</t>
  </si>
  <si>
    <t>22047 C</t>
  </si>
  <si>
    <t>ABONO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</si>
  <si>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</si>
  <si>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</si>
  <si>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</si>
  <si>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</si>
  <si>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</si>
  <si>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</si>
  <si>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</si>
  <si>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</si>
  <si>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sobran</t>
  </si>
  <si>
    <t>Debes</t>
  </si>
  <si>
    <t xml:space="preserve">SALDO </t>
  </si>
  <si>
    <t xml:space="preserve">VENTA NETA </t>
  </si>
  <si>
    <t>VENTA BRUTA</t>
  </si>
  <si>
    <t xml:space="preserve">HERRADURA </t>
  </si>
  <si>
    <t>R-21404-21361-</t>
  </si>
  <si>
    <t>resto</t>
  </si>
  <si>
    <t>R-21756</t>
  </si>
  <si>
    <t># 18489---# 18519</t>
  </si>
  <si>
    <t># 18520---# 18561</t>
  </si>
  <si>
    <t># 18562---# 18607</t>
  </si>
  <si>
    <t>R-21756-21805</t>
  </si>
  <si>
    <t># 18608---# 18687</t>
  </si>
  <si>
    <t>R-21805-22036-22047-22085</t>
  </si>
  <si>
    <t>NOMINA 01</t>
  </si>
  <si>
    <t>NOMINA 02</t>
  </si>
  <si>
    <t>NOMINA 03</t>
  </si>
  <si>
    <t>NOMINA 04</t>
  </si>
  <si>
    <t>9-15-Ene</t>
  </si>
  <si>
    <t>R-22085</t>
  </si>
  <si>
    <t># 18688---# 18751</t>
  </si>
  <si>
    <t># 18752---# 18793</t>
  </si>
  <si>
    <t>R-22085-22087-22290-22399-22425</t>
  </si>
  <si>
    <t xml:space="preserve">SALDO QUE DEBES </t>
  </si>
  <si>
    <t># 22361</t>
  </si>
  <si>
    <t># 21404</t>
  </si>
  <si>
    <t xml:space="preserve">  </t>
  </si>
  <si>
    <t>16-Ene--21-Ene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</si>
  <si>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</si>
  <si>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</si>
  <si>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</si>
  <si>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</si>
  <si>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</si>
  <si>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</si>
  <si>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</si>
  <si>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</si>
  <si>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</si>
  <si>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</si>
  <si>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</si>
  <si>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</si>
  <si>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# 18794---# 18833</t>
  </si>
  <si>
    <t>R-22425-22539</t>
  </si>
  <si>
    <t># 18834---# 18876</t>
  </si>
  <si>
    <t>R-22539-22555</t>
  </si>
  <si>
    <t># 18877---# 18914</t>
  </si>
  <si>
    <t>R-22555-226976</t>
  </si>
  <si>
    <t># 18915---# 18966</t>
  </si>
  <si>
    <t>R-22676</t>
  </si>
  <si>
    <t># 18967---# 19016</t>
  </si>
  <si>
    <t>R-22676-22838</t>
  </si>
  <si>
    <t># 19017---# 19059</t>
  </si>
  <si>
    <t>R-22838--23067</t>
  </si>
  <si>
    <t># 19060---# 19097</t>
  </si>
  <si>
    <t>R-23067--23115</t>
  </si>
  <si>
    <t xml:space="preserve">FONDO DE </t>
  </si>
  <si>
    <t xml:space="preserve">CAJA 24-Ene </t>
  </si>
  <si>
    <t xml:space="preserve">16-22 Ene </t>
  </si>
  <si>
    <t>FONDO DE CAJA FIJO  Ene-2017</t>
  </si>
  <si>
    <t xml:space="preserve">21-Ene --28-Ene </t>
  </si>
  <si>
    <t>ESTE ES EL SALDO PAGADO DE Diciembre 2016</t>
  </si>
  <si>
    <t>DEPOSITOS</t>
  </si>
  <si>
    <t>OK</t>
  </si>
  <si>
    <t>23926 C</t>
  </si>
  <si>
    <t>24009 C</t>
  </si>
  <si>
    <t>24011 C</t>
  </si>
  <si>
    <t>24025 C</t>
  </si>
  <si>
    <t>24208 C</t>
  </si>
  <si>
    <t>24223 C</t>
  </si>
  <si>
    <t>24330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</si>
</sst>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1"/>
      <color rgb="FF0000FF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3" xfId="1" applyFont="1" applyBorder="1"/>
    <xf numFmtId="165" fontId="5" fillId="0" borderId="0" xfId="0" applyNumberFormat="1" applyFon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15" fontId="2" fillId="0" borderId="11" xfId="0" applyNumberFormat="1" applyFont="1" applyFill="1" applyBorder="1"/>
    <xf numFmtId="44" fontId="2" fillId="0" borderId="12" xfId="1" applyFont="1" applyFill="1" applyBorder="1"/>
    <xf numFmtId="0" fontId="0" fillId="0" borderId="0" xfId="0" applyFill="1"/>
    <xf numFmtId="15" fontId="2" fillId="0" borderId="13" xfId="0" applyNumberFormat="1" applyFont="1" applyFill="1" applyBorder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5" fontId="0" fillId="0" borderId="0" xfId="0" applyNumberFormat="1" applyFill="1" applyBorder="1"/>
    <xf numFmtId="44" fontId="2" fillId="0" borderId="17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9" fillId="0" borderId="0" xfId="0" applyNumberFormat="1" applyFont="1" applyFill="1"/>
    <xf numFmtId="0" fontId="0" fillId="3" borderId="0" xfId="0" applyFill="1" applyBorder="1"/>
    <xf numFmtId="165" fontId="0" fillId="4" borderId="0" xfId="0" applyNumberFormat="1" applyFill="1" applyBorder="1"/>
    <xf numFmtId="0" fontId="0" fillId="0" borderId="16" xfId="0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0" fontId="0" fillId="0" borderId="0" xfId="0" applyFill="1" applyBorder="1"/>
    <xf numFmtId="0" fontId="12" fillId="0" borderId="0" xfId="0" applyFont="1" applyBorder="1"/>
    <xf numFmtId="0" fontId="13" fillId="0" borderId="0" xfId="0" applyFont="1" applyFill="1" applyBorder="1"/>
    <xf numFmtId="44" fontId="0" fillId="0" borderId="0" xfId="1" applyFont="1" applyBorder="1" applyAlignment="1">
      <alignment horizontal="center"/>
    </xf>
    <xf numFmtId="44" fontId="14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15" fillId="0" borderId="18" xfId="0" applyNumberFormat="1" applyFont="1" applyBorder="1"/>
    <xf numFmtId="0" fontId="11" fillId="0" borderId="18" xfId="0" applyFont="1" applyBorder="1"/>
    <xf numFmtId="16" fontId="11" fillId="0" borderId="18" xfId="0" applyNumberFormat="1" applyFont="1" applyBorder="1"/>
    <xf numFmtId="16" fontId="0" fillId="0" borderId="18" xfId="0" applyNumberFormat="1" applyBorder="1" applyAlignment="1">
      <alignment horizontal="left"/>
    </xf>
    <xf numFmtId="16" fontId="2" fillId="0" borderId="18" xfId="0" applyNumberFormat="1" applyFont="1" applyBorder="1"/>
    <xf numFmtId="0" fontId="16" fillId="0" borderId="18" xfId="0" applyFont="1" applyBorder="1"/>
    <xf numFmtId="16" fontId="17" fillId="0" borderId="18" xfId="0" applyNumberFormat="1" applyFont="1" applyBorder="1"/>
    <xf numFmtId="0" fontId="0" fillId="0" borderId="0" xfId="0" applyFill="1" applyAlignment="1">
      <alignment horizontal="center"/>
    </xf>
    <xf numFmtId="0" fontId="0" fillId="0" borderId="18" xfId="0" applyBorder="1"/>
    <xf numFmtId="16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17" fillId="0" borderId="20" xfId="0" applyNumberFormat="1" applyFont="1" applyBorder="1" applyAlignment="1">
      <alignment horizontal="center"/>
    </xf>
    <xf numFmtId="44" fontId="0" fillId="0" borderId="10" xfId="1" applyFont="1" applyBorder="1"/>
    <xf numFmtId="0" fontId="2" fillId="0" borderId="11" xfId="0" applyFont="1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22" xfId="1" applyFont="1" applyBorder="1"/>
    <xf numFmtId="165" fontId="0" fillId="0" borderId="12" xfId="0" applyNumberFormat="1" applyBorder="1"/>
    <xf numFmtId="164" fontId="6" fillId="0" borderId="23" xfId="0" applyNumberFormat="1" applyFont="1" applyBorder="1" applyAlignment="1">
      <alignment horizontal="center"/>
    </xf>
    <xf numFmtId="44" fontId="2" fillId="0" borderId="24" xfId="1" applyFont="1" applyBorder="1"/>
    <xf numFmtId="0" fontId="2" fillId="0" borderId="25" xfId="0" applyFont="1" applyBorder="1"/>
    <xf numFmtId="44" fontId="0" fillId="0" borderId="26" xfId="1" applyFont="1" applyBorder="1"/>
    <xf numFmtId="0" fontId="6" fillId="0" borderId="27" xfId="0" applyFont="1" applyBorder="1" applyAlignment="1">
      <alignment horizontal="center"/>
    </xf>
    <xf numFmtId="44" fontId="0" fillId="0" borderId="28" xfId="1" applyFont="1" applyBorder="1"/>
    <xf numFmtId="0" fontId="0" fillId="0" borderId="29" xfId="0" applyBorder="1"/>
    <xf numFmtId="165" fontId="0" fillId="0" borderId="26" xfId="0" applyNumberFormat="1" applyBorder="1"/>
    <xf numFmtId="44" fontId="2" fillId="0" borderId="23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6" fillId="0" borderId="0" xfId="0" applyFont="1" applyAlignment="1">
      <alignment horizontal="center"/>
    </xf>
    <xf numFmtId="44" fontId="6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8" fillId="0" borderId="31" xfId="0" applyNumberFormat="1" applyFont="1" applyBorder="1" applyAlignment="1">
      <alignment horizontal="center" vertical="center" wrapText="1"/>
    </xf>
    <xf numFmtId="44" fontId="19" fillId="0" borderId="0" xfId="1" applyFont="1" applyFill="1" applyBorder="1"/>
    <xf numFmtId="44" fontId="2" fillId="0" borderId="0" xfId="1" applyFont="1" applyBorder="1"/>
    <xf numFmtId="44" fontId="18" fillId="0" borderId="0" xfId="1" applyFont="1" applyAlignment="1">
      <alignment horizontal="center" vertical="center" wrapText="1"/>
    </xf>
    <xf numFmtId="44" fontId="2" fillId="0" borderId="32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44" fontId="21" fillId="0" borderId="2" xfId="1" applyFont="1" applyBorder="1"/>
    <xf numFmtId="0" fontId="22" fillId="0" borderId="0" xfId="0" applyFont="1" applyFill="1" applyBorder="1" applyAlignment="1">
      <alignment vertical="center"/>
    </xf>
    <xf numFmtId="44" fontId="0" fillId="0" borderId="0" xfId="0" applyNumberFormat="1" applyBorder="1"/>
    <xf numFmtId="0" fontId="2" fillId="0" borderId="0" xfId="0" applyFont="1" applyFill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0" fillId="0" borderId="4" xfId="0" applyNumberFormat="1" applyFont="1" applyBorder="1" applyAlignment="1">
      <alignment horizontal="center"/>
    </xf>
    <xf numFmtId="1" fontId="20" fillId="0" borderId="20" xfId="0" applyNumberFormat="1" applyFont="1" applyBorder="1" applyAlignment="1">
      <alignment horizontal="center"/>
    </xf>
    <xf numFmtId="44" fontId="20" fillId="0" borderId="20" xfId="1" applyFont="1" applyBorder="1" applyAlignment="1">
      <alignment horizontal="center"/>
    </xf>
    <xf numFmtId="44" fontId="20" fillId="0" borderId="20" xfId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4" fontId="2" fillId="0" borderId="36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center"/>
    </xf>
    <xf numFmtId="44" fontId="19" fillId="0" borderId="37" xfId="1" applyFont="1" applyFill="1" applyBorder="1"/>
    <xf numFmtId="164" fontId="2" fillId="0" borderId="0" xfId="0" applyNumberFormat="1" applyFont="1" applyFill="1" applyBorder="1"/>
    <xf numFmtId="44" fontId="24" fillId="0" borderId="38" xfId="1" applyFont="1" applyFill="1" applyBorder="1"/>
    <xf numFmtId="0" fontId="25" fillId="0" borderId="0" xfId="0" applyFont="1" applyFill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0" fontId="23" fillId="0" borderId="30" xfId="0" applyFont="1" applyFill="1" applyBorder="1" applyAlignment="1">
      <alignment horizontal="center"/>
    </xf>
    <xf numFmtId="44" fontId="19" fillId="0" borderId="30" xfId="1" applyFont="1" applyFill="1" applyBorder="1"/>
    <xf numFmtId="44" fontId="2" fillId="0" borderId="40" xfId="1" applyFont="1" applyFill="1" applyBorder="1"/>
    <xf numFmtId="44" fontId="24" fillId="0" borderId="40" xfId="1" applyFont="1" applyFill="1" applyBorder="1"/>
    <xf numFmtId="44" fontId="2" fillId="0" borderId="0" xfId="1" applyFont="1" applyFill="1"/>
    <xf numFmtId="164" fontId="2" fillId="0" borderId="39" xfId="0" applyNumberFormat="1" applyFont="1" applyBorder="1" applyAlignment="1">
      <alignment horizontal="center"/>
    </xf>
    <xf numFmtId="164" fontId="26" fillId="0" borderId="39" xfId="0" applyNumberFormat="1" applyFont="1" applyBorder="1" applyAlignment="1">
      <alignment horizontal="center"/>
    </xf>
    <xf numFmtId="44" fontId="2" fillId="0" borderId="39" xfId="1" applyFont="1" applyBorder="1"/>
    <xf numFmtId="0" fontId="0" fillId="0" borderId="41" xfId="0" applyBorder="1"/>
    <xf numFmtId="164" fontId="2" fillId="0" borderId="41" xfId="0" applyNumberFormat="1" applyFont="1" applyBorder="1" applyAlignment="1">
      <alignment horizontal="center"/>
    </xf>
    <xf numFmtId="44" fontId="0" fillId="0" borderId="41" xfId="1" applyFont="1" applyBorder="1"/>
    <xf numFmtId="44" fontId="2" fillId="0" borderId="41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164" fontId="29" fillId="4" borderId="0" xfId="1" applyNumberFormat="1" applyFont="1" applyFill="1" applyBorder="1" applyAlignment="1">
      <alignment horizontal="center"/>
    </xf>
    <xf numFmtId="164" fontId="19" fillId="0" borderId="0" xfId="1" applyNumberFormat="1" applyFont="1" applyFill="1" applyBorder="1" applyAlignment="1">
      <alignment horizontal="center"/>
    </xf>
    <xf numFmtId="1" fontId="2" fillId="0" borderId="32" xfId="0" applyNumberFormat="1" applyFont="1" applyFill="1" applyBorder="1" applyAlignment="1">
      <alignment horizontal="center"/>
    </xf>
    <xf numFmtId="44" fontId="19" fillId="0" borderId="32" xfId="1" applyFont="1" applyFill="1" applyBorder="1"/>
    <xf numFmtId="44" fontId="24" fillId="0" borderId="32" xfId="1" applyFont="1" applyFill="1" applyBorder="1"/>
    <xf numFmtId="0" fontId="2" fillId="0" borderId="32" xfId="0" applyFont="1" applyFill="1" applyBorder="1"/>
    <xf numFmtId="0" fontId="25" fillId="0" borderId="30" xfId="0" applyFont="1" applyFill="1" applyBorder="1" applyAlignment="1">
      <alignment horizontal="center"/>
    </xf>
    <xf numFmtId="0" fontId="20" fillId="0" borderId="39" xfId="0" applyFont="1" applyFill="1" applyBorder="1"/>
    <xf numFmtId="44" fontId="2" fillId="0" borderId="36" xfId="1" applyFont="1" applyFill="1" applyBorder="1"/>
    <xf numFmtId="164" fontId="2" fillId="0" borderId="36" xfId="0" applyNumberFormat="1" applyFont="1" applyFill="1" applyBorder="1"/>
    <xf numFmtId="44" fontId="30" fillId="0" borderId="36" xfId="1" applyFont="1" applyFill="1" applyBorder="1" applyAlignment="1">
      <alignment horizontal="left" wrapText="1"/>
    </xf>
    <xf numFmtId="44" fontId="31" fillId="0" borderId="36" xfId="1" applyFont="1" applyFill="1" applyBorder="1" applyAlignment="1">
      <alignment horizontal="left" wrapText="1"/>
    </xf>
    <xf numFmtId="44" fontId="32" fillId="0" borderId="36" xfId="1" applyFont="1" applyFill="1" applyBorder="1" applyAlignment="1">
      <alignment horizontal="center" wrapText="1"/>
    </xf>
    <xf numFmtId="44" fontId="24" fillId="0" borderId="39" xfId="1" applyFont="1" applyFill="1" applyBorder="1"/>
    <xf numFmtId="164" fontId="2" fillId="0" borderId="39" xfId="0" applyNumberFormat="1" applyFont="1" applyFill="1" applyBorder="1"/>
    <xf numFmtId="44" fontId="33" fillId="0" borderId="36" xfId="1" applyFont="1" applyFill="1" applyBorder="1" applyAlignment="1">
      <alignment horizontal="left" wrapText="1"/>
    </xf>
    <xf numFmtId="44" fontId="2" fillId="0" borderId="39" xfId="1" applyFont="1" applyFill="1" applyBorder="1"/>
    <xf numFmtId="44" fontId="19" fillId="0" borderId="36" xfId="1" applyFont="1" applyFill="1" applyBorder="1" applyAlignment="1">
      <alignment horizontal="left" wrapText="1"/>
    </xf>
    <xf numFmtId="44" fontId="30" fillId="0" borderId="39" xfId="1" applyFont="1" applyFill="1" applyBorder="1" applyAlignment="1">
      <alignment horizontal="left" wrapText="1"/>
    </xf>
    <xf numFmtId="1" fontId="34" fillId="0" borderId="39" xfId="0" applyNumberFormat="1" applyFont="1" applyBorder="1" applyAlignment="1">
      <alignment horizontal="center"/>
    </xf>
    <xf numFmtId="0" fontId="25" fillId="0" borderId="37" xfId="0" applyFont="1" applyFill="1" applyBorder="1" applyAlignment="1">
      <alignment horizontal="center"/>
    </xf>
    <xf numFmtId="1" fontId="34" fillId="0" borderId="30" xfId="0" applyNumberFormat="1" applyFont="1" applyBorder="1" applyAlignment="1">
      <alignment horizontal="center"/>
    </xf>
    <xf numFmtId="44" fontId="2" fillId="0" borderId="30" xfId="1" applyFont="1" applyBorder="1"/>
    <xf numFmtId="44" fontId="20" fillId="0" borderId="0" xfId="1" applyFont="1" applyFill="1"/>
    <xf numFmtId="0" fontId="25" fillId="0" borderId="42" xfId="0" applyFont="1" applyFill="1" applyBorder="1" applyAlignment="1">
      <alignment horizontal="center"/>
    </xf>
    <xf numFmtId="44" fontId="19" fillId="0" borderId="42" xfId="1" applyFont="1" applyFill="1" applyBorder="1"/>
    <xf numFmtId="44" fontId="30" fillId="0" borderId="43" xfId="1" applyFont="1" applyFill="1" applyBorder="1" applyAlignment="1">
      <alignment horizontal="left" wrapText="1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29" fillId="0" borderId="0" xfId="0" applyNumberFormat="1" applyFont="1" applyFill="1" applyBorder="1" applyAlignment="1">
      <alignment horizontal="center"/>
    </xf>
    <xf numFmtId="1" fontId="19" fillId="0" borderId="32" xfId="1" applyNumberFormat="1" applyFont="1" applyFill="1" applyBorder="1" applyAlignment="1">
      <alignment horizontal="center"/>
    </xf>
    <xf numFmtId="1" fontId="20" fillId="0" borderId="36" xfId="0" applyNumberFormat="1" applyFont="1" applyFill="1" applyBorder="1" applyAlignment="1">
      <alignment horizontal="center"/>
    </xf>
    <xf numFmtId="1" fontId="19" fillId="0" borderId="30" xfId="1" applyNumberFormat="1" applyFont="1" applyFill="1" applyBorder="1" applyAlignment="1">
      <alignment horizontal="center"/>
    </xf>
    <xf numFmtId="1" fontId="20" fillId="0" borderId="43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4" fontId="35" fillId="0" borderId="0" xfId="1" applyFont="1" applyFill="1"/>
    <xf numFmtId="44" fontId="2" fillId="5" borderId="10" xfId="1" applyFont="1" applyFill="1" applyBorder="1"/>
    <xf numFmtId="44" fontId="2" fillId="5" borderId="12" xfId="1" applyFont="1" applyFill="1" applyBorder="1"/>
    <xf numFmtId="44" fontId="2" fillId="5" borderId="14" xfId="1" applyFont="1" applyFill="1" applyBorder="1"/>
    <xf numFmtId="44" fontId="2" fillId="4" borderId="0" xfId="1" applyFont="1" applyFill="1"/>
    <xf numFmtId="44" fontId="2" fillId="6" borderId="0" xfId="1" applyFont="1" applyFill="1"/>
    <xf numFmtId="44" fontId="19" fillId="5" borderId="30" xfId="1" applyFont="1" applyFill="1" applyBorder="1"/>
    <xf numFmtId="44" fontId="24" fillId="5" borderId="40" xfId="1" applyFont="1" applyFill="1" applyBorder="1"/>
    <xf numFmtId="44" fontId="20" fillId="0" borderId="24" xfId="0" applyNumberFormat="1" applyFont="1" applyBorder="1"/>
    <xf numFmtId="44" fontId="0" fillId="0" borderId="2" xfId="1" applyFont="1" applyBorder="1"/>
    <xf numFmtId="44" fontId="0" fillId="0" borderId="23" xfId="1" applyFont="1" applyBorder="1"/>
    <xf numFmtId="44" fontId="20" fillId="0" borderId="39" xfId="0" applyNumberFormat="1" applyFont="1" applyBorder="1"/>
    <xf numFmtId="44" fontId="0" fillId="0" borderId="39" xfId="1" applyFont="1" applyBorder="1"/>
    <xf numFmtId="44" fontId="36" fillId="0" borderId="39" xfId="0" applyNumberFormat="1" applyFont="1" applyBorder="1"/>
    <xf numFmtId="0" fontId="18" fillId="0" borderId="0" xfId="0" applyFont="1"/>
    <xf numFmtId="44" fontId="0" fillId="0" borderId="34" xfId="1" applyFont="1" applyBorder="1"/>
    <xf numFmtId="44" fontId="0" fillId="0" borderId="33" xfId="1" applyFont="1" applyBorder="1"/>
    <xf numFmtId="0" fontId="20" fillId="0" borderId="0" xfId="0" applyFont="1"/>
    <xf numFmtId="44" fontId="20" fillId="0" borderId="35" xfId="1" applyFont="1" applyBorder="1"/>
    <xf numFmtId="164" fontId="29" fillId="3" borderId="0" xfId="1" applyNumberFormat="1" applyFont="1" applyFill="1" applyBorder="1" applyAlignment="1">
      <alignment horizontal="center"/>
    </xf>
    <xf numFmtId="44" fontId="17" fillId="0" borderId="0" xfId="1" applyFont="1" applyFill="1" applyBorder="1"/>
    <xf numFmtId="0" fontId="25" fillId="0" borderId="48" xfId="0" applyFont="1" applyFill="1" applyBorder="1" applyAlignment="1">
      <alignment horizontal="center"/>
    </xf>
    <xf numFmtId="44" fontId="19" fillId="0" borderId="48" xfId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0" fontId="23" fillId="0" borderId="0" xfId="0" applyFont="1" applyFill="1" applyBorder="1" applyAlignment="1">
      <alignment horizontal="center"/>
    </xf>
    <xf numFmtId="1" fontId="19" fillId="0" borderId="0" xfId="1" applyNumberFormat="1" applyFont="1" applyFill="1" applyBorder="1" applyAlignment="1">
      <alignment horizontal="center"/>
    </xf>
    <xf numFmtId="44" fontId="24" fillId="0" borderId="0" xfId="1" applyFont="1" applyFill="1" applyBorder="1"/>
    <xf numFmtId="0" fontId="23" fillId="0" borderId="39" xfId="0" applyFont="1" applyFill="1" applyBorder="1" applyAlignment="1">
      <alignment horizontal="center"/>
    </xf>
    <xf numFmtId="44" fontId="19" fillId="0" borderId="39" xfId="1" applyFont="1" applyFill="1" applyBorder="1"/>
    <xf numFmtId="44" fontId="19" fillId="0" borderId="39" xfId="1" applyFont="1" applyFill="1" applyBorder="1" applyAlignment="1">
      <alignment horizontal="left" wrapText="1"/>
    </xf>
    <xf numFmtId="1" fontId="20" fillId="0" borderId="39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164" fontId="29" fillId="7" borderId="0" xfId="1" applyNumberFormat="1" applyFont="1" applyFill="1" applyBorder="1" applyAlignment="1">
      <alignment horizontal="center"/>
    </xf>
    <xf numFmtId="44" fontId="35" fillId="0" borderId="0" xfId="0" applyNumberFormat="1" applyFont="1"/>
    <xf numFmtId="0" fontId="2" fillId="8" borderId="18" xfId="0" applyFont="1" applyFill="1" applyBorder="1"/>
    <xf numFmtId="165" fontId="2" fillId="8" borderId="0" xfId="0" applyNumberFormat="1" applyFont="1" applyFill="1" applyBorder="1"/>
    <xf numFmtId="44" fontId="29" fillId="0" borderId="36" xfId="1" applyFont="1" applyFill="1" applyBorder="1" applyAlignment="1">
      <alignment horizontal="left" wrapText="1"/>
    </xf>
    <xf numFmtId="44" fontId="37" fillId="9" borderId="47" xfId="0" applyNumberFormat="1" applyFont="1" applyFill="1" applyBorder="1"/>
    <xf numFmtId="0" fontId="0" fillId="9" borderId="0" xfId="0" applyFill="1"/>
    <xf numFmtId="0" fontId="2" fillId="9" borderId="0" xfId="0" applyFont="1" applyFill="1"/>
    <xf numFmtId="0" fontId="37" fillId="0" borderId="0" xfId="0" applyFont="1" applyAlignment="1">
      <alignment horizontal="center"/>
    </xf>
    <xf numFmtId="0" fontId="22" fillId="4" borderId="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4" fontId="22" fillId="4" borderId="4" xfId="0" applyNumberFormat="1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0" fillId="0" borderId="32" xfId="1" applyFont="1" applyBorder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44" fontId="20" fillId="0" borderId="0" xfId="1" applyFont="1" applyFill="1" applyBorder="1" applyAlignment="1">
      <alignment horizontal="center" vertical="center"/>
    </xf>
    <xf numFmtId="44" fontId="22" fillId="9" borderId="4" xfId="1" applyFont="1" applyFill="1" applyBorder="1" applyAlignment="1">
      <alignment horizontal="right"/>
    </xf>
    <xf numFmtId="44" fontId="22" fillId="9" borderId="5" xfId="1" applyFont="1" applyFill="1" applyBorder="1" applyAlignment="1">
      <alignment horizontal="right"/>
    </xf>
    <xf numFmtId="44" fontId="22" fillId="0" borderId="46" xfId="1" applyFont="1" applyBorder="1" applyAlignment="1">
      <alignment horizontal="center" wrapText="1"/>
    </xf>
    <xf numFmtId="44" fontId="22" fillId="0" borderId="44" xfId="1" applyFont="1" applyBorder="1" applyAlignment="1">
      <alignment horizontal="center" wrapText="1"/>
    </xf>
    <xf numFmtId="44" fontId="20" fillId="0" borderId="46" xfId="1" applyFont="1" applyBorder="1" applyAlignment="1">
      <alignment horizontal="center" wrapText="1"/>
    </xf>
    <xf numFmtId="44" fontId="20" fillId="0" borderId="44" xfId="1" applyFont="1" applyBorder="1" applyAlignment="1">
      <alignment horizontal="center" wrapText="1"/>
    </xf>
    <xf numFmtId="44" fontId="20" fillId="0" borderId="45" xfId="1" applyFont="1" applyBorder="1" applyAlignment="1">
      <alignment horizontal="center"/>
    </xf>
    <xf numFmtId="0" fontId="3" fillId="0" borderId="0" xfId="0" applyFont="1" applyFill="1" applyAlignment="1"/>
    <xf numFmtId="44" fontId="20" fillId="8" borderId="0" xfId="1" applyFont="1" applyFill="1" applyAlignment="1">
      <alignment horizontal="center"/>
    </xf>
    <xf numFmtId="44" fontId="22" fillId="8" borderId="0" xfId="1" applyFont="1" applyFill="1" applyAlignment="1">
      <alignment horizontal="center"/>
    </xf>
    <xf numFmtId="44" fontId="22" fillId="0" borderId="33" xfId="1" applyFont="1" applyBorder="1" applyAlignment="1">
      <alignment horizontal="center"/>
    </xf>
    <xf numFmtId="44" fontId="22" fillId="0" borderId="34" xfId="1" applyFont="1" applyBorder="1" applyAlignment="1">
      <alignment horizontal="center"/>
    </xf>
    <xf numFmtId="44" fontId="22" fillId="0" borderId="3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20" name="Conector recto de flecha 19"/>
        <xdr:cNvCxnSpPr/>
      </xdr:nvCxnSpPr>
      <xdr:spPr>
        <a:xfrm flipV="1">
          <a:off x="16935450" y="5267325"/>
          <a:ext cx="1257300" cy="733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2" name="Conector recto de flecha 21"/>
        <xdr:cNvCxnSpPr/>
      </xdr:nvCxnSpPr>
      <xdr:spPr>
        <a:xfrm flipV="1">
          <a:off x="17011650" y="5448300"/>
          <a:ext cx="1190625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tabSelected="1" topLeftCell="A22" workbookViewId="0">
      <selection activeCell="A42" sqref="A42"/>
    </sheetView>
  </sheetViews>
  <sheetFormatPr baseColWidth="10" defaultRowHeight="15" x14ac:dyDescent="0.25"/>
  <cols>
    <col min="1" max="1" width="13" style="11" customWidth="1"/>
    <col min="2" max="2" width="14.140625" bestFit="1" customWidth="1"/>
    <col min="3" max="3" width="11.42578125" style="5"/>
    <col min="4" max="4" width="11.42578125" style="11"/>
    <col min="5" max="5" width="14.140625" bestFit="1" customWidth="1"/>
    <col min="6" max="6" width="8.140625" customWidth="1"/>
    <col min="8" max="8" width="11.42578125" style="4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78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232" t="s">
        <v>28</v>
      </c>
      <c r="C1" s="232"/>
      <c r="D1" s="232"/>
      <c r="E1" s="232"/>
      <c r="F1" s="232"/>
      <c r="G1" s="232"/>
      <c r="H1" s="232"/>
      <c r="I1" s="232"/>
      <c r="J1" s="232"/>
      <c r="L1" s="2" t="s">
        <v>0</v>
      </c>
      <c r="M1" s="3"/>
    </row>
    <row r="2" spans="1:21" ht="19.5" thickBot="1" x14ac:dyDescent="0.35">
      <c r="A2" s="1"/>
      <c r="B2" s="4"/>
      <c r="D2" s="6"/>
      <c r="E2" s="7"/>
      <c r="G2" s="233" t="s">
        <v>151</v>
      </c>
      <c r="H2" s="233"/>
      <c r="I2" s="233"/>
      <c r="J2" s="234">
        <v>2000</v>
      </c>
      <c r="K2" s="234"/>
      <c r="L2" s="8"/>
      <c r="M2" s="3"/>
    </row>
    <row r="3" spans="1:21" ht="16.5" customHeight="1" thickBot="1" x14ac:dyDescent="0.3">
      <c r="A3" s="217" t="s">
        <v>1</v>
      </c>
      <c r="B3" s="9" t="s">
        <v>2</v>
      </c>
      <c r="C3" s="10"/>
      <c r="E3" s="4"/>
      <c r="I3" s="4"/>
      <c r="L3" s="8"/>
      <c r="M3" s="3"/>
      <c r="Q3" s="227" t="s">
        <v>97</v>
      </c>
      <c r="R3" s="229" t="s">
        <v>96</v>
      </c>
      <c r="S3" s="231" t="s">
        <v>98</v>
      </c>
      <c r="T3" s="216"/>
      <c r="U3" s="11"/>
    </row>
    <row r="4" spans="1:21" ht="20.25" thickTop="1" thickBot="1" x14ac:dyDescent="0.35">
      <c r="A4" s="218"/>
      <c r="B4" s="12">
        <v>0</v>
      </c>
      <c r="C4" s="13"/>
      <c r="D4" s="219" t="s">
        <v>3</v>
      </c>
      <c r="E4" s="220"/>
      <c r="H4" s="221" t="s">
        <v>4</v>
      </c>
      <c r="I4" s="222"/>
      <c r="J4" s="222"/>
      <c r="K4" s="222"/>
      <c r="L4" s="14" t="s">
        <v>5</v>
      </c>
      <c r="M4" s="15" t="s">
        <v>6</v>
      </c>
      <c r="Q4" s="228"/>
      <c r="R4" s="230"/>
      <c r="S4" s="78" t="s">
        <v>79</v>
      </c>
      <c r="T4" s="177" t="s">
        <v>95</v>
      </c>
      <c r="U4" s="11"/>
    </row>
    <row r="5" spans="1:21" ht="17.25" thickTop="1" thickBot="1" x14ac:dyDescent="0.3">
      <c r="A5" s="16">
        <v>42736</v>
      </c>
      <c r="B5" s="161">
        <v>0</v>
      </c>
      <c r="C5" s="18"/>
      <c r="D5" s="19">
        <v>42736</v>
      </c>
      <c r="E5" s="162">
        <v>0</v>
      </c>
      <c r="F5" s="21"/>
      <c r="G5" s="22">
        <v>42736</v>
      </c>
      <c r="H5" s="163">
        <v>0</v>
      </c>
      <c r="I5" s="23"/>
      <c r="J5" s="24"/>
      <c r="K5" s="24"/>
      <c r="L5" s="25"/>
      <c r="M5" s="26"/>
      <c r="N5" s="160"/>
      <c r="P5" s="16">
        <v>42736</v>
      </c>
      <c r="Q5" s="176">
        <v>0</v>
      </c>
      <c r="R5" s="176">
        <v>0</v>
      </c>
      <c r="S5" s="175">
        <v>0</v>
      </c>
      <c r="T5" s="178">
        <v>0</v>
      </c>
      <c r="U5" s="11"/>
    </row>
    <row r="6" spans="1:21" ht="16.5" thickBot="1" x14ac:dyDescent="0.3">
      <c r="A6" s="16">
        <v>42737</v>
      </c>
      <c r="B6" s="17">
        <v>0</v>
      </c>
      <c r="C6" s="18" t="s">
        <v>62</v>
      </c>
      <c r="D6" s="19">
        <v>42737</v>
      </c>
      <c r="E6" s="20">
        <v>0</v>
      </c>
      <c r="F6" s="27"/>
      <c r="G6" s="22">
        <v>42737</v>
      </c>
      <c r="H6" s="28">
        <v>0</v>
      </c>
      <c r="I6" s="29"/>
      <c r="J6" s="30" t="s">
        <v>7</v>
      </c>
      <c r="K6" s="31">
        <v>0</v>
      </c>
      <c r="L6" s="25"/>
      <c r="M6" s="26">
        <v>0</v>
      </c>
      <c r="N6" s="160"/>
      <c r="P6" s="16">
        <v>42737</v>
      </c>
      <c r="Q6" s="172">
        <v>147923</v>
      </c>
      <c r="R6" s="172">
        <v>142127</v>
      </c>
      <c r="S6" s="172">
        <v>141984.5</v>
      </c>
      <c r="T6" s="173">
        <f>S6-R6</f>
        <v>-142.5</v>
      </c>
      <c r="U6" s="11" t="s">
        <v>94</v>
      </c>
    </row>
    <row r="7" spans="1:21" ht="16.5" thickBot="1" x14ac:dyDescent="0.3">
      <c r="A7" s="16">
        <v>42738</v>
      </c>
      <c r="B7" s="17">
        <v>39291.5</v>
      </c>
      <c r="C7" s="18" t="s">
        <v>63</v>
      </c>
      <c r="D7" s="19">
        <v>42738</v>
      </c>
      <c r="E7" s="20">
        <v>36723</v>
      </c>
      <c r="F7" s="21"/>
      <c r="G7" s="22">
        <v>42738</v>
      </c>
      <c r="H7" s="28">
        <v>0</v>
      </c>
      <c r="I7" s="29"/>
      <c r="J7" s="33" t="s">
        <v>8</v>
      </c>
      <c r="K7" s="34">
        <v>0</v>
      </c>
      <c r="L7" s="25" t="s">
        <v>64</v>
      </c>
      <c r="M7" s="26">
        <v>0</v>
      </c>
      <c r="N7" s="113"/>
      <c r="P7" s="16">
        <v>42738</v>
      </c>
      <c r="Q7" s="172">
        <v>42519</v>
      </c>
      <c r="R7" s="172">
        <v>39291.5</v>
      </c>
      <c r="S7" s="172">
        <v>39377</v>
      </c>
      <c r="T7" s="171">
        <f>S7-R7</f>
        <v>85.5</v>
      </c>
      <c r="U7" s="174" t="s">
        <v>93</v>
      </c>
    </row>
    <row r="8" spans="1:21" ht="16.5" thickBot="1" x14ac:dyDescent="0.3">
      <c r="A8" s="16">
        <v>42739</v>
      </c>
      <c r="B8" s="17">
        <v>45294.5</v>
      </c>
      <c r="C8" s="32" t="s">
        <v>65</v>
      </c>
      <c r="D8" s="19">
        <v>42739</v>
      </c>
      <c r="E8" s="20">
        <v>44469.5</v>
      </c>
      <c r="F8" s="21"/>
      <c r="G8" s="22">
        <v>42739</v>
      </c>
      <c r="H8" s="28">
        <v>0</v>
      </c>
      <c r="I8" s="29"/>
      <c r="J8" s="30" t="s">
        <v>9</v>
      </c>
      <c r="K8" s="31">
        <f>7187.5</f>
        <v>7187.5</v>
      </c>
      <c r="L8" s="35" t="s">
        <v>66</v>
      </c>
      <c r="M8" s="26">
        <v>0</v>
      </c>
      <c r="N8" s="113"/>
      <c r="P8" s="16">
        <v>42739</v>
      </c>
      <c r="Q8" s="172">
        <v>48055.5</v>
      </c>
      <c r="R8" s="172">
        <v>45294.5</v>
      </c>
      <c r="S8" s="172">
        <v>45591.5</v>
      </c>
      <c r="T8" s="171">
        <f>S8-R8</f>
        <v>297</v>
      </c>
      <c r="U8" s="5" t="s">
        <v>93</v>
      </c>
    </row>
    <row r="9" spans="1:21" ht="16.5" thickBot="1" x14ac:dyDescent="0.3">
      <c r="A9" s="16">
        <v>42740</v>
      </c>
      <c r="B9" s="17">
        <v>50783</v>
      </c>
      <c r="C9" s="37" t="s">
        <v>68</v>
      </c>
      <c r="D9" s="19">
        <v>42740</v>
      </c>
      <c r="E9" s="20">
        <v>55594.5</v>
      </c>
      <c r="F9" s="21"/>
      <c r="G9" s="22">
        <v>42740</v>
      </c>
      <c r="H9" s="28">
        <v>0</v>
      </c>
      <c r="I9" s="29"/>
      <c r="J9" s="30" t="s">
        <v>108</v>
      </c>
      <c r="K9" s="27">
        <v>0</v>
      </c>
      <c r="L9" s="35" t="s">
        <v>67</v>
      </c>
      <c r="M9" s="26">
        <v>0</v>
      </c>
      <c r="N9" s="160"/>
      <c r="P9" s="16">
        <v>42740</v>
      </c>
      <c r="Q9" s="172">
        <v>55594.5</v>
      </c>
      <c r="R9" s="172">
        <v>50783.5</v>
      </c>
      <c r="S9" s="172">
        <v>50294.5</v>
      </c>
      <c r="T9" s="173">
        <f>S9-R9</f>
        <v>-489</v>
      </c>
      <c r="U9" s="11" t="s">
        <v>94</v>
      </c>
    </row>
    <row r="10" spans="1:21" ht="16.5" thickBot="1" x14ac:dyDescent="0.3">
      <c r="A10" s="16">
        <v>42741</v>
      </c>
      <c r="B10" s="17">
        <v>38264</v>
      </c>
      <c r="C10" s="32" t="s">
        <v>69</v>
      </c>
      <c r="D10" s="19">
        <v>42741</v>
      </c>
      <c r="E10" s="20">
        <v>38264</v>
      </c>
      <c r="F10" s="21"/>
      <c r="G10" s="22">
        <v>42741</v>
      </c>
      <c r="H10" s="28">
        <v>0</v>
      </c>
      <c r="I10" s="180" t="s">
        <v>112</v>
      </c>
      <c r="J10" s="30" t="s">
        <v>109</v>
      </c>
      <c r="K10" s="27">
        <v>8050.87</v>
      </c>
      <c r="L10" s="25" t="s">
        <v>71</v>
      </c>
      <c r="M10" s="26">
        <v>0</v>
      </c>
      <c r="N10" s="113"/>
      <c r="P10" s="16">
        <v>42741</v>
      </c>
      <c r="Q10" s="172">
        <v>38264</v>
      </c>
      <c r="R10" s="172">
        <v>38264</v>
      </c>
      <c r="S10" s="172">
        <v>38310</v>
      </c>
      <c r="T10" s="171">
        <f>S10-R10</f>
        <v>46</v>
      </c>
      <c r="U10" s="5" t="s">
        <v>93</v>
      </c>
    </row>
    <row r="11" spans="1:21" ht="16.5" thickBot="1" x14ac:dyDescent="0.3">
      <c r="A11" s="16">
        <v>42742</v>
      </c>
      <c r="B11" s="17">
        <v>89103.5</v>
      </c>
      <c r="C11" s="32" t="s">
        <v>72</v>
      </c>
      <c r="D11" s="19">
        <v>42742</v>
      </c>
      <c r="E11" s="20">
        <v>89103.5</v>
      </c>
      <c r="F11" s="21"/>
      <c r="G11" s="22">
        <v>42742</v>
      </c>
      <c r="H11" s="28">
        <v>0</v>
      </c>
      <c r="I11" s="29" t="s">
        <v>150</v>
      </c>
      <c r="J11" s="30" t="s">
        <v>110</v>
      </c>
      <c r="K11" s="27">
        <v>8050.87</v>
      </c>
      <c r="L11" s="25" t="s">
        <v>70</v>
      </c>
      <c r="M11" s="26">
        <v>0</v>
      </c>
      <c r="N11" s="160"/>
      <c r="P11" s="16">
        <v>42742</v>
      </c>
      <c r="Q11" s="172">
        <v>89103.5</v>
      </c>
      <c r="R11" s="172">
        <v>89103.5</v>
      </c>
      <c r="S11" s="172">
        <v>89000</v>
      </c>
      <c r="T11" s="173">
        <f t="shared" ref="T11:T23" si="0">S11-R11</f>
        <v>-103.5</v>
      </c>
      <c r="U11" s="177" t="s">
        <v>94</v>
      </c>
    </row>
    <row r="12" spans="1:21" ht="16.5" thickBot="1" x14ac:dyDescent="0.3">
      <c r="A12" s="16">
        <v>42743</v>
      </c>
      <c r="B12" s="17">
        <v>101200.5</v>
      </c>
      <c r="C12" s="32" t="s">
        <v>74</v>
      </c>
      <c r="D12" s="19">
        <v>42743</v>
      </c>
      <c r="E12" s="20">
        <v>101200.5</v>
      </c>
      <c r="F12" s="21"/>
      <c r="G12" s="22">
        <v>42743</v>
      </c>
      <c r="H12" s="28">
        <v>0</v>
      </c>
      <c r="I12" s="29"/>
      <c r="J12" s="30" t="s">
        <v>111</v>
      </c>
      <c r="K12" s="27">
        <v>0</v>
      </c>
      <c r="L12" s="25" t="s">
        <v>73</v>
      </c>
      <c r="M12" s="26">
        <v>0</v>
      </c>
      <c r="N12" s="160"/>
      <c r="P12" s="16">
        <v>42743</v>
      </c>
      <c r="Q12" s="172">
        <v>101200.5</v>
      </c>
      <c r="R12" s="172">
        <v>101200.5</v>
      </c>
      <c r="S12" s="172">
        <v>100000</v>
      </c>
      <c r="T12" s="173">
        <f t="shared" si="0"/>
        <v>-1200.5</v>
      </c>
      <c r="U12" s="11" t="s">
        <v>94</v>
      </c>
    </row>
    <row r="13" spans="1:21" ht="16.5" thickBot="1" x14ac:dyDescent="0.3">
      <c r="A13" s="16">
        <v>42744</v>
      </c>
      <c r="B13" s="17">
        <v>92600</v>
      </c>
      <c r="C13" s="32" t="s">
        <v>76</v>
      </c>
      <c r="D13" s="19">
        <v>42744</v>
      </c>
      <c r="E13" s="20">
        <v>95332</v>
      </c>
      <c r="F13" s="21"/>
      <c r="G13" s="22">
        <v>42744</v>
      </c>
      <c r="H13" s="28">
        <v>32</v>
      </c>
      <c r="I13" s="29"/>
      <c r="J13" s="38"/>
      <c r="K13" s="31">
        <v>0</v>
      </c>
      <c r="L13" s="25" t="s">
        <v>75</v>
      </c>
      <c r="M13" s="26">
        <v>0</v>
      </c>
      <c r="N13" s="113"/>
      <c r="P13" s="16">
        <v>42744</v>
      </c>
      <c r="Q13" s="172">
        <v>95332</v>
      </c>
      <c r="R13" s="172">
        <v>92600</v>
      </c>
      <c r="S13" s="172">
        <v>92891</v>
      </c>
      <c r="T13" s="171">
        <f t="shared" si="0"/>
        <v>291</v>
      </c>
      <c r="U13" s="174" t="s">
        <v>93</v>
      </c>
    </row>
    <row r="14" spans="1:21" ht="16.5" thickBot="1" x14ac:dyDescent="0.3">
      <c r="A14" s="16">
        <v>42745</v>
      </c>
      <c r="B14" s="17">
        <v>46389</v>
      </c>
      <c r="C14" s="37" t="s">
        <v>78</v>
      </c>
      <c r="D14" s="19">
        <v>42745</v>
      </c>
      <c r="E14" s="20">
        <v>53683</v>
      </c>
      <c r="F14" s="21"/>
      <c r="G14" s="22">
        <v>42745</v>
      </c>
      <c r="H14" s="28">
        <v>226</v>
      </c>
      <c r="I14" s="29"/>
      <c r="J14" s="39"/>
      <c r="K14" s="31">
        <v>0</v>
      </c>
      <c r="L14" s="25" t="s">
        <v>77</v>
      </c>
      <c r="M14" s="26">
        <v>0</v>
      </c>
      <c r="N14" s="113"/>
      <c r="P14" s="16">
        <v>42745</v>
      </c>
      <c r="Q14" s="172">
        <v>53683</v>
      </c>
      <c r="R14" s="172">
        <v>46389</v>
      </c>
      <c r="S14" s="172">
        <v>46700</v>
      </c>
      <c r="T14" s="171">
        <f t="shared" si="0"/>
        <v>311</v>
      </c>
      <c r="U14" s="174" t="s">
        <v>93</v>
      </c>
    </row>
    <row r="15" spans="1:21" ht="16.5" thickBot="1" x14ac:dyDescent="0.3">
      <c r="A15" s="16">
        <v>42746</v>
      </c>
      <c r="B15" s="17">
        <v>71932.5</v>
      </c>
      <c r="C15" s="37" t="s">
        <v>99</v>
      </c>
      <c r="D15" s="19">
        <v>42746</v>
      </c>
      <c r="E15" s="20">
        <v>69252</v>
      </c>
      <c r="F15" s="21"/>
      <c r="G15" s="22">
        <v>42746</v>
      </c>
      <c r="H15" s="28">
        <v>0</v>
      </c>
      <c r="I15" s="29"/>
      <c r="J15" s="38" t="s">
        <v>10</v>
      </c>
      <c r="K15" s="31">
        <v>0</v>
      </c>
      <c r="L15" s="25" t="s">
        <v>102</v>
      </c>
      <c r="M15" s="26">
        <v>0</v>
      </c>
      <c r="N15" s="113"/>
      <c r="P15" s="16">
        <v>42746</v>
      </c>
      <c r="Q15" s="172">
        <v>76320</v>
      </c>
      <c r="R15" s="172">
        <v>71932.5</v>
      </c>
      <c r="S15" s="172">
        <v>72000</v>
      </c>
      <c r="T15" s="171">
        <f t="shared" si="0"/>
        <v>67.5</v>
      </c>
      <c r="U15" s="5" t="s">
        <v>93</v>
      </c>
    </row>
    <row r="16" spans="1:21" ht="16.5" thickBot="1" x14ac:dyDescent="0.3">
      <c r="A16" s="16">
        <v>42747</v>
      </c>
      <c r="B16" s="17">
        <v>55565</v>
      </c>
      <c r="C16" s="37" t="s">
        <v>101</v>
      </c>
      <c r="D16" s="19">
        <v>42747</v>
      </c>
      <c r="E16" s="20">
        <v>54073.5</v>
      </c>
      <c r="F16" s="21"/>
      <c r="G16" s="22">
        <v>42747</v>
      </c>
      <c r="H16" s="28">
        <v>10</v>
      </c>
      <c r="I16" s="29"/>
      <c r="J16" s="40"/>
      <c r="K16" s="41">
        <v>0</v>
      </c>
      <c r="L16" s="25" t="s">
        <v>103</v>
      </c>
      <c r="M16" s="26">
        <v>0</v>
      </c>
      <c r="N16" s="113"/>
      <c r="P16" s="16">
        <v>42747</v>
      </c>
      <c r="Q16" s="172">
        <v>61222</v>
      </c>
      <c r="R16" s="172">
        <v>55575</v>
      </c>
      <c r="S16" s="172">
        <v>54300</v>
      </c>
      <c r="T16" s="173">
        <f t="shared" si="0"/>
        <v>-1275</v>
      </c>
      <c r="U16" s="11" t="s">
        <v>94</v>
      </c>
    </row>
    <row r="17" spans="1:21" ht="15.75" customHeight="1" thickBot="1" x14ac:dyDescent="0.3">
      <c r="A17" s="16">
        <v>42748</v>
      </c>
      <c r="B17" s="17">
        <v>60218.5</v>
      </c>
      <c r="C17" s="37" t="s">
        <v>105</v>
      </c>
      <c r="D17" s="19">
        <v>42748</v>
      </c>
      <c r="E17" s="20">
        <v>60127</v>
      </c>
      <c r="F17" s="21"/>
      <c r="G17" s="22">
        <v>42748</v>
      </c>
      <c r="H17" s="28">
        <v>0</v>
      </c>
      <c r="I17" s="29"/>
      <c r="J17" s="223" t="s">
        <v>11</v>
      </c>
      <c r="K17" s="41">
        <v>0</v>
      </c>
      <c r="L17" s="25" t="s">
        <v>104</v>
      </c>
      <c r="M17" s="26">
        <v>0</v>
      </c>
      <c r="N17" s="113"/>
      <c r="P17" s="16">
        <v>42748</v>
      </c>
      <c r="Q17" s="172">
        <v>60625</v>
      </c>
      <c r="R17" s="172">
        <v>60218.5</v>
      </c>
      <c r="S17" s="172">
        <v>60000</v>
      </c>
      <c r="T17" s="173">
        <f t="shared" si="0"/>
        <v>-218.5</v>
      </c>
      <c r="U17" s="11" t="s">
        <v>94</v>
      </c>
    </row>
    <row r="18" spans="1:21" ht="16.5" thickBot="1" x14ac:dyDescent="0.3">
      <c r="A18" s="16">
        <v>42749</v>
      </c>
      <c r="B18" s="17">
        <v>129772</v>
      </c>
      <c r="C18" s="32" t="s">
        <v>107</v>
      </c>
      <c r="D18" s="19">
        <v>42749</v>
      </c>
      <c r="E18" s="20">
        <v>129365.5</v>
      </c>
      <c r="F18" s="21"/>
      <c r="G18" s="22">
        <v>42749</v>
      </c>
      <c r="H18" s="28">
        <v>0</v>
      </c>
      <c r="I18" s="42"/>
      <c r="J18" s="223"/>
      <c r="K18" s="26">
        <v>0</v>
      </c>
      <c r="L18" s="25" t="s">
        <v>106</v>
      </c>
      <c r="M18" s="26">
        <v>0</v>
      </c>
      <c r="N18" s="113"/>
      <c r="P18" s="16">
        <v>42749</v>
      </c>
      <c r="Q18" s="172">
        <v>129772</v>
      </c>
      <c r="R18" s="172">
        <v>129772</v>
      </c>
      <c r="S18" s="172">
        <v>130000</v>
      </c>
      <c r="T18" s="171">
        <f t="shared" si="0"/>
        <v>228</v>
      </c>
      <c r="U18" s="5" t="s">
        <v>93</v>
      </c>
    </row>
    <row r="19" spans="1:21" ht="16.5" thickBot="1" x14ac:dyDescent="0.3">
      <c r="A19" s="16">
        <v>42750</v>
      </c>
      <c r="B19" s="17">
        <v>118387.5</v>
      </c>
      <c r="C19" s="37" t="s">
        <v>113</v>
      </c>
      <c r="D19" s="19">
        <v>42750</v>
      </c>
      <c r="E19" s="20">
        <v>98310.5</v>
      </c>
      <c r="F19" s="21"/>
      <c r="G19" s="22">
        <v>42750</v>
      </c>
      <c r="H19" s="28">
        <v>0</v>
      </c>
      <c r="I19" s="29"/>
      <c r="J19" s="38" t="s">
        <v>12</v>
      </c>
      <c r="K19" s="26">
        <v>0</v>
      </c>
      <c r="L19" s="25" t="s">
        <v>114</v>
      </c>
      <c r="M19" s="26">
        <v>0</v>
      </c>
      <c r="N19" s="113"/>
      <c r="P19" s="16">
        <v>42750</v>
      </c>
      <c r="Q19" s="172">
        <v>118387.5</v>
      </c>
      <c r="R19" s="172">
        <v>118387.5</v>
      </c>
      <c r="S19" s="172">
        <v>120077</v>
      </c>
      <c r="T19" s="171">
        <f t="shared" si="0"/>
        <v>1689.5</v>
      </c>
      <c r="U19" s="5" t="s">
        <v>93</v>
      </c>
    </row>
    <row r="20" spans="1:21" ht="16.5" thickBot="1" x14ac:dyDescent="0.3">
      <c r="A20" s="16">
        <v>42751</v>
      </c>
      <c r="B20" s="17">
        <v>84465.5</v>
      </c>
      <c r="C20" s="36" t="s">
        <v>116</v>
      </c>
      <c r="D20" s="19">
        <v>42751</v>
      </c>
      <c r="E20" s="20">
        <v>88166</v>
      </c>
      <c r="F20" s="21"/>
      <c r="G20" s="22">
        <v>42751</v>
      </c>
      <c r="H20" s="28">
        <v>0</v>
      </c>
      <c r="I20" s="43"/>
      <c r="J20" s="44" t="s">
        <v>13</v>
      </c>
      <c r="K20" s="45">
        <v>0</v>
      </c>
      <c r="L20" s="25" t="s">
        <v>115</v>
      </c>
      <c r="M20" s="26">
        <v>0</v>
      </c>
      <c r="N20" s="113"/>
      <c r="P20" s="16">
        <v>42751</v>
      </c>
      <c r="Q20" s="172">
        <v>88166</v>
      </c>
      <c r="R20" s="172">
        <v>84465.5</v>
      </c>
      <c r="S20" s="172">
        <f>51000+20000+3000+11037.5</f>
        <v>85037.5</v>
      </c>
      <c r="T20" s="171">
        <f t="shared" si="0"/>
        <v>572</v>
      </c>
      <c r="U20" s="5" t="s">
        <v>93</v>
      </c>
    </row>
    <row r="21" spans="1:21" ht="16.5" thickBot="1" x14ac:dyDescent="0.3">
      <c r="A21" s="16">
        <v>42752</v>
      </c>
      <c r="B21" s="17">
        <v>38927.5</v>
      </c>
      <c r="C21" s="36" t="s">
        <v>135</v>
      </c>
      <c r="D21" s="19">
        <v>42752</v>
      </c>
      <c r="E21" s="20">
        <v>51035</v>
      </c>
      <c r="F21" s="21"/>
      <c r="G21" s="22">
        <v>42752</v>
      </c>
      <c r="H21" s="28">
        <v>0</v>
      </c>
      <c r="I21" s="29"/>
      <c r="J21" s="46"/>
      <c r="K21" s="45">
        <v>0</v>
      </c>
      <c r="L21" s="25" t="s">
        <v>134</v>
      </c>
      <c r="M21" s="26">
        <v>0</v>
      </c>
      <c r="N21" s="113"/>
      <c r="P21" s="16">
        <v>42752</v>
      </c>
      <c r="Q21" s="172">
        <v>51035</v>
      </c>
      <c r="R21" s="172">
        <v>38927.5</v>
      </c>
      <c r="S21" s="172">
        <v>38900</v>
      </c>
      <c r="T21" s="173">
        <f t="shared" si="0"/>
        <v>-27.5</v>
      </c>
      <c r="U21" s="11" t="s">
        <v>94</v>
      </c>
    </row>
    <row r="22" spans="1:21" ht="16.5" thickBot="1" x14ac:dyDescent="0.3">
      <c r="A22" s="16">
        <v>42753</v>
      </c>
      <c r="B22" s="17">
        <v>74675.5</v>
      </c>
      <c r="C22" s="37" t="s">
        <v>137</v>
      </c>
      <c r="D22" s="19">
        <v>42753</v>
      </c>
      <c r="E22" s="20">
        <v>78816.5</v>
      </c>
      <c r="F22" s="21"/>
      <c r="G22" s="22">
        <v>42753</v>
      </c>
      <c r="H22" s="28">
        <v>0</v>
      </c>
      <c r="I22" s="43"/>
      <c r="J22" s="47"/>
      <c r="K22" s="45">
        <v>0</v>
      </c>
      <c r="L22" s="25" t="s">
        <v>136</v>
      </c>
      <c r="M22" s="26">
        <v>0</v>
      </c>
      <c r="N22" s="113"/>
      <c r="P22" s="16">
        <v>42753</v>
      </c>
      <c r="Q22" s="172">
        <v>78816.5</v>
      </c>
      <c r="R22" s="172">
        <v>74675.5</v>
      </c>
      <c r="S22" s="172">
        <v>72650</v>
      </c>
      <c r="T22" s="173">
        <f t="shared" si="0"/>
        <v>-2025.5</v>
      </c>
      <c r="U22" s="5" t="s">
        <v>94</v>
      </c>
    </row>
    <row r="23" spans="1:21" ht="16.5" thickBot="1" x14ac:dyDescent="0.3">
      <c r="A23" s="16">
        <v>42754</v>
      </c>
      <c r="B23" s="17">
        <v>71257.5</v>
      </c>
      <c r="C23" s="37" t="s">
        <v>139</v>
      </c>
      <c r="D23" s="19">
        <v>42754</v>
      </c>
      <c r="E23" s="20">
        <v>71456</v>
      </c>
      <c r="F23" s="21"/>
      <c r="G23" s="22">
        <v>42754</v>
      </c>
      <c r="H23" s="28">
        <v>0</v>
      </c>
      <c r="I23" s="29"/>
      <c r="J23" s="48"/>
      <c r="K23" s="45" t="s">
        <v>14</v>
      </c>
      <c r="L23" s="25" t="s">
        <v>138</v>
      </c>
      <c r="M23" s="26">
        <v>0</v>
      </c>
      <c r="N23" s="113"/>
      <c r="P23" s="16">
        <v>42754</v>
      </c>
      <c r="Q23" s="172">
        <v>71456</v>
      </c>
      <c r="R23" s="172">
        <v>71257.5</v>
      </c>
      <c r="S23" s="172">
        <v>71257.5</v>
      </c>
      <c r="T23" s="171">
        <f t="shared" si="0"/>
        <v>0</v>
      </c>
    </row>
    <row r="24" spans="1:21" ht="16.5" thickBot="1" x14ac:dyDescent="0.3">
      <c r="A24" s="16">
        <v>42755</v>
      </c>
      <c r="B24" s="17">
        <v>84626</v>
      </c>
      <c r="C24" s="37" t="s">
        <v>141</v>
      </c>
      <c r="D24" s="19">
        <v>42755</v>
      </c>
      <c r="E24" s="20">
        <v>83076.5</v>
      </c>
      <c r="F24" s="21"/>
      <c r="G24" s="22">
        <v>42755</v>
      </c>
      <c r="H24" s="28">
        <v>0</v>
      </c>
      <c r="I24" s="29"/>
      <c r="J24" s="49" t="s">
        <v>15</v>
      </c>
      <c r="K24" s="45">
        <v>870</v>
      </c>
      <c r="L24" s="25" t="s">
        <v>140</v>
      </c>
      <c r="M24" s="26">
        <v>0</v>
      </c>
      <c r="N24" s="113"/>
      <c r="P24" s="16">
        <v>42755</v>
      </c>
      <c r="Q24" s="170"/>
      <c r="R24" s="170"/>
      <c r="S24" s="169"/>
      <c r="T24" s="168">
        <f>2918.5+10.5</f>
        <v>2929</v>
      </c>
      <c r="U24" s="5" t="s">
        <v>154</v>
      </c>
    </row>
    <row r="25" spans="1:21" ht="21.75" thickBot="1" x14ac:dyDescent="0.4">
      <c r="A25" s="16">
        <v>42756</v>
      </c>
      <c r="B25" s="17">
        <v>87259.5</v>
      </c>
      <c r="C25" s="36" t="s">
        <v>143</v>
      </c>
      <c r="D25" s="19">
        <v>42756</v>
      </c>
      <c r="E25" s="20">
        <v>87549.5</v>
      </c>
      <c r="F25" s="21"/>
      <c r="G25" s="22">
        <v>42756</v>
      </c>
      <c r="H25" s="28">
        <v>32</v>
      </c>
      <c r="I25" s="29"/>
      <c r="J25" s="50">
        <v>42740</v>
      </c>
      <c r="K25" s="45"/>
      <c r="L25" s="25" t="s">
        <v>142</v>
      </c>
      <c r="M25" s="26">
        <v>0</v>
      </c>
      <c r="N25" s="113"/>
      <c r="R25" s="225" t="s">
        <v>117</v>
      </c>
      <c r="S25" s="226"/>
      <c r="T25" s="198">
        <f>SUM(T6:T24)</f>
        <v>1034.5</v>
      </c>
    </row>
    <row r="26" spans="1:21" ht="15.75" thickBot="1" x14ac:dyDescent="0.3">
      <c r="A26" s="16">
        <v>42757</v>
      </c>
      <c r="B26" s="17">
        <v>56774</v>
      </c>
      <c r="C26" s="37" t="s">
        <v>145</v>
      </c>
      <c r="D26" s="19">
        <v>42757</v>
      </c>
      <c r="E26" s="20">
        <v>62320.5</v>
      </c>
      <c r="F26" s="21"/>
      <c r="G26" s="22">
        <v>42757</v>
      </c>
      <c r="H26" s="28">
        <v>0</v>
      </c>
      <c r="I26" s="29"/>
      <c r="J26" s="51" t="s">
        <v>16</v>
      </c>
      <c r="K26" s="45">
        <v>900</v>
      </c>
      <c r="L26" s="25" t="s">
        <v>144</v>
      </c>
      <c r="M26" s="26">
        <v>0</v>
      </c>
      <c r="N26" s="113"/>
      <c r="R26" s="200" t="s">
        <v>153</v>
      </c>
      <c r="S26" s="199"/>
      <c r="T26" s="199"/>
    </row>
    <row r="27" spans="1:21" ht="21.75" thickBot="1" x14ac:dyDescent="0.4">
      <c r="A27" s="16">
        <v>42758</v>
      </c>
      <c r="B27" s="17">
        <v>89094</v>
      </c>
      <c r="C27" s="37" t="s">
        <v>147</v>
      </c>
      <c r="D27" s="19">
        <v>42758</v>
      </c>
      <c r="E27" s="20">
        <v>89477</v>
      </c>
      <c r="F27" s="21"/>
      <c r="G27" s="22">
        <v>42758</v>
      </c>
      <c r="H27" s="28">
        <v>0</v>
      </c>
      <c r="I27" s="29"/>
      <c r="J27" s="52">
        <v>42740</v>
      </c>
      <c r="K27" s="45"/>
      <c r="L27" s="25" t="s">
        <v>146</v>
      </c>
      <c r="M27" s="26">
        <v>0</v>
      </c>
      <c r="U27" s="201" t="s">
        <v>155</v>
      </c>
    </row>
    <row r="28" spans="1:21" ht="15.75" thickBot="1" x14ac:dyDescent="0.3">
      <c r="A28" s="16">
        <v>42759</v>
      </c>
      <c r="B28" s="17"/>
      <c r="C28" s="37"/>
      <c r="D28" s="19">
        <v>42759</v>
      </c>
      <c r="E28" s="20"/>
      <c r="F28" s="21"/>
      <c r="G28" s="22">
        <v>42759</v>
      </c>
      <c r="H28" s="28"/>
      <c r="I28" s="29"/>
      <c r="J28" s="51" t="s">
        <v>17</v>
      </c>
      <c r="K28" s="45">
        <v>0</v>
      </c>
      <c r="L28" s="53"/>
      <c r="M28" s="26">
        <v>0</v>
      </c>
    </row>
    <row r="29" spans="1:21" ht="15.75" thickBot="1" x14ac:dyDescent="0.3">
      <c r="A29" s="16">
        <v>42760</v>
      </c>
      <c r="B29" s="17"/>
      <c r="C29" s="37"/>
      <c r="D29" s="19">
        <v>42760</v>
      </c>
      <c r="E29" s="20"/>
      <c r="F29" s="21"/>
      <c r="G29" s="22">
        <v>42760</v>
      </c>
      <c r="H29" s="28"/>
      <c r="I29" s="29"/>
      <c r="J29" s="50"/>
      <c r="K29" s="31"/>
      <c r="L29" s="25"/>
      <c r="M29" s="26">
        <v>0</v>
      </c>
    </row>
    <row r="30" spans="1:21" ht="15.75" thickBot="1" x14ac:dyDescent="0.3">
      <c r="A30" s="16">
        <v>42761</v>
      </c>
      <c r="B30" s="17"/>
      <c r="C30" s="18"/>
      <c r="D30" s="19">
        <v>42761</v>
      </c>
      <c r="E30" s="20"/>
      <c r="F30" s="21"/>
      <c r="G30" s="22">
        <v>42761</v>
      </c>
      <c r="H30" s="28"/>
      <c r="I30" s="29"/>
      <c r="J30" s="54" t="s">
        <v>18</v>
      </c>
      <c r="K30" s="45">
        <v>840</v>
      </c>
      <c r="L30" s="53"/>
      <c r="M30" s="26">
        <v>0</v>
      </c>
    </row>
    <row r="31" spans="1:21" ht="15.75" thickBot="1" x14ac:dyDescent="0.3">
      <c r="A31" s="16">
        <v>42762</v>
      </c>
      <c r="B31" s="17"/>
      <c r="C31" s="18"/>
      <c r="D31" s="19">
        <v>42762</v>
      </c>
      <c r="E31" s="20"/>
      <c r="F31" s="21"/>
      <c r="G31" s="22">
        <v>42762</v>
      </c>
      <c r="H31" s="28"/>
      <c r="I31" s="29"/>
      <c r="J31" s="55">
        <v>42755</v>
      </c>
      <c r="K31" s="31"/>
      <c r="L31" s="53"/>
      <c r="M31" s="26">
        <v>0</v>
      </c>
    </row>
    <row r="32" spans="1:21" ht="15.75" thickBot="1" x14ac:dyDescent="0.3">
      <c r="A32" s="16">
        <v>42763</v>
      </c>
      <c r="B32" s="17"/>
      <c r="C32" s="18"/>
      <c r="D32" s="19">
        <v>42763</v>
      </c>
      <c r="E32" s="20"/>
      <c r="F32" s="21"/>
      <c r="G32" s="22">
        <v>42763</v>
      </c>
      <c r="H32" s="28"/>
      <c r="I32" s="29"/>
      <c r="J32" s="54"/>
      <c r="K32" s="31"/>
      <c r="L32" s="25"/>
      <c r="M32" s="26">
        <v>0</v>
      </c>
    </row>
    <row r="33" spans="1:13" ht="15.75" thickBot="1" x14ac:dyDescent="0.3">
      <c r="A33" s="16">
        <v>42764</v>
      </c>
      <c r="B33" s="17"/>
      <c r="C33" s="32"/>
      <c r="D33" s="19">
        <v>42764</v>
      </c>
      <c r="E33" s="20"/>
      <c r="F33" s="21"/>
      <c r="G33" s="22">
        <v>42764</v>
      </c>
      <c r="H33" s="28"/>
      <c r="I33" s="29"/>
      <c r="J33" s="195" t="s">
        <v>148</v>
      </c>
      <c r="K33" s="196">
        <v>2000</v>
      </c>
      <c r="L33" s="25"/>
      <c r="M33" s="26">
        <v>0</v>
      </c>
    </row>
    <row r="34" spans="1:13" ht="15.75" thickBot="1" x14ac:dyDescent="0.3">
      <c r="A34" s="16">
        <v>42765</v>
      </c>
      <c r="B34" s="17"/>
      <c r="C34" s="36"/>
      <c r="D34" s="19">
        <v>42765</v>
      </c>
      <c r="E34" s="20"/>
      <c r="F34" s="21"/>
      <c r="G34" s="22">
        <v>42765</v>
      </c>
      <c r="H34" s="28"/>
      <c r="I34" s="29"/>
      <c r="J34" s="195" t="s">
        <v>149</v>
      </c>
      <c r="K34" s="196"/>
      <c r="L34" s="56"/>
      <c r="M34" s="26">
        <v>0</v>
      </c>
    </row>
    <row r="35" spans="1:13" ht="15.75" thickBot="1" x14ac:dyDescent="0.3">
      <c r="A35" s="16">
        <v>42766</v>
      </c>
      <c r="B35" s="17"/>
      <c r="C35" s="18"/>
      <c r="D35" s="19">
        <v>42766</v>
      </c>
      <c r="E35" s="20"/>
      <c r="F35" s="21"/>
      <c r="G35" s="22">
        <v>42766</v>
      </c>
      <c r="H35" s="28"/>
      <c r="I35" s="29"/>
      <c r="J35" s="54"/>
      <c r="K35" s="31"/>
      <c r="L35" s="57"/>
      <c r="M35" s="26">
        <v>0</v>
      </c>
    </row>
    <row r="36" spans="1:13" ht="15.75" thickBot="1" x14ac:dyDescent="0.3">
      <c r="A36" s="58"/>
      <c r="B36" s="59">
        <v>0</v>
      </c>
      <c r="C36" s="13"/>
      <c r="D36" s="60"/>
      <c r="E36" s="61">
        <v>0</v>
      </c>
      <c r="G36" s="62"/>
      <c r="H36" s="63"/>
      <c r="I36" s="45"/>
      <c r="J36" s="54"/>
      <c r="K36" s="64"/>
      <c r="L36" s="8"/>
      <c r="M36" s="26">
        <v>0</v>
      </c>
    </row>
    <row r="37" spans="1:13" ht="15.75" thickBot="1" x14ac:dyDescent="0.3">
      <c r="A37" s="65"/>
      <c r="B37" s="66">
        <v>0</v>
      </c>
      <c r="C37" s="13"/>
      <c r="D37" s="67"/>
      <c r="E37" s="68">
        <v>0</v>
      </c>
      <c r="G37" s="69"/>
      <c r="H37" s="70"/>
      <c r="I37" s="45"/>
      <c r="J37" s="71"/>
      <c r="K37" s="72"/>
      <c r="L37" s="8"/>
      <c r="M37" s="73">
        <f>SUM(M5:M36)</f>
        <v>0</v>
      </c>
    </row>
    <row r="38" spans="1:13" x14ac:dyDescent="0.25">
      <c r="A38" s="74" t="s">
        <v>19</v>
      </c>
      <c r="B38" s="75">
        <f>SUM(B5:B37)</f>
        <v>1525881</v>
      </c>
      <c r="D38" s="76" t="s">
        <v>19</v>
      </c>
      <c r="E38" s="77">
        <f>SUM(E5:E37)</f>
        <v>1537395.5</v>
      </c>
      <c r="G38" s="6" t="s">
        <v>19</v>
      </c>
      <c r="H38" s="78">
        <f>SUM(H5:H37)</f>
        <v>300</v>
      </c>
      <c r="I38" s="78"/>
      <c r="J38" s="79" t="s">
        <v>19</v>
      </c>
      <c r="K38" s="80">
        <f t="shared" ref="K38" si="1">SUM(K5:K37)</f>
        <v>27899.239999999998</v>
      </c>
      <c r="L38" s="8"/>
      <c r="M38" s="3"/>
    </row>
    <row r="39" spans="1:13" x14ac:dyDescent="0.25">
      <c r="A39" s="1"/>
      <c r="B39" s="4"/>
      <c r="E39" s="4"/>
      <c r="I39" s="4"/>
      <c r="L39" s="8"/>
      <c r="M39" s="3"/>
    </row>
    <row r="40" spans="1:13" ht="15.75" x14ac:dyDescent="0.25">
      <c r="A40" s="1"/>
      <c r="B40" s="81">
        <v>0</v>
      </c>
      <c r="C40" s="82"/>
      <c r="D40" s="83"/>
      <c r="E40" s="45"/>
      <c r="G40" s="206" t="s">
        <v>20</v>
      </c>
      <c r="H40" s="207"/>
      <c r="I40" s="84"/>
      <c r="J40" s="208">
        <f>H38+K38</f>
        <v>28199.239999999998</v>
      </c>
      <c r="K40" s="209"/>
      <c r="L40" s="85"/>
      <c r="M40" s="85"/>
    </row>
    <row r="41" spans="1:13" ht="15.75" x14ac:dyDescent="0.25">
      <c r="A41" s="1"/>
      <c r="B41" s="4"/>
      <c r="C41" s="211" t="s">
        <v>21</v>
      </c>
      <c r="D41" s="211"/>
      <c r="E41" s="86">
        <f>E38-J40</f>
        <v>1509196.26</v>
      </c>
      <c r="H41" s="87"/>
      <c r="I41" s="87"/>
      <c r="L41" s="85"/>
      <c r="M41" s="85"/>
    </row>
    <row r="42" spans="1:13" x14ac:dyDescent="0.25">
      <c r="A42" s="1"/>
      <c r="B42" s="4"/>
      <c r="C42" s="82"/>
      <c r="D42" s="83"/>
      <c r="E42" s="86"/>
      <c r="I42" s="4"/>
      <c r="L42" s="85"/>
      <c r="M42" s="85"/>
    </row>
    <row r="43" spans="1:13" ht="15.75" thickBot="1" x14ac:dyDescent="0.3">
      <c r="A43" s="1"/>
      <c r="B43" s="4" t="s">
        <v>14</v>
      </c>
      <c r="C43" s="5" t="s">
        <v>22</v>
      </c>
      <c r="E43" s="88">
        <v>0</v>
      </c>
      <c r="H43" s="210"/>
      <c r="I43" s="210"/>
      <c r="J43" s="210"/>
      <c r="K43" s="89"/>
      <c r="L43" s="85"/>
      <c r="M43" s="85"/>
    </row>
    <row r="44" spans="1:13" ht="16.5" thickTop="1" x14ac:dyDescent="0.25">
      <c r="A44" s="1"/>
      <c r="B44" s="4"/>
      <c r="D44" s="11" t="s">
        <v>23</v>
      </c>
      <c r="E44" s="78">
        <f>SUM(E41:E43)</f>
        <v>1509196.26</v>
      </c>
      <c r="H44" s="212" t="s">
        <v>24</v>
      </c>
      <c r="I44" s="212"/>
      <c r="J44" s="213">
        <f>E46</f>
        <v>1509196.26</v>
      </c>
      <c r="K44" s="214"/>
      <c r="L44" s="85"/>
      <c r="M44" s="85"/>
    </row>
    <row r="45" spans="1:13" ht="16.5" thickBot="1" x14ac:dyDescent="0.3">
      <c r="A45" s="1"/>
      <c r="B45" s="4"/>
      <c r="C45" s="90" t="s">
        <v>25</v>
      </c>
      <c r="D45" s="76"/>
      <c r="E45" s="91">
        <v>0</v>
      </c>
      <c r="H45" s="215" t="s">
        <v>1</v>
      </c>
      <c r="I45" s="215"/>
      <c r="J45" s="216">
        <v>0</v>
      </c>
      <c r="K45" s="216"/>
      <c r="L45" s="85">
        <v>241664.27</v>
      </c>
      <c r="M45" s="85"/>
    </row>
    <row r="46" spans="1:13" ht="19.5" thickBot="1" x14ac:dyDescent="0.3">
      <c r="A46" s="1"/>
      <c r="B46" s="4"/>
      <c r="D46" s="5" t="s">
        <v>26</v>
      </c>
      <c r="E46" s="75">
        <f>E45+E44</f>
        <v>1509196.26</v>
      </c>
      <c r="I46" s="92"/>
      <c r="J46" s="224">
        <v>0</v>
      </c>
      <c r="K46" s="224"/>
      <c r="L46" s="85"/>
      <c r="M46" s="85"/>
    </row>
    <row r="47" spans="1:13" ht="19.5" thickBot="1" x14ac:dyDescent="0.3">
      <c r="A47" s="1"/>
      <c r="B47" s="4"/>
      <c r="E47" s="86"/>
      <c r="H47" s="202" t="s">
        <v>27</v>
      </c>
      <c r="I47" s="203"/>
      <c r="J47" s="204">
        <f>SUM(J44:K46)</f>
        <v>1509196.26</v>
      </c>
      <c r="K47" s="205"/>
      <c r="L47" s="85"/>
      <c r="M47" s="85"/>
    </row>
    <row r="48" spans="1:13" x14ac:dyDescent="0.25">
      <c r="A48" s="1"/>
      <c r="B48" s="4"/>
      <c r="C48" s="210"/>
      <c r="D48" s="210"/>
      <c r="E48" s="78"/>
      <c r="I48" s="4"/>
      <c r="L48" s="85"/>
      <c r="M48" s="85"/>
    </row>
    <row r="49" spans="1:13" x14ac:dyDescent="0.25">
      <c r="A49"/>
      <c r="C49"/>
      <c r="L49" s="85"/>
      <c r="M49" s="85"/>
    </row>
    <row r="50" spans="1:13" x14ac:dyDescent="0.25">
      <c r="A50"/>
      <c r="L50" s="85"/>
      <c r="M50" s="85"/>
    </row>
    <row r="51" spans="1:13" x14ac:dyDescent="0.25">
      <c r="A51"/>
      <c r="L51" s="85"/>
      <c r="M51" s="85"/>
    </row>
    <row r="52" spans="1:13" x14ac:dyDescent="0.25">
      <c r="A52"/>
      <c r="L52" s="85"/>
      <c r="M52" s="85"/>
    </row>
    <row r="53" spans="1:13" x14ac:dyDescent="0.25">
      <c r="A53"/>
      <c r="L53" s="93"/>
      <c r="M53" s="85"/>
    </row>
    <row r="54" spans="1:13" x14ac:dyDescent="0.25">
      <c r="A54"/>
      <c r="M54" s="85"/>
    </row>
    <row r="55" spans="1:13" x14ac:dyDescent="0.25">
      <c r="A55"/>
      <c r="M55" s="85"/>
    </row>
    <row r="56" spans="1:13" x14ac:dyDescent="0.25">
      <c r="A56"/>
      <c r="M56" s="85"/>
    </row>
    <row r="57" spans="1:13" x14ac:dyDescent="0.25">
      <c r="A57"/>
      <c r="M57" s="85"/>
    </row>
    <row r="58" spans="1:13" x14ac:dyDescent="0.25">
      <c r="A58"/>
      <c r="M58" s="85"/>
    </row>
    <row r="59" spans="1:13" x14ac:dyDescent="0.25">
      <c r="A59"/>
      <c r="M59" s="85"/>
    </row>
    <row r="60" spans="1:13" x14ac:dyDescent="0.25">
      <c r="A60"/>
      <c r="M60" s="85"/>
    </row>
    <row r="61" spans="1:13" x14ac:dyDescent="0.25">
      <c r="A61"/>
      <c r="M61" s="85"/>
    </row>
    <row r="62" spans="1:13" x14ac:dyDescent="0.25">
      <c r="A62"/>
      <c r="M62" s="85"/>
    </row>
    <row r="63" spans="1:13" x14ac:dyDescent="0.25">
      <c r="A63"/>
      <c r="M63" s="85"/>
    </row>
    <row r="64" spans="1:13" x14ac:dyDescent="0.25">
      <c r="A64"/>
      <c r="M64" s="85"/>
    </row>
    <row r="65" spans="1:13" x14ac:dyDescent="0.25">
      <c r="A65"/>
      <c r="C65"/>
      <c r="M65" s="85"/>
    </row>
    <row r="66" spans="1:13" x14ac:dyDescent="0.25">
      <c r="A66"/>
      <c r="C66"/>
      <c r="M66" s="85"/>
    </row>
    <row r="67" spans="1:13" x14ac:dyDescent="0.25">
      <c r="A67"/>
      <c r="C67"/>
      <c r="M67" s="85"/>
    </row>
    <row r="68" spans="1:13" x14ac:dyDescent="0.25">
      <c r="A68"/>
      <c r="C68"/>
      <c r="M68" s="93"/>
    </row>
  </sheetData>
  <mergeCells count="23">
    <mergeCell ref="R25:S25"/>
    <mergeCell ref="Q3:Q4"/>
    <mergeCell ref="R3:R4"/>
    <mergeCell ref="S3:T3"/>
    <mergeCell ref="B1:J1"/>
    <mergeCell ref="G2:I2"/>
    <mergeCell ref="J2:K2"/>
    <mergeCell ref="A3:A4"/>
    <mergeCell ref="D4:E4"/>
    <mergeCell ref="H4:K4"/>
    <mergeCell ref="J17:J18"/>
    <mergeCell ref="J46:K46"/>
    <mergeCell ref="H47:I47"/>
    <mergeCell ref="J47:K47"/>
    <mergeCell ref="G40:H40"/>
    <mergeCell ref="J40:K40"/>
    <mergeCell ref="C48:D48"/>
    <mergeCell ref="C41:D41"/>
    <mergeCell ref="H43:J43"/>
    <mergeCell ref="H44:I44"/>
    <mergeCell ref="J44:K44"/>
    <mergeCell ref="H45:I45"/>
    <mergeCell ref="J45:K4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3"/>
  <sheetViews>
    <sheetView workbookViewId="0">
      <selection activeCell="O17" sqref="O17"/>
    </sheetView>
  </sheetViews>
  <sheetFormatPr baseColWidth="10" defaultRowHeight="15" x14ac:dyDescent="0.25"/>
  <cols>
    <col min="1" max="1" width="11.42578125" style="1"/>
    <col min="2" max="2" width="11.42578125" style="95"/>
    <col min="3" max="4" width="14.140625" style="4" bestFit="1" customWidth="1"/>
    <col min="5" max="5" width="17.28515625" style="113" customWidth="1"/>
    <col min="6" max="6" width="14.140625" style="96" bestFit="1" customWidth="1"/>
    <col min="7" max="7" width="11.42578125" style="21"/>
    <col min="8" max="8" width="11.42578125" style="4"/>
    <col min="9" max="9" width="12.5703125" style="4" bestFit="1" customWidth="1"/>
    <col min="10" max="10" width="15.5703125" bestFit="1" customWidth="1"/>
    <col min="12" max="12" width="15" customWidth="1"/>
    <col min="14" max="14" width="13.7109375" style="159" customWidth="1"/>
    <col min="15" max="15" width="14.140625" bestFit="1" customWidth="1"/>
    <col min="19" max="19" width="15.5703125" bestFit="1" customWidth="1"/>
    <col min="21" max="21" width="15" customWidth="1"/>
    <col min="24" max="24" width="14.28515625" customWidth="1"/>
  </cols>
  <sheetData>
    <row r="1" spans="1:25" ht="29.25" customHeight="1" thickBot="1" x14ac:dyDescent="0.35">
      <c r="C1" s="235" t="s">
        <v>29</v>
      </c>
      <c r="D1" s="236"/>
      <c r="E1" s="237"/>
      <c r="J1" s="96"/>
      <c r="K1" s="105"/>
      <c r="L1" s="123">
        <v>42751</v>
      </c>
      <c r="M1" s="124"/>
      <c r="N1" s="153" t="s">
        <v>44</v>
      </c>
      <c r="O1" s="29"/>
      <c r="P1" s="21"/>
      <c r="R1" t="s">
        <v>118</v>
      </c>
      <c r="S1" s="96">
        <v>34181</v>
      </c>
      <c r="T1" s="192"/>
      <c r="U1" s="179">
        <v>42756</v>
      </c>
      <c r="V1" s="124"/>
      <c r="W1" s="153" t="s">
        <v>44</v>
      </c>
      <c r="X1" s="29"/>
      <c r="Y1" s="21"/>
    </row>
    <row r="2" spans="1:25" ht="16.5" thickBot="1" x14ac:dyDescent="0.3">
      <c r="A2" s="97" t="s">
        <v>30</v>
      </c>
      <c r="B2" s="98" t="s">
        <v>31</v>
      </c>
      <c r="C2" s="99" t="s">
        <v>32</v>
      </c>
      <c r="D2" s="99"/>
      <c r="E2" s="100" t="s">
        <v>33</v>
      </c>
      <c r="F2" s="101" t="s">
        <v>34</v>
      </c>
      <c r="J2" s="164">
        <v>1073</v>
      </c>
      <c r="K2" s="125">
        <v>19119</v>
      </c>
      <c r="L2" s="126"/>
      <c r="M2" s="126"/>
      <c r="N2" s="154"/>
      <c r="O2" s="127"/>
      <c r="P2" s="128"/>
      <c r="R2" t="s">
        <v>119</v>
      </c>
      <c r="S2" s="113">
        <f>7068+25673</f>
        <v>32741</v>
      </c>
      <c r="T2" s="125"/>
      <c r="U2" s="126"/>
      <c r="V2" s="126"/>
      <c r="W2" s="154"/>
      <c r="X2" s="127"/>
      <c r="Y2" s="128"/>
    </row>
    <row r="3" spans="1:25" ht="15.75" x14ac:dyDescent="0.25">
      <c r="A3" s="102">
        <v>42738</v>
      </c>
      <c r="B3" s="103" t="s">
        <v>35</v>
      </c>
      <c r="C3" s="104">
        <v>77107.899999999994</v>
      </c>
      <c r="D3" s="105">
        <v>42751</v>
      </c>
      <c r="E3" s="104">
        <v>77107.899999999994</v>
      </c>
      <c r="F3" s="106">
        <f t="shared" ref="F3:F49" si="0">C3-E3</f>
        <v>0</v>
      </c>
      <c r="G3" s="107"/>
      <c r="J3" s="164">
        <f>34400+8912+59073</f>
        <v>102385</v>
      </c>
      <c r="K3" s="109" t="s">
        <v>60</v>
      </c>
      <c r="L3" s="110">
        <v>66762.84</v>
      </c>
      <c r="M3" s="130" t="s">
        <v>45</v>
      </c>
      <c r="N3" s="155">
        <v>3378018</v>
      </c>
      <c r="O3" s="131">
        <v>60000</v>
      </c>
      <c r="P3" s="132">
        <v>42728</v>
      </c>
      <c r="S3" s="113">
        <f>3139+1871.5+7148.5+45280+3136.5+8803+498</f>
        <v>69876.5</v>
      </c>
      <c r="T3" s="109" t="s">
        <v>80</v>
      </c>
      <c r="U3" s="110">
        <v>68287.17</v>
      </c>
      <c r="V3" s="130" t="s">
        <v>100</v>
      </c>
      <c r="W3" s="155">
        <v>3378051</v>
      </c>
      <c r="X3" s="131">
        <v>50000</v>
      </c>
      <c r="Y3" s="132">
        <v>42746</v>
      </c>
    </row>
    <row r="4" spans="1:25" ht="15.75" x14ac:dyDescent="0.25">
      <c r="A4" s="108">
        <v>42740</v>
      </c>
      <c r="B4" s="109" t="s">
        <v>36</v>
      </c>
      <c r="C4" s="110">
        <v>75399.679999999993</v>
      </c>
      <c r="D4" s="105">
        <v>42751</v>
      </c>
      <c r="E4" s="110">
        <v>75399.679999999993</v>
      </c>
      <c r="F4" s="111">
        <f t="shared" si="0"/>
        <v>0</v>
      </c>
      <c r="G4" s="107"/>
      <c r="J4" s="164">
        <v>16009</v>
      </c>
      <c r="K4" s="109" t="s">
        <v>61</v>
      </c>
      <c r="L4" s="110">
        <v>16009.23</v>
      </c>
      <c r="M4" s="130" t="s">
        <v>45</v>
      </c>
      <c r="N4" s="155">
        <v>3378019</v>
      </c>
      <c r="O4" s="131">
        <v>42641</v>
      </c>
      <c r="P4" s="132">
        <v>42728</v>
      </c>
      <c r="S4" s="113">
        <f>47562.5+3355+406.5+52409</f>
        <v>103733</v>
      </c>
      <c r="T4" s="109" t="s">
        <v>81</v>
      </c>
      <c r="U4" s="110">
        <v>103733</v>
      </c>
      <c r="V4" s="130"/>
      <c r="W4" s="155">
        <v>3378052</v>
      </c>
      <c r="X4" s="131">
        <v>22000</v>
      </c>
      <c r="Y4" s="132">
        <v>42746</v>
      </c>
    </row>
    <row r="5" spans="1:25" ht="15.75" x14ac:dyDescent="0.25">
      <c r="A5" s="108">
        <v>42740</v>
      </c>
      <c r="B5" s="109" t="s">
        <v>37</v>
      </c>
      <c r="C5" s="110">
        <v>69576.800000000003</v>
      </c>
      <c r="D5" s="105">
        <v>42751</v>
      </c>
      <c r="E5" s="110">
        <v>69576.800000000003</v>
      </c>
      <c r="F5" s="111">
        <f t="shared" si="0"/>
        <v>0</v>
      </c>
      <c r="G5" s="107"/>
      <c r="J5" s="164">
        <v>40707.5</v>
      </c>
      <c r="K5" s="109" t="s">
        <v>48</v>
      </c>
      <c r="L5" s="110">
        <v>40707.300000000003</v>
      </c>
      <c r="M5" s="133"/>
      <c r="N5" s="155">
        <v>3378020</v>
      </c>
      <c r="O5" s="131">
        <v>65000</v>
      </c>
      <c r="P5" s="132">
        <v>42730</v>
      </c>
      <c r="S5" s="113">
        <v>40986</v>
      </c>
      <c r="T5" s="109" t="s">
        <v>82</v>
      </c>
      <c r="U5" s="110">
        <v>40986.1</v>
      </c>
      <c r="V5" s="133"/>
      <c r="W5" s="155">
        <v>3378053</v>
      </c>
      <c r="X5" s="131">
        <v>54300</v>
      </c>
      <c r="Y5" s="132">
        <v>42747</v>
      </c>
    </row>
    <row r="6" spans="1:25" ht="15.75" x14ac:dyDescent="0.25">
      <c r="A6" s="108">
        <v>42742</v>
      </c>
      <c r="B6" s="109" t="s">
        <v>38</v>
      </c>
      <c r="C6" s="110">
        <v>37778.47</v>
      </c>
      <c r="D6" s="105">
        <v>42751</v>
      </c>
      <c r="E6" s="110">
        <v>37778.47</v>
      </c>
      <c r="F6" s="112">
        <f t="shared" si="0"/>
        <v>0</v>
      </c>
      <c r="G6" s="113"/>
      <c r="J6" s="164">
        <v>35273</v>
      </c>
      <c r="K6" s="109" t="s">
        <v>49</v>
      </c>
      <c r="L6" s="110">
        <v>35273.279999999999</v>
      </c>
      <c r="M6" s="134"/>
      <c r="N6" s="155">
        <v>3378317</v>
      </c>
      <c r="O6" s="131">
        <v>10000</v>
      </c>
      <c r="P6" s="132">
        <v>42730</v>
      </c>
      <c r="S6" s="113">
        <v>32171</v>
      </c>
      <c r="T6" s="109" t="s">
        <v>83</v>
      </c>
      <c r="U6" s="110">
        <v>32170.799999999999</v>
      </c>
      <c r="V6" s="134"/>
      <c r="W6" s="155" t="s">
        <v>46</v>
      </c>
      <c r="X6" s="131">
        <v>10000</v>
      </c>
      <c r="Y6" s="132">
        <v>42748</v>
      </c>
    </row>
    <row r="7" spans="1:25" ht="15.75" x14ac:dyDescent="0.25">
      <c r="A7" s="108">
        <v>42742</v>
      </c>
      <c r="B7" s="109" t="s">
        <v>39</v>
      </c>
      <c r="C7" s="110">
        <v>34012.99</v>
      </c>
      <c r="D7" s="105">
        <v>42751</v>
      </c>
      <c r="E7" s="110">
        <v>34012.99</v>
      </c>
      <c r="F7" s="112">
        <f t="shared" si="0"/>
        <v>0</v>
      </c>
      <c r="J7" s="164">
        <f>24546.5+1067.5+12962</f>
        <v>38576</v>
      </c>
      <c r="K7" s="109" t="s">
        <v>50</v>
      </c>
      <c r="L7" s="110">
        <v>38575.800000000003</v>
      </c>
      <c r="M7" s="133"/>
      <c r="N7" s="155">
        <v>3378021</v>
      </c>
      <c r="O7" s="131">
        <v>21267.5</v>
      </c>
      <c r="P7" s="132">
        <v>42730</v>
      </c>
      <c r="S7" s="113">
        <f>672.5+3127+20077+96873+1437.5+14252</f>
        <v>136439</v>
      </c>
      <c r="T7" s="109" t="s">
        <v>85</v>
      </c>
      <c r="U7" s="110">
        <v>136438.9</v>
      </c>
      <c r="V7" s="133"/>
      <c r="W7" s="155">
        <v>3378054</v>
      </c>
      <c r="X7" s="131">
        <v>50000</v>
      </c>
      <c r="Y7" s="132">
        <v>42748</v>
      </c>
    </row>
    <row r="8" spans="1:25" ht="15.75" x14ac:dyDescent="0.25">
      <c r="A8" s="108">
        <v>42743</v>
      </c>
      <c r="B8" s="109" t="s">
        <v>40</v>
      </c>
      <c r="C8" s="110">
        <v>32737.97</v>
      </c>
      <c r="D8" s="105">
        <v>42751</v>
      </c>
      <c r="E8" s="110">
        <v>32737.97</v>
      </c>
      <c r="F8" s="112">
        <f t="shared" si="0"/>
        <v>0</v>
      </c>
      <c r="G8" s="94"/>
      <c r="J8" s="164">
        <v>34918.5</v>
      </c>
      <c r="K8" s="109" t="s">
        <v>51</v>
      </c>
      <c r="L8" s="110">
        <v>34918.32</v>
      </c>
      <c r="M8" s="133"/>
      <c r="N8" s="155">
        <v>3378022</v>
      </c>
      <c r="O8" s="131">
        <v>50000</v>
      </c>
      <c r="P8" s="132">
        <v>42731</v>
      </c>
      <c r="S8" s="113">
        <v>856.8</v>
      </c>
      <c r="T8" s="109" t="s">
        <v>86</v>
      </c>
      <c r="U8" s="110">
        <v>856.8</v>
      </c>
      <c r="V8" s="133"/>
      <c r="W8" s="155">
        <v>3378055</v>
      </c>
      <c r="X8" s="131">
        <v>90000</v>
      </c>
      <c r="Y8" s="132">
        <v>42749</v>
      </c>
    </row>
    <row r="9" spans="1:25" ht="15.75" x14ac:dyDescent="0.25">
      <c r="A9" s="108">
        <v>42743</v>
      </c>
      <c r="B9" s="109" t="s">
        <v>41</v>
      </c>
      <c r="C9" s="110">
        <v>34443.879999999997</v>
      </c>
      <c r="D9" s="105">
        <v>42751</v>
      </c>
      <c r="E9" s="110">
        <v>34443.879999999997</v>
      </c>
      <c r="F9" s="112">
        <f t="shared" si="0"/>
        <v>0</v>
      </c>
      <c r="G9" s="94"/>
      <c r="J9" s="164">
        <v>8944</v>
      </c>
      <c r="K9" s="109" t="s">
        <v>52</v>
      </c>
      <c r="L9" s="110">
        <v>8943.98</v>
      </c>
      <c r="M9" s="135"/>
      <c r="N9" s="155">
        <v>3378023</v>
      </c>
      <c r="O9" s="131">
        <v>30000</v>
      </c>
      <c r="P9" s="132">
        <v>42731</v>
      </c>
      <c r="S9" s="113">
        <v>20592.72</v>
      </c>
      <c r="T9" s="109" t="s">
        <v>87</v>
      </c>
      <c r="U9" s="110">
        <v>20592.72</v>
      </c>
      <c r="V9" s="135"/>
      <c r="W9" s="155">
        <v>3378056</v>
      </c>
      <c r="X9" s="131">
        <v>30000</v>
      </c>
      <c r="Y9" s="132">
        <v>42749</v>
      </c>
    </row>
    <row r="10" spans="1:25" ht="15.75" x14ac:dyDescent="0.25">
      <c r="A10" s="108">
        <v>42743</v>
      </c>
      <c r="B10" s="109" t="s">
        <v>42</v>
      </c>
      <c r="C10" s="110">
        <v>34180.97</v>
      </c>
      <c r="D10" s="105">
        <v>42751</v>
      </c>
      <c r="E10" s="110">
        <v>34180.97</v>
      </c>
      <c r="F10" s="112">
        <f t="shared" si="0"/>
        <v>0</v>
      </c>
      <c r="J10" s="164">
        <v>3805</v>
      </c>
      <c r="K10" s="109" t="s">
        <v>53</v>
      </c>
      <c r="L10" s="110">
        <v>3804.8</v>
      </c>
      <c r="M10" s="133"/>
      <c r="N10" s="155">
        <v>3378024</v>
      </c>
      <c r="O10" s="136">
        <v>17247.5</v>
      </c>
      <c r="P10" s="137">
        <v>42731</v>
      </c>
      <c r="S10" s="113">
        <v>2025.9</v>
      </c>
      <c r="T10" s="109" t="s">
        <v>88</v>
      </c>
      <c r="U10" s="110">
        <v>2025.9</v>
      </c>
      <c r="V10" s="133"/>
      <c r="W10" s="155" t="s">
        <v>46</v>
      </c>
      <c r="X10" s="136">
        <v>10000</v>
      </c>
      <c r="Y10" s="137">
        <v>42749</v>
      </c>
    </row>
    <row r="11" spans="1:25" ht="15.75" x14ac:dyDescent="0.25">
      <c r="A11" s="108">
        <v>42744</v>
      </c>
      <c r="B11" s="109" t="s">
        <v>43</v>
      </c>
      <c r="C11" s="110">
        <v>141113.29999999999</v>
      </c>
      <c r="D11" s="105">
        <v>42751</v>
      </c>
      <c r="E11" s="110">
        <v>141113.29999999999</v>
      </c>
      <c r="F11" s="112">
        <f t="shared" si="0"/>
        <v>0</v>
      </c>
      <c r="J11" s="164">
        <f>34570.5+1097.5+566.5+8097.5</f>
        <v>44332</v>
      </c>
      <c r="K11" s="109" t="s">
        <v>54</v>
      </c>
      <c r="L11" s="110">
        <v>44332.05</v>
      </c>
      <c r="M11" s="138"/>
      <c r="N11" s="155">
        <v>3378025</v>
      </c>
      <c r="O11" s="139">
        <v>30000</v>
      </c>
      <c r="P11" s="137">
        <v>42732</v>
      </c>
      <c r="S11" s="113">
        <f>33272.58+12600+865.5</f>
        <v>46738.080000000002</v>
      </c>
      <c r="T11" s="109" t="s">
        <v>89</v>
      </c>
      <c r="U11" s="110">
        <v>70529.320000000007</v>
      </c>
      <c r="V11" s="138"/>
      <c r="W11" s="155">
        <v>3378057</v>
      </c>
      <c r="X11" s="139">
        <v>50000</v>
      </c>
      <c r="Y11" s="137">
        <v>42750</v>
      </c>
    </row>
    <row r="12" spans="1:25" ht="15.75" x14ac:dyDescent="0.25">
      <c r="A12" s="108">
        <v>42746</v>
      </c>
      <c r="B12" s="109" t="s">
        <v>80</v>
      </c>
      <c r="C12" s="110">
        <v>69876.600000000006</v>
      </c>
      <c r="D12" s="105" t="s">
        <v>121</v>
      </c>
      <c r="E12" s="110">
        <f>1589.43+68287.17</f>
        <v>69876.599999999991</v>
      </c>
      <c r="F12" s="112">
        <f t="shared" si="0"/>
        <v>0</v>
      </c>
      <c r="J12" s="164">
        <f>28165+1148+9427+1130+4521</f>
        <v>44391</v>
      </c>
      <c r="K12" s="109" t="s">
        <v>55</v>
      </c>
      <c r="L12" s="110">
        <v>44391.02</v>
      </c>
      <c r="M12" s="138"/>
      <c r="N12" s="155">
        <v>3378026</v>
      </c>
      <c r="O12" s="131">
        <v>39648</v>
      </c>
      <c r="P12" s="132">
        <v>42732</v>
      </c>
      <c r="S12" s="113"/>
      <c r="T12" s="109" t="s">
        <v>90</v>
      </c>
      <c r="U12" s="110">
        <v>45793.79</v>
      </c>
      <c r="V12" s="138" t="s">
        <v>84</v>
      </c>
      <c r="W12" s="155">
        <v>3378058</v>
      </c>
      <c r="X12" s="131">
        <v>50000</v>
      </c>
      <c r="Y12" s="132">
        <v>42750</v>
      </c>
    </row>
    <row r="13" spans="1:25" ht="15.75" x14ac:dyDescent="0.25">
      <c r="A13" s="108">
        <v>42747</v>
      </c>
      <c r="B13" s="109" t="s">
        <v>81</v>
      </c>
      <c r="C13" s="110">
        <v>103733</v>
      </c>
      <c r="D13" s="105">
        <v>42756</v>
      </c>
      <c r="E13" s="110">
        <v>103733</v>
      </c>
      <c r="F13" s="112">
        <f t="shared" si="0"/>
        <v>0</v>
      </c>
      <c r="J13" s="164">
        <f>70879+973+51991</f>
        <v>123843</v>
      </c>
      <c r="K13" s="109" t="s">
        <v>56</v>
      </c>
      <c r="L13" s="110">
        <v>123843.05</v>
      </c>
      <c r="M13" s="138"/>
      <c r="N13" s="155" t="s">
        <v>46</v>
      </c>
      <c r="O13" s="131">
        <v>10000</v>
      </c>
      <c r="P13" s="132">
        <v>42733</v>
      </c>
      <c r="S13" s="113"/>
      <c r="T13" s="109"/>
      <c r="U13" s="110"/>
      <c r="V13" s="138"/>
      <c r="W13" s="155" t="s">
        <v>46</v>
      </c>
      <c r="X13" s="131">
        <f>5958.5+3228+1684+1357.5+2700+5149</f>
        <v>20077</v>
      </c>
      <c r="Y13" s="132">
        <v>42747</v>
      </c>
    </row>
    <row r="14" spans="1:25" ht="15.75" x14ac:dyDescent="0.25">
      <c r="A14" s="108">
        <v>42748</v>
      </c>
      <c r="B14" s="109" t="s">
        <v>82</v>
      </c>
      <c r="C14" s="110">
        <v>40986.1</v>
      </c>
      <c r="D14" s="105">
        <v>42756</v>
      </c>
      <c r="E14" s="110">
        <v>40986.1</v>
      </c>
      <c r="F14" s="112">
        <f t="shared" si="0"/>
        <v>0</v>
      </c>
      <c r="J14" s="164">
        <f>86009+586.5+21562.5+43718</f>
        <v>151876</v>
      </c>
      <c r="K14" s="109" t="s">
        <v>57</v>
      </c>
      <c r="L14" s="110">
        <v>151875.92000000001</v>
      </c>
      <c r="M14" s="138"/>
      <c r="N14" s="155">
        <v>3378028</v>
      </c>
      <c r="O14" s="131">
        <v>31530</v>
      </c>
      <c r="P14" s="132">
        <v>42733</v>
      </c>
      <c r="S14" s="113"/>
      <c r="T14" s="109"/>
      <c r="U14" s="110"/>
      <c r="V14" s="138"/>
      <c r="W14" s="155">
        <v>3378059</v>
      </c>
      <c r="X14" s="131">
        <v>51000</v>
      </c>
      <c r="Y14" s="132">
        <v>42751</v>
      </c>
    </row>
    <row r="15" spans="1:25" ht="15.75" x14ac:dyDescent="0.25">
      <c r="A15" s="108">
        <v>42748</v>
      </c>
      <c r="B15" s="109" t="s">
        <v>83</v>
      </c>
      <c r="C15" s="110">
        <v>32170.799999999999</v>
      </c>
      <c r="D15" s="105">
        <v>42756</v>
      </c>
      <c r="E15" s="110">
        <v>32170.799999999999</v>
      </c>
      <c r="F15" s="112">
        <f t="shared" si="0"/>
        <v>0</v>
      </c>
      <c r="J15" s="164">
        <f>62082+1034.5+135209.5</f>
        <v>198326</v>
      </c>
      <c r="K15" s="109" t="s">
        <v>58</v>
      </c>
      <c r="L15" s="110">
        <v>198326.02</v>
      </c>
      <c r="M15" s="138"/>
      <c r="N15" s="155">
        <v>3378027</v>
      </c>
      <c r="O15" s="131">
        <v>35000</v>
      </c>
      <c r="P15" s="132">
        <v>42733</v>
      </c>
      <c r="S15" s="113"/>
      <c r="T15" s="109"/>
      <c r="U15" s="110"/>
      <c r="V15" s="138"/>
      <c r="W15" s="155">
        <v>3378337</v>
      </c>
      <c r="X15" s="131">
        <v>20000</v>
      </c>
      <c r="Y15" s="132">
        <v>42751</v>
      </c>
    </row>
    <row r="16" spans="1:25" ht="15.75" x14ac:dyDescent="0.25">
      <c r="A16" s="108">
        <v>42749</v>
      </c>
      <c r="B16" s="109" t="s">
        <v>85</v>
      </c>
      <c r="C16" s="110">
        <v>136438.9</v>
      </c>
      <c r="D16" s="105">
        <v>42756</v>
      </c>
      <c r="E16" s="110">
        <v>136438.9</v>
      </c>
      <c r="F16" s="112">
        <f t="shared" si="0"/>
        <v>0</v>
      </c>
      <c r="J16" s="164">
        <f>5740.5+1177+767.5</f>
        <v>7685</v>
      </c>
      <c r="K16" s="115" t="s">
        <v>59</v>
      </c>
      <c r="L16" s="116">
        <v>7685</v>
      </c>
      <c r="M16" s="138"/>
      <c r="N16" s="155">
        <v>3378029</v>
      </c>
      <c r="O16" s="131">
        <v>79000</v>
      </c>
      <c r="P16" s="132">
        <v>42734</v>
      </c>
      <c r="S16" s="113"/>
      <c r="T16" s="115"/>
      <c r="U16" s="116"/>
      <c r="V16" s="138"/>
      <c r="W16" s="155" t="s">
        <v>46</v>
      </c>
      <c r="X16" s="131">
        <v>3000</v>
      </c>
      <c r="Y16" s="132">
        <v>42751</v>
      </c>
    </row>
    <row r="17" spans="1:25" ht="15.75" x14ac:dyDescent="0.25">
      <c r="A17" s="108">
        <v>42749</v>
      </c>
      <c r="B17" s="109" t="s">
        <v>86</v>
      </c>
      <c r="C17" s="110">
        <v>856.8</v>
      </c>
      <c r="D17" s="105">
        <v>42756</v>
      </c>
      <c r="E17" s="110">
        <v>856.8</v>
      </c>
      <c r="F17" s="112">
        <f t="shared" si="0"/>
        <v>0</v>
      </c>
      <c r="J17" s="165">
        <f>31636.5+5796+1091.5+3586+40914+794.5+26017.5</f>
        <v>109836</v>
      </c>
      <c r="K17" s="103" t="s">
        <v>35</v>
      </c>
      <c r="L17" s="104">
        <v>77107.899999999994</v>
      </c>
      <c r="M17" s="140"/>
      <c r="N17" s="155">
        <v>3378030</v>
      </c>
      <c r="O17" s="131">
        <v>58973</v>
      </c>
      <c r="P17" s="132">
        <v>42734</v>
      </c>
      <c r="S17" s="113"/>
      <c r="T17" s="188"/>
      <c r="U17" s="189"/>
      <c r="V17" s="190"/>
      <c r="W17" s="191" t="s">
        <v>46</v>
      </c>
      <c r="X17" s="139">
        <v>11037.5</v>
      </c>
      <c r="Y17" s="137">
        <v>42751</v>
      </c>
    </row>
    <row r="18" spans="1:25" ht="16.5" thickBot="1" x14ac:dyDescent="0.3">
      <c r="A18" s="108">
        <v>42751</v>
      </c>
      <c r="B18" s="109" t="s">
        <v>87</v>
      </c>
      <c r="C18" s="110">
        <v>20592.72</v>
      </c>
      <c r="D18" s="105">
        <v>42756</v>
      </c>
      <c r="E18" s="110">
        <v>20592.72</v>
      </c>
      <c r="F18" s="112">
        <f t="shared" si="0"/>
        <v>0</v>
      </c>
      <c r="J18" s="164">
        <f>23482.5+1283+37027+1237+12370.5</f>
        <v>75400</v>
      </c>
      <c r="K18" s="109" t="s">
        <v>36</v>
      </c>
      <c r="L18" s="110">
        <v>75399.679999999993</v>
      </c>
      <c r="M18" s="138"/>
      <c r="N18" s="155" t="s">
        <v>46</v>
      </c>
      <c r="O18" s="131">
        <v>2211.5</v>
      </c>
      <c r="P18" s="132">
        <v>42723</v>
      </c>
      <c r="S18" s="146">
        <f ca="1">SUM(S1:S45)</f>
        <v>520341.00000000006</v>
      </c>
      <c r="T18" s="181"/>
      <c r="U18" s="182">
        <v>0</v>
      </c>
      <c r="V18" s="149"/>
      <c r="W18" s="157"/>
      <c r="X18" s="183"/>
      <c r="Y18" s="184"/>
    </row>
    <row r="19" spans="1:25" ht="16.5" thickTop="1" x14ac:dyDescent="0.25">
      <c r="A19" s="108">
        <v>42751</v>
      </c>
      <c r="B19" s="109" t="s">
        <v>88</v>
      </c>
      <c r="C19" s="110">
        <v>2025.9</v>
      </c>
      <c r="D19" s="105">
        <v>42756</v>
      </c>
      <c r="E19" s="110">
        <v>2025.9</v>
      </c>
      <c r="F19" s="112">
        <f t="shared" si="0"/>
        <v>0</v>
      </c>
      <c r="J19" s="164">
        <v>69577</v>
      </c>
      <c r="K19" s="109" t="s">
        <v>37</v>
      </c>
      <c r="L19" s="110">
        <v>69576.800000000003</v>
      </c>
      <c r="M19" s="141"/>
      <c r="N19" s="155" t="s">
        <v>46</v>
      </c>
      <c r="O19" s="131">
        <v>9722</v>
      </c>
      <c r="P19" s="132">
        <v>42725</v>
      </c>
      <c r="R19" t="s">
        <v>120</v>
      </c>
      <c r="S19" s="29"/>
      <c r="T19" s="107"/>
      <c r="U19" s="85">
        <f>SUM(U3:U18)</f>
        <v>521414.5</v>
      </c>
      <c r="V19" s="152"/>
      <c r="W19" s="158"/>
      <c r="X19" s="29">
        <f>SUM(X3:X18)</f>
        <v>521414.5</v>
      </c>
      <c r="Y19" s="105"/>
    </row>
    <row r="20" spans="1:25" x14ac:dyDescent="0.25">
      <c r="A20" s="108">
        <v>42751</v>
      </c>
      <c r="B20" s="109" t="s">
        <v>89</v>
      </c>
      <c r="C20" s="110">
        <v>70529.320000000007</v>
      </c>
      <c r="D20" s="105">
        <v>42756</v>
      </c>
      <c r="E20" s="110">
        <v>70529.320000000007</v>
      </c>
      <c r="F20" s="112">
        <f t="shared" si="0"/>
        <v>0</v>
      </c>
      <c r="J20" s="164">
        <f>5815.5+1340.5+30622.5</f>
        <v>37778.5</v>
      </c>
      <c r="K20" s="109" t="s">
        <v>38</v>
      </c>
      <c r="L20" s="110">
        <v>37778.47</v>
      </c>
      <c r="M20" s="105"/>
      <c r="N20" s="156" t="s">
        <v>47</v>
      </c>
      <c r="O20" s="112">
        <v>3472.5</v>
      </c>
      <c r="P20" s="132">
        <v>42727</v>
      </c>
      <c r="S20" s="113"/>
      <c r="T20" s="185"/>
      <c r="U20" s="85"/>
      <c r="V20" s="105"/>
      <c r="W20" s="186"/>
      <c r="X20" s="187"/>
      <c r="Y20" s="105"/>
    </row>
    <row r="21" spans="1:25" x14ac:dyDescent="0.25">
      <c r="A21" s="108">
        <v>42753</v>
      </c>
      <c r="B21" s="109" t="s">
        <v>90</v>
      </c>
      <c r="C21" s="110">
        <v>63723.95</v>
      </c>
      <c r="D21" s="105" t="s">
        <v>152</v>
      </c>
      <c r="E21" s="110">
        <f>45793.79+17930.16</f>
        <v>63723.95</v>
      </c>
      <c r="F21" s="112">
        <f t="shared" si="0"/>
        <v>0</v>
      </c>
      <c r="J21" s="164">
        <v>34013</v>
      </c>
      <c r="K21" s="109" t="s">
        <v>39</v>
      </c>
      <c r="L21" s="110">
        <v>34012.99</v>
      </c>
      <c r="M21" s="105"/>
      <c r="N21" s="156" t="s">
        <v>46</v>
      </c>
      <c r="O21" s="112">
        <v>2806.5</v>
      </c>
      <c r="P21" s="132">
        <v>42731</v>
      </c>
      <c r="S21" s="113"/>
      <c r="T21" s="185"/>
      <c r="U21" s="85"/>
      <c r="V21" s="105"/>
      <c r="W21" s="186"/>
      <c r="X21" s="187"/>
      <c r="Y21" s="105"/>
    </row>
    <row r="22" spans="1:25" ht="15.75" x14ac:dyDescent="0.25">
      <c r="A22" s="108">
        <v>42753</v>
      </c>
      <c r="B22" s="109" t="s">
        <v>91</v>
      </c>
      <c r="C22" s="110">
        <v>30564.6</v>
      </c>
      <c r="D22" s="105">
        <v>42763</v>
      </c>
      <c r="E22" s="110">
        <v>30564.6</v>
      </c>
      <c r="F22" s="112">
        <f t="shared" si="0"/>
        <v>0</v>
      </c>
      <c r="J22" s="164">
        <v>32738</v>
      </c>
      <c r="K22" s="109" t="s">
        <v>40</v>
      </c>
      <c r="L22" s="110">
        <v>32737.97</v>
      </c>
      <c r="M22" s="141"/>
      <c r="N22" s="155" t="s">
        <v>46</v>
      </c>
      <c r="O22" s="131">
        <v>3350</v>
      </c>
      <c r="P22" s="132">
        <v>42732</v>
      </c>
      <c r="S22" s="113"/>
      <c r="T22" s="185"/>
      <c r="U22" s="85"/>
      <c r="V22" s="152"/>
      <c r="W22" s="158"/>
      <c r="X22" s="29"/>
      <c r="Y22" s="105"/>
    </row>
    <row r="23" spans="1:25" ht="15.75" x14ac:dyDescent="0.25">
      <c r="A23" s="108">
        <v>42754</v>
      </c>
      <c r="B23" s="109" t="s">
        <v>92</v>
      </c>
      <c r="C23" s="110">
        <v>158826.79999999999</v>
      </c>
      <c r="D23" s="105">
        <v>42763</v>
      </c>
      <c r="E23" s="110">
        <v>158826.79999999999</v>
      </c>
      <c r="F23" s="112">
        <f t="shared" si="0"/>
        <v>0</v>
      </c>
      <c r="J23" s="164">
        <f>1286+2541+30617</f>
        <v>34444</v>
      </c>
      <c r="K23" s="109" t="s">
        <v>41</v>
      </c>
      <c r="L23" s="110">
        <v>34443.879999999997</v>
      </c>
      <c r="M23" s="141"/>
      <c r="N23" s="155" t="s">
        <v>46</v>
      </c>
      <c r="O23" s="131">
        <v>15000</v>
      </c>
      <c r="P23" s="132">
        <v>42739</v>
      </c>
      <c r="S23" s="96"/>
      <c r="T23" s="105"/>
      <c r="U23" s="193">
        <v>42763</v>
      </c>
      <c r="V23" s="124"/>
      <c r="W23" s="153" t="s">
        <v>44</v>
      </c>
      <c r="X23" s="29"/>
      <c r="Y23" s="21"/>
    </row>
    <row r="24" spans="1:25" ht="16.5" thickBot="1" x14ac:dyDescent="0.3">
      <c r="A24" s="108">
        <v>42755</v>
      </c>
      <c r="B24" s="109" t="s">
        <v>122</v>
      </c>
      <c r="C24" s="110">
        <v>102944</v>
      </c>
      <c r="D24" s="105">
        <v>42763</v>
      </c>
      <c r="E24" s="110">
        <v>102944</v>
      </c>
      <c r="F24" s="112">
        <f t="shared" si="0"/>
        <v>0</v>
      </c>
      <c r="J24" s="113"/>
      <c r="K24" s="109" t="s">
        <v>42</v>
      </c>
      <c r="L24" s="110">
        <v>34180.97</v>
      </c>
      <c r="M24" s="141"/>
      <c r="N24" s="155">
        <v>3378032</v>
      </c>
      <c r="O24" s="131">
        <v>37386.5</v>
      </c>
      <c r="P24" s="132">
        <v>42735</v>
      </c>
      <c r="S24" s="113">
        <v>23791</v>
      </c>
      <c r="T24" s="125">
        <v>22425</v>
      </c>
      <c r="U24" s="126"/>
      <c r="V24" s="126"/>
      <c r="W24" s="154"/>
      <c r="X24" s="127"/>
      <c r="Y24" s="128"/>
    </row>
    <row r="25" spans="1:25" ht="16.5" thickTop="1" x14ac:dyDescent="0.25">
      <c r="A25" s="108">
        <v>42756</v>
      </c>
      <c r="B25" s="109" t="s">
        <v>123</v>
      </c>
      <c r="C25" s="110">
        <v>43358.84</v>
      </c>
      <c r="D25" s="105">
        <v>42763</v>
      </c>
      <c r="E25" s="110">
        <v>43358.84</v>
      </c>
      <c r="F25" s="112">
        <f t="shared" si="0"/>
        <v>0</v>
      </c>
      <c r="J25" s="164">
        <f>45583+14150+2250+44450+1939</f>
        <v>108372</v>
      </c>
      <c r="K25" s="109" t="s">
        <v>43</v>
      </c>
      <c r="L25" s="110">
        <v>141113.29999999999</v>
      </c>
      <c r="M25" s="141"/>
      <c r="N25" s="155">
        <v>3378031</v>
      </c>
      <c r="O25" s="131">
        <v>55000</v>
      </c>
      <c r="P25" s="132">
        <v>42735</v>
      </c>
      <c r="S25" s="113">
        <f>14243.5+893+3458+45129.5</f>
        <v>63724</v>
      </c>
      <c r="T25" s="109" t="s">
        <v>90</v>
      </c>
      <c r="U25" s="110">
        <v>17930.16</v>
      </c>
      <c r="V25" s="130" t="s">
        <v>45</v>
      </c>
      <c r="W25" s="155" t="s">
        <v>46</v>
      </c>
      <c r="X25" s="131">
        <v>1000</v>
      </c>
      <c r="Y25" s="132">
        <v>42752</v>
      </c>
    </row>
    <row r="26" spans="1:25" ht="15.75" x14ac:dyDescent="0.25">
      <c r="A26" s="108">
        <v>42757</v>
      </c>
      <c r="B26" s="109" t="s">
        <v>124</v>
      </c>
      <c r="C26" s="110">
        <v>87338.15</v>
      </c>
      <c r="D26" s="105">
        <v>42763</v>
      </c>
      <c r="E26" s="110">
        <v>87338.15</v>
      </c>
      <c r="F26" s="112">
        <f t="shared" si="0"/>
        <v>0</v>
      </c>
      <c r="J26" s="113"/>
      <c r="K26" s="109" t="s">
        <v>80</v>
      </c>
      <c r="L26" s="110">
        <v>1589.43</v>
      </c>
      <c r="M26" s="141" t="s">
        <v>84</v>
      </c>
      <c r="N26" s="155">
        <v>3378034</v>
      </c>
      <c r="O26" s="131">
        <v>74400</v>
      </c>
      <c r="P26" s="132">
        <v>42737</v>
      </c>
      <c r="S26" s="113">
        <f>23169.5+2918.5+4476.5</f>
        <v>30564.5</v>
      </c>
      <c r="T26" s="109" t="s">
        <v>91</v>
      </c>
      <c r="U26" s="110">
        <v>30564.6</v>
      </c>
      <c r="V26" s="130"/>
      <c r="W26" s="155">
        <v>3378338</v>
      </c>
      <c r="X26" s="131">
        <v>20000</v>
      </c>
      <c r="Y26" s="132">
        <v>42752</v>
      </c>
    </row>
    <row r="27" spans="1:25" ht="15.75" x14ac:dyDescent="0.25">
      <c r="A27" s="108">
        <v>42758</v>
      </c>
      <c r="B27" s="109" t="s">
        <v>125</v>
      </c>
      <c r="C27" s="110">
        <v>4057.9</v>
      </c>
      <c r="D27" s="105">
        <v>42763</v>
      </c>
      <c r="E27" s="110">
        <v>4057.9</v>
      </c>
      <c r="F27" s="112">
        <f t="shared" si="0"/>
        <v>0</v>
      </c>
      <c r="J27" s="113"/>
      <c r="K27" s="142"/>
      <c r="L27" s="116"/>
      <c r="M27" s="141"/>
      <c r="N27" s="155">
        <v>3378033</v>
      </c>
      <c r="O27" s="131">
        <v>57270</v>
      </c>
      <c r="P27" s="132">
        <v>42737</v>
      </c>
      <c r="S27" s="113">
        <f>7841.5+58939.5+8040+76586+563+6857</f>
        <v>158827</v>
      </c>
      <c r="T27" s="109" t="s">
        <v>92</v>
      </c>
      <c r="U27" s="110">
        <v>158826.79999999999</v>
      </c>
      <c r="V27" s="133"/>
      <c r="W27" s="155">
        <v>3378339</v>
      </c>
      <c r="X27" s="131">
        <v>17900</v>
      </c>
      <c r="Y27" s="132">
        <v>42752</v>
      </c>
    </row>
    <row r="28" spans="1:25" ht="15.75" x14ac:dyDescent="0.25">
      <c r="A28" s="108">
        <v>42758</v>
      </c>
      <c r="B28" s="109" t="s">
        <v>126</v>
      </c>
      <c r="C28" s="110">
        <v>48854.35</v>
      </c>
      <c r="D28" s="105">
        <v>42763</v>
      </c>
      <c r="E28" s="110">
        <v>48854.35</v>
      </c>
      <c r="F28" s="112">
        <f t="shared" si="0"/>
        <v>0</v>
      </c>
      <c r="J28" s="113"/>
      <c r="K28" s="142"/>
      <c r="L28" s="116"/>
      <c r="M28" s="141"/>
      <c r="N28" s="155" t="s">
        <v>46</v>
      </c>
      <c r="O28" s="131">
        <v>10300</v>
      </c>
      <c r="P28" s="132">
        <v>42737</v>
      </c>
      <c r="S28" s="113">
        <f>79839.5+821+22283.5</f>
        <v>102944</v>
      </c>
      <c r="T28" s="109" t="s">
        <v>122</v>
      </c>
      <c r="U28" s="110">
        <v>102944</v>
      </c>
      <c r="V28" s="134"/>
      <c r="W28" s="155" t="s">
        <v>46</v>
      </c>
      <c r="X28" s="131">
        <v>2500</v>
      </c>
      <c r="Y28" s="132">
        <v>42753</v>
      </c>
    </row>
    <row r="29" spans="1:25" ht="15.75" x14ac:dyDescent="0.25">
      <c r="A29" s="108">
        <v>42760</v>
      </c>
      <c r="B29" s="109" t="s">
        <v>127</v>
      </c>
      <c r="C29" s="110">
        <v>35863.199999999997</v>
      </c>
      <c r="D29" s="105">
        <v>42763</v>
      </c>
      <c r="E29" s="110">
        <v>35863.199999999997</v>
      </c>
      <c r="F29" s="112">
        <f t="shared" si="0"/>
        <v>0</v>
      </c>
      <c r="J29" s="113"/>
      <c r="K29" s="142"/>
      <c r="L29" s="116"/>
      <c r="M29" s="141"/>
      <c r="N29" s="155">
        <v>3378035</v>
      </c>
      <c r="O29" s="131">
        <v>24000</v>
      </c>
      <c r="P29" s="132">
        <v>42738</v>
      </c>
      <c r="S29" s="113">
        <f>33669.5+9689.5</f>
        <v>43359</v>
      </c>
      <c r="T29" s="109" t="s">
        <v>123</v>
      </c>
      <c r="U29" s="110">
        <v>43358.84</v>
      </c>
      <c r="V29" s="133"/>
      <c r="W29" s="155">
        <v>3378340</v>
      </c>
      <c r="X29" s="131">
        <v>50000</v>
      </c>
      <c r="Y29" s="132">
        <v>42753</v>
      </c>
    </row>
    <row r="30" spans="1:25" ht="15.75" x14ac:dyDescent="0.25">
      <c r="A30" s="108">
        <v>42760</v>
      </c>
      <c r="B30" s="109" t="s">
        <v>128</v>
      </c>
      <c r="C30" s="110">
        <v>32299.200000000001</v>
      </c>
      <c r="D30" s="105">
        <v>42763</v>
      </c>
      <c r="E30" s="110">
        <v>32299.200000000001</v>
      </c>
      <c r="F30" s="112">
        <f t="shared" si="0"/>
        <v>0</v>
      </c>
      <c r="J30" s="113"/>
      <c r="K30" s="143"/>
      <c r="L30" s="104"/>
      <c r="M30" s="141"/>
      <c r="N30" s="155">
        <v>3378036</v>
      </c>
      <c r="O30" s="131">
        <v>15377</v>
      </c>
      <c r="P30" s="132">
        <v>42738</v>
      </c>
      <c r="S30" s="113">
        <f>79404.5+7933.5</f>
        <v>87338</v>
      </c>
      <c r="T30" s="109" t="s">
        <v>124</v>
      </c>
      <c r="U30" s="110">
        <v>87338.15</v>
      </c>
      <c r="V30" s="133"/>
      <c r="W30" s="155">
        <v>3378341</v>
      </c>
      <c r="X30" s="131">
        <v>20150</v>
      </c>
      <c r="Y30" s="132">
        <v>42753</v>
      </c>
    </row>
    <row r="31" spans="1:25" ht="15.75" x14ac:dyDescent="0.25">
      <c r="A31" s="108">
        <v>42761</v>
      </c>
      <c r="B31" s="109" t="s">
        <v>129</v>
      </c>
      <c r="C31" s="110">
        <v>33948</v>
      </c>
      <c r="D31" s="105">
        <v>42763</v>
      </c>
      <c r="E31" s="166">
        <v>25649.3</v>
      </c>
      <c r="F31" s="167">
        <f t="shared" si="0"/>
        <v>8298.7000000000007</v>
      </c>
      <c r="J31" s="113"/>
      <c r="K31" s="129"/>
      <c r="L31" s="110"/>
      <c r="M31" s="141"/>
      <c r="N31" s="155">
        <v>3378037</v>
      </c>
      <c r="O31" s="131">
        <v>27000</v>
      </c>
      <c r="P31" s="132">
        <v>42739</v>
      </c>
      <c r="S31" s="113">
        <v>4058</v>
      </c>
      <c r="T31" s="109" t="s">
        <v>125</v>
      </c>
      <c r="U31" s="110">
        <v>4057.9</v>
      </c>
      <c r="V31" s="135"/>
      <c r="W31" s="155">
        <v>3378342</v>
      </c>
      <c r="X31" s="131">
        <v>30000</v>
      </c>
      <c r="Y31" s="132">
        <v>42754</v>
      </c>
    </row>
    <row r="32" spans="1:25" ht="15.75" x14ac:dyDescent="0.25">
      <c r="A32" s="108">
        <v>42761</v>
      </c>
      <c r="B32" s="109" t="s">
        <v>130</v>
      </c>
      <c r="C32" s="110">
        <v>7924.05</v>
      </c>
      <c r="D32" s="105"/>
      <c r="E32" s="110"/>
      <c r="F32" s="112">
        <f t="shared" si="0"/>
        <v>7924.05</v>
      </c>
      <c r="J32" s="113"/>
      <c r="K32" s="144"/>
      <c r="L32" s="145"/>
      <c r="M32" s="141"/>
      <c r="N32" s="155">
        <v>3378038</v>
      </c>
      <c r="O32" s="131">
        <v>18591.5</v>
      </c>
      <c r="P32" s="132">
        <v>42739</v>
      </c>
      <c r="S32" s="113">
        <f>5520.5+15195.5+383+25747.5</f>
        <v>46846.5</v>
      </c>
      <c r="T32" s="109" t="s">
        <v>126</v>
      </c>
      <c r="U32" s="110">
        <v>48854.35</v>
      </c>
      <c r="V32" s="133"/>
      <c r="W32" s="155">
        <v>3378343</v>
      </c>
      <c r="X32" s="136">
        <v>27000</v>
      </c>
      <c r="Y32" s="137">
        <v>42754</v>
      </c>
    </row>
    <row r="33" spans="1:25" ht="15.75" x14ac:dyDescent="0.25">
      <c r="A33" s="108">
        <v>42761</v>
      </c>
      <c r="B33" s="109" t="s">
        <v>131</v>
      </c>
      <c r="C33" s="110">
        <v>33458.400000000001</v>
      </c>
      <c r="D33" s="105"/>
      <c r="E33" s="110"/>
      <c r="F33" s="112">
        <f t="shared" si="0"/>
        <v>33458.400000000001</v>
      </c>
      <c r="J33" s="113"/>
      <c r="K33" s="144"/>
      <c r="L33" s="145"/>
      <c r="M33" s="141"/>
      <c r="N33" s="155">
        <v>3378040</v>
      </c>
      <c r="O33" s="131">
        <v>13794.5</v>
      </c>
      <c r="P33" s="132">
        <v>42740</v>
      </c>
      <c r="S33" s="113">
        <v>25350.5</v>
      </c>
      <c r="T33" s="109" t="s">
        <v>127</v>
      </c>
      <c r="U33" s="110">
        <v>35863.199999999997</v>
      </c>
      <c r="V33" s="138"/>
      <c r="W33" s="155">
        <v>3378345</v>
      </c>
      <c r="X33" s="139">
        <v>14257.5</v>
      </c>
      <c r="Y33" s="137">
        <v>42754</v>
      </c>
    </row>
    <row r="34" spans="1:25" ht="15.75" x14ac:dyDescent="0.25">
      <c r="A34" s="108">
        <v>42761</v>
      </c>
      <c r="B34" s="109" t="s">
        <v>132</v>
      </c>
      <c r="C34" s="110">
        <v>33800.400000000001</v>
      </c>
      <c r="D34" s="105"/>
      <c r="E34" s="110"/>
      <c r="F34" s="112">
        <f t="shared" si="0"/>
        <v>33800.400000000001</v>
      </c>
      <c r="J34" s="113"/>
      <c r="K34" s="144"/>
      <c r="L34" s="145"/>
      <c r="M34" s="141"/>
      <c r="N34" s="155">
        <v>3378327</v>
      </c>
      <c r="O34" s="131">
        <v>31500</v>
      </c>
      <c r="P34" s="132">
        <v>42740</v>
      </c>
      <c r="S34" s="113"/>
      <c r="T34" s="109" t="s">
        <v>128</v>
      </c>
      <c r="U34" s="110">
        <v>32299.200000000001</v>
      </c>
      <c r="V34" s="138"/>
      <c r="W34" s="155">
        <v>3378346</v>
      </c>
      <c r="X34" s="131">
        <v>50000</v>
      </c>
      <c r="Y34" s="132">
        <v>42755</v>
      </c>
    </row>
    <row r="35" spans="1:25" ht="15.75" x14ac:dyDescent="0.25">
      <c r="A35" s="108">
        <v>42761</v>
      </c>
      <c r="B35" s="109" t="s">
        <v>133</v>
      </c>
      <c r="C35" s="110">
        <v>32886</v>
      </c>
      <c r="D35" s="105"/>
      <c r="E35" s="110"/>
      <c r="F35" s="112">
        <f t="shared" si="0"/>
        <v>32886</v>
      </c>
      <c r="J35" s="113"/>
      <c r="K35" s="144"/>
      <c r="L35" s="145"/>
      <c r="M35" s="141"/>
      <c r="N35" s="155" t="s">
        <v>46</v>
      </c>
      <c r="O35" s="131">
        <v>5000</v>
      </c>
      <c r="P35" s="132">
        <v>42740</v>
      </c>
      <c r="R35" s="4"/>
      <c r="S35" s="113"/>
      <c r="T35" s="109" t="s">
        <v>129</v>
      </c>
      <c r="U35" s="110">
        <v>25649.3</v>
      </c>
      <c r="V35" s="197" t="s">
        <v>84</v>
      </c>
      <c r="W35" s="155">
        <v>3378347</v>
      </c>
      <c r="X35" s="131">
        <v>34626</v>
      </c>
      <c r="Y35" s="132">
        <v>42755</v>
      </c>
    </row>
    <row r="36" spans="1:25" ht="15.75" x14ac:dyDescent="0.25">
      <c r="A36" s="108">
        <v>42763</v>
      </c>
      <c r="B36" s="109" t="s">
        <v>156</v>
      </c>
      <c r="C36" s="110">
        <v>48015</v>
      </c>
      <c r="D36" s="105"/>
      <c r="E36" s="110"/>
      <c r="F36" s="112">
        <f t="shared" si="0"/>
        <v>48015</v>
      </c>
      <c r="J36" s="113"/>
      <c r="K36" s="144"/>
      <c r="L36" s="145"/>
      <c r="M36" s="141"/>
      <c r="N36" s="155">
        <v>3378329</v>
      </c>
      <c r="O36" s="131">
        <v>38310</v>
      </c>
      <c r="P36" s="132">
        <v>42741</v>
      </c>
      <c r="S36" s="113"/>
      <c r="T36" s="109"/>
      <c r="U36" s="110"/>
      <c r="V36" s="138"/>
      <c r="W36" s="155" t="s">
        <v>46</v>
      </c>
      <c r="X36" s="131">
        <v>5000</v>
      </c>
      <c r="Y36" s="132">
        <v>42758</v>
      </c>
    </row>
    <row r="37" spans="1:25" ht="15.75" x14ac:dyDescent="0.25">
      <c r="A37" s="108">
        <v>42763</v>
      </c>
      <c r="B37" s="109" t="s">
        <v>157</v>
      </c>
      <c r="C37" s="110">
        <v>38152</v>
      </c>
      <c r="D37" s="105"/>
      <c r="E37" s="110"/>
      <c r="F37" s="112">
        <f t="shared" si="0"/>
        <v>38152</v>
      </c>
      <c r="J37" s="113"/>
      <c r="K37" s="144"/>
      <c r="L37" s="145"/>
      <c r="M37" s="141"/>
      <c r="N37" s="155">
        <v>3378043</v>
      </c>
      <c r="O37" s="131">
        <v>24000</v>
      </c>
      <c r="P37" s="132">
        <v>42742</v>
      </c>
      <c r="S37" s="113"/>
      <c r="T37" s="109"/>
      <c r="U37" s="110"/>
      <c r="V37" s="138"/>
      <c r="W37" s="155">
        <v>3378348</v>
      </c>
      <c r="X37" s="131">
        <v>66500</v>
      </c>
      <c r="Y37" s="132">
        <v>42756</v>
      </c>
    </row>
    <row r="38" spans="1:25" ht="15.75" x14ac:dyDescent="0.25">
      <c r="A38" s="108">
        <v>42763</v>
      </c>
      <c r="B38" s="109" t="s">
        <v>158</v>
      </c>
      <c r="C38" s="110">
        <v>36500.519999999997</v>
      </c>
      <c r="D38" s="105"/>
      <c r="E38" s="110"/>
      <c r="F38" s="112">
        <f t="shared" si="0"/>
        <v>36500.519999999997</v>
      </c>
      <c r="J38" s="113"/>
      <c r="K38" s="144"/>
      <c r="L38" s="145"/>
      <c r="M38" s="141"/>
      <c r="N38" s="155">
        <v>3378042</v>
      </c>
      <c r="O38" s="131">
        <v>55000</v>
      </c>
      <c r="P38" s="132">
        <v>42742</v>
      </c>
      <c r="S38" s="113"/>
      <c r="T38" s="109"/>
      <c r="U38" s="110"/>
      <c r="V38" s="138"/>
      <c r="W38" s="155">
        <v>3378350</v>
      </c>
      <c r="X38" s="131">
        <v>15759.5</v>
      </c>
      <c r="Y38" s="132">
        <v>42756</v>
      </c>
    </row>
    <row r="39" spans="1:25" ht="15.75" x14ac:dyDescent="0.25">
      <c r="A39" s="108">
        <v>42764</v>
      </c>
      <c r="B39" s="109" t="s">
        <v>159</v>
      </c>
      <c r="C39" s="110">
        <v>33639.879999999997</v>
      </c>
      <c r="D39" s="105"/>
      <c r="E39" s="110"/>
      <c r="F39" s="112">
        <f t="shared" si="0"/>
        <v>33639.879999999997</v>
      </c>
      <c r="J39" s="113"/>
      <c r="K39" s="144"/>
      <c r="L39" s="145"/>
      <c r="M39" s="141"/>
      <c r="N39" s="155" t="s">
        <v>46</v>
      </c>
      <c r="O39" s="131">
        <v>10000</v>
      </c>
      <c r="P39" s="132">
        <v>42742</v>
      </c>
      <c r="S39" s="113"/>
      <c r="T39" s="109"/>
      <c r="U39" s="110"/>
      <c r="V39" s="140"/>
      <c r="W39" s="155">
        <v>3378351</v>
      </c>
      <c r="X39" s="131">
        <v>56774</v>
      </c>
      <c r="Y39" s="132">
        <v>42757</v>
      </c>
    </row>
    <row r="40" spans="1:25" ht="15.75" x14ac:dyDescent="0.25">
      <c r="A40" s="108">
        <v>42765</v>
      </c>
      <c r="B40" s="109" t="s">
        <v>160</v>
      </c>
      <c r="C40" s="110">
        <v>2060.8000000000002</v>
      </c>
      <c r="D40" s="105"/>
      <c r="E40" s="110"/>
      <c r="F40" s="112">
        <f t="shared" si="0"/>
        <v>2060.8000000000002</v>
      </c>
      <c r="J40" s="113"/>
      <c r="K40" s="144"/>
      <c r="L40" s="145"/>
      <c r="M40" s="141"/>
      <c r="N40" s="155">
        <v>3378045</v>
      </c>
      <c r="O40" s="131">
        <v>50000</v>
      </c>
      <c r="P40" s="132">
        <v>42743</v>
      </c>
      <c r="S40" s="113"/>
      <c r="T40" s="109"/>
      <c r="U40" s="110"/>
      <c r="V40" s="138"/>
      <c r="W40" s="155">
        <v>3378352</v>
      </c>
      <c r="X40" s="131">
        <v>66500</v>
      </c>
      <c r="Y40" s="132">
        <v>42758</v>
      </c>
    </row>
    <row r="41" spans="1:25" ht="15.75" x14ac:dyDescent="0.25">
      <c r="A41" s="108">
        <v>42765</v>
      </c>
      <c r="B41" s="109" t="s">
        <v>161</v>
      </c>
      <c r="C41" s="110">
        <v>47390.45</v>
      </c>
      <c r="D41" s="105"/>
      <c r="E41" s="110"/>
      <c r="F41" s="112">
        <f t="shared" si="0"/>
        <v>47390.45</v>
      </c>
      <c r="J41" s="113"/>
      <c r="K41" s="144"/>
      <c r="L41" s="145"/>
      <c r="M41" s="141"/>
      <c r="N41" s="155">
        <v>3378044</v>
      </c>
      <c r="O41" s="131">
        <v>50000</v>
      </c>
      <c r="P41" s="132">
        <v>42743</v>
      </c>
      <c r="S41" s="113"/>
      <c r="T41" s="109"/>
      <c r="U41" s="110"/>
      <c r="V41" s="141"/>
      <c r="W41" s="155">
        <v>3378353</v>
      </c>
      <c r="X41" s="131">
        <v>9594</v>
      </c>
      <c r="Y41" s="132">
        <v>42758</v>
      </c>
    </row>
    <row r="42" spans="1:25" ht="15.75" x14ac:dyDescent="0.25">
      <c r="A42" s="108">
        <v>42766</v>
      </c>
      <c r="B42" s="109" t="s">
        <v>162</v>
      </c>
      <c r="C42" s="110">
        <v>35811.800000000003</v>
      </c>
      <c r="D42" s="105"/>
      <c r="E42" s="110"/>
      <c r="F42" s="112">
        <f t="shared" si="0"/>
        <v>35811.800000000003</v>
      </c>
      <c r="J42" s="113"/>
      <c r="K42" s="144"/>
      <c r="L42" s="145"/>
      <c r="M42" s="141"/>
      <c r="N42" s="155">
        <v>3378046</v>
      </c>
      <c r="O42" s="131">
        <v>76200</v>
      </c>
      <c r="P42" s="132">
        <v>42744</v>
      </c>
      <c r="S42" s="113"/>
      <c r="T42" s="109"/>
      <c r="U42" s="110"/>
      <c r="V42" s="137"/>
      <c r="W42" s="156" t="s">
        <v>46</v>
      </c>
      <c r="X42" s="112">
        <v>13000</v>
      </c>
      <c r="Y42" s="132">
        <v>42758</v>
      </c>
    </row>
    <row r="43" spans="1:25" ht="15.75" x14ac:dyDescent="0.25">
      <c r="A43" s="108"/>
      <c r="B43" s="109"/>
      <c r="C43" s="110"/>
      <c r="D43" s="105"/>
      <c r="E43" s="110"/>
      <c r="F43" s="112"/>
      <c r="J43" s="113"/>
      <c r="K43" s="144"/>
      <c r="L43" s="145"/>
      <c r="M43" s="141"/>
      <c r="N43" s="155">
        <v>3378048</v>
      </c>
      <c r="O43" s="131">
        <v>16691</v>
      </c>
      <c r="P43" s="132">
        <v>42744</v>
      </c>
      <c r="S43" s="113"/>
      <c r="T43" s="109"/>
      <c r="U43" s="110"/>
      <c r="V43" s="105"/>
      <c r="W43" s="156" t="s">
        <v>46</v>
      </c>
      <c r="X43" s="112">
        <v>10000</v>
      </c>
      <c r="Y43" s="132">
        <v>42759</v>
      </c>
    </row>
    <row r="44" spans="1:25" ht="15.75" x14ac:dyDescent="0.25">
      <c r="A44" s="108"/>
      <c r="B44" s="109"/>
      <c r="C44" s="110"/>
      <c r="D44" s="105"/>
      <c r="E44" s="110"/>
      <c r="F44" s="112">
        <f t="shared" si="0"/>
        <v>0</v>
      </c>
      <c r="J44" s="113"/>
      <c r="K44" s="144"/>
      <c r="L44" s="145"/>
      <c r="M44" s="141"/>
      <c r="N44" s="155">
        <v>3378050</v>
      </c>
      <c r="O44" s="131">
        <v>14700</v>
      </c>
      <c r="P44" s="132">
        <v>42745</v>
      </c>
      <c r="S44" s="113"/>
      <c r="T44" s="109"/>
      <c r="U44" s="110"/>
      <c r="V44" s="141"/>
      <c r="W44" s="155" t="s">
        <v>46</v>
      </c>
      <c r="X44" s="131">
        <v>5520</v>
      </c>
      <c r="Y44" s="132">
        <v>42759</v>
      </c>
    </row>
    <row r="45" spans="1:25" ht="15.75" x14ac:dyDescent="0.25">
      <c r="A45" s="108"/>
      <c r="B45" s="109"/>
      <c r="C45" s="110"/>
      <c r="D45" s="105"/>
      <c r="E45" s="110"/>
      <c r="F45" s="112">
        <f t="shared" si="0"/>
        <v>0</v>
      </c>
      <c r="J45" s="113"/>
      <c r="K45" s="129"/>
      <c r="L45" s="110"/>
      <c r="M45" s="141"/>
      <c r="N45" s="155">
        <v>3378049</v>
      </c>
      <c r="O45" s="131">
        <v>30000</v>
      </c>
      <c r="P45" s="132">
        <v>42745</v>
      </c>
      <c r="S45" s="113"/>
      <c r="T45" s="109"/>
      <c r="U45" s="110"/>
      <c r="V45" s="141"/>
      <c r="W45" s="155" t="s">
        <v>46</v>
      </c>
      <c r="X45" s="131">
        <v>12107.5</v>
      </c>
      <c r="Y45" s="132">
        <v>42752</v>
      </c>
    </row>
    <row r="46" spans="1:25" ht="16.5" thickBot="1" x14ac:dyDescent="0.3">
      <c r="A46" s="108"/>
      <c r="B46" s="109"/>
      <c r="C46" s="110"/>
      <c r="D46" s="105"/>
      <c r="E46" s="110"/>
      <c r="F46" s="112">
        <f t="shared" si="0"/>
        <v>0</v>
      </c>
      <c r="J46" s="146">
        <f>SUM(J2:J45)</f>
        <v>1354302.5</v>
      </c>
      <c r="K46" s="147"/>
      <c r="L46" s="148">
        <v>0</v>
      </c>
      <c r="M46" s="149"/>
      <c r="N46" s="157" t="s">
        <v>46</v>
      </c>
      <c r="O46" s="150">
        <v>2000</v>
      </c>
      <c r="P46" s="151">
        <v>42745</v>
      </c>
      <c r="S46" s="113"/>
      <c r="T46" s="109"/>
      <c r="U46" s="110"/>
      <c r="V46" s="141"/>
      <c r="W46" s="155" t="s">
        <v>46</v>
      </c>
      <c r="X46" s="131">
        <v>5088</v>
      </c>
      <c r="Y46" s="132">
        <v>42755</v>
      </c>
    </row>
    <row r="47" spans="1:25" ht="16.5" thickTop="1" x14ac:dyDescent="0.25">
      <c r="A47" s="108"/>
      <c r="B47" s="109"/>
      <c r="C47" s="110"/>
      <c r="D47" s="105"/>
      <c r="E47" s="110"/>
      <c r="F47" s="112">
        <f t="shared" si="0"/>
        <v>0</v>
      </c>
      <c r="J47" s="29"/>
      <c r="K47" s="107"/>
      <c r="L47" s="85">
        <f>SUM(L3:L46)</f>
        <v>1353390</v>
      </c>
      <c r="M47" s="152"/>
      <c r="N47" s="158"/>
      <c r="O47" s="29">
        <f>SUM(O3:O46)</f>
        <v>1353390</v>
      </c>
      <c r="P47" s="105"/>
      <c r="S47" s="113"/>
      <c r="T47" s="109"/>
      <c r="U47" s="110"/>
      <c r="V47" s="141"/>
      <c r="W47" s="155" t="s">
        <v>46</v>
      </c>
      <c r="X47" s="131">
        <v>2918.5</v>
      </c>
      <c r="Y47" s="132">
        <v>42755</v>
      </c>
    </row>
    <row r="48" spans="1:25" ht="15.75" x14ac:dyDescent="0.25">
      <c r="A48" s="108"/>
      <c r="B48" s="109"/>
      <c r="C48" s="110"/>
      <c r="D48" s="105"/>
      <c r="E48" s="110"/>
      <c r="F48" s="112">
        <f t="shared" si="0"/>
        <v>0</v>
      </c>
      <c r="S48" s="113"/>
      <c r="T48" s="109"/>
      <c r="U48" s="110"/>
      <c r="V48" s="141"/>
      <c r="W48" s="155" t="s">
        <v>46</v>
      </c>
      <c r="X48" s="131">
        <v>10.5</v>
      </c>
      <c r="Y48" s="132">
        <v>42761</v>
      </c>
    </row>
    <row r="49" spans="1:25" ht="15.75" x14ac:dyDescent="0.25">
      <c r="A49" s="114"/>
      <c r="B49" s="115"/>
      <c r="C49" s="116"/>
      <c r="D49" s="105"/>
      <c r="E49" s="116"/>
      <c r="F49" s="116">
        <f t="shared" si="0"/>
        <v>0</v>
      </c>
      <c r="G49"/>
      <c r="S49" s="113"/>
      <c r="T49" s="142"/>
      <c r="U49" s="116"/>
      <c r="V49" s="141"/>
      <c r="W49" s="155">
        <v>3378355</v>
      </c>
      <c r="X49" s="131">
        <v>11481</v>
      </c>
      <c r="Y49" s="132">
        <v>42760</v>
      </c>
    </row>
    <row r="50" spans="1:25" ht="16.5" thickBot="1" x14ac:dyDescent="0.3">
      <c r="A50" s="117"/>
      <c r="B50" s="118"/>
      <c r="C50" s="119"/>
      <c r="D50" s="119"/>
      <c r="E50" s="117"/>
      <c r="F50" s="120"/>
      <c r="G50"/>
      <c r="S50" s="113"/>
      <c r="T50" s="142"/>
      <c r="U50" s="116"/>
      <c r="V50" s="141"/>
      <c r="W50" s="155">
        <v>3378354</v>
      </c>
      <c r="X50" s="131">
        <v>30000</v>
      </c>
      <c r="Y50" s="132">
        <v>42760</v>
      </c>
    </row>
    <row r="51" spans="1:25" ht="16.5" thickTop="1" x14ac:dyDescent="0.25">
      <c r="A51"/>
      <c r="B51"/>
      <c r="C51" s="121">
        <f>SUM(C3:C49)</f>
        <v>2004980.39</v>
      </c>
      <c r="D51" s="78"/>
      <c r="E51" s="122">
        <f>SUM(E3:E48)</f>
        <v>1647042.3900000001</v>
      </c>
      <c r="F51" s="122">
        <f>SUM(F3:F49)</f>
        <v>357937.99999999994</v>
      </c>
      <c r="G51"/>
      <c r="S51" s="113"/>
      <c r="T51" s="142"/>
      <c r="U51" s="116"/>
      <c r="V51" s="141"/>
      <c r="W51" s="155" t="s">
        <v>46</v>
      </c>
      <c r="X51" s="131">
        <v>10000</v>
      </c>
      <c r="Y51" s="132">
        <v>42760</v>
      </c>
    </row>
    <row r="52" spans="1:25" ht="15.75" x14ac:dyDescent="0.25">
      <c r="A52"/>
      <c r="B52" s="1"/>
      <c r="E52"/>
      <c r="F52"/>
      <c r="G52"/>
      <c r="S52" s="113"/>
      <c r="T52" s="143"/>
      <c r="U52" s="104"/>
      <c r="V52" s="141"/>
      <c r="W52" s="155"/>
      <c r="X52" s="131"/>
      <c r="Y52" s="132"/>
    </row>
    <row r="53" spans="1:25" ht="16.5" thickBot="1" x14ac:dyDescent="0.3">
      <c r="S53" s="146">
        <f>SUM(S24:S52)</f>
        <v>586802.5</v>
      </c>
      <c r="T53" s="147"/>
      <c r="U53" s="148">
        <v>0</v>
      </c>
      <c r="V53" s="149"/>
      <c r="W53" s="157"/>
      <c r="X53" s="150"/>
      <c r="Y53" s="151"/>
    </row>
    <row r="54" spans="1:25" ht="16.5" thickTop="1" x14ac:dyDescent="0.25">
      <c r="S54" s="29"/>
      <c r="T54" s="107"/>
      <c r="U54" s="85">
        <f>SUM(U25:U53)</f>
        <v>587686.5</v>
      </c>
      <c r="V54" s="152"/>
      <c r="W54" s="158"/>
      <c r="X54" s="29">
        <f>SUM(X25:X53)</f>
        <v>587686.5</v>
      </c>
      <c r="Y54" s="105"/>
    </row>
    <row r="55" spans="1:25" x14ac:dyDescent="0.25">
      <c r="S55" s="194">
        <f>S53-X54</f>
        <v>-884</v>
      </c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</sheetData>
  <mergeCells count="1">
    <mergeCell ref="C1:E1"/>
  </mergeCells>
  <pageMargins left="0.70866141732283472" right="0.70866141732283472" top="0.55118110236220474" bottom="0.15748031496062992" header="0.31496062992125984" footer="0.31496062992125984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2017   </vt:lpstr>
      <vt:lpstr>REMISIONES ENERO  2017   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2017-01-28T17:53:50Z</cp:lastPrinted>
  <dcterms:created xsi:type="dcterms:W3CDTF">2017-01-04T21:13:43Z</dcterms:created>
  <dcterms:modified xsi:type="dcterms:W3CDTF">2017-03-07T18:59:54Z</dcterms:modified>
</cp:coreProperties>
</file>