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3 MARZO  2017\"/>
    </mc:Choice>
  </mc:AlternateContent>
  <bookViews>
    <workbookView xWindow="0" yWindow="0" windowWidth="24000" windowHeight="9735" firstSheet="2" activeTab="5"/>
  </bookViews>
  <sheets>
    <sheet name="E N E R O  2 0 1 7     " sheetId="1" r:id="rId1"/>
    <sheet name="REMISIONES ENERO 2017   " sheetId="2" r:id="rId2"/>
    <sheet name="F E B R E R O   2 0 1 7     " sheetId="3" r:id="rId3"/>
    <sheet name="REMISIONES  FEBRERO  2017    " sheetId="4" r:id="rId4"/>
    <sheet name="M A R Z O  2 0 1 7     " sheetId="6" r:id="rId5"/>
    <sheet name="REMISIONES MARZO 2017  " sheetId="7" r:id="rId6"/>
    <sheet name="Hoja4" sheetId="8" r:id="rId7"/>
    <sheet name="Hoja5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7" l="1"/>
  <c r="F18" i="7"/>
  <c r="F19" i="7"/>
  <c r="F20" i="7"/>
  <c r="F21" i="7"/>
  <c r="F22" i="7"/>
  <c r="F23" i="7"/>
  <c r="F24" i="7"/>
  <c r="F25" i="7"/>
  <c r="F26" i="7"/>
  <c r="F27" i="7"/>
  <c r="E15" i="7"/>
  <c r="S6" i="7"/>
  <c r="S5" i="7"/>
  <c r="S14" i="7" s="1"/>
  <c r="S4" i="7"/>
  <c r="X15" i="7"/>
  <c r="U15" i="7"/>
  <c r="E3" i="7" l="1"/>
  <c r="L41" i="7"/>
  <c r="J35" i="7"/>
  <c r="J33" i="7"/>
  <c r="J31" i="7"/>
  <c r="J29" i="7"/>
  <c r="J28" i="7"/>
  <c r="J26" i="7"/>
  <c r="J27" i="7"/>
  <c r="J25" i="7"/>
  <c r="O41" i="7"/>
  <c r="J40" i="7" l="1"/>
  <c r="E20" i="4"/>
  <c r="J7" i="7"/>
  <c r="J6" i="7"/>
  <c r="J5" i="7"/>
  <c r="J4" i="7" l="1"/>
  <c r="J14" i="7" l="1"/>
  <c r="O15" i="7"/>
  <c r="L15" i="7"/>
  <c r="E17" i="4" l="1"/>
  <c r="C70" i="7"/>
  <c r="C31" i="7"/>
  <c r="F30" i="7"/>
  <c r="F29" i="7"/>
  <c r="F28" i="7"/>
  <c r="F16" i="7"/>
  <c r="F15" i="7"/>
  <c r="F14" i="7"/>
  <c r="F13" i="7"/>
  <c r="F12" i="7"/>
  <c r="E31" i="7"/>
  <c r="F10" i="7"/>
  <c r="F9" i="7"/>
  <c r="F8" i="7"/>
  <c r="F7" i="7"/>
  <c r="F6" i="7"/>
  <c r="F5" i="7"/>
  <c r="F4" i="7"/>
  <c r="F3" i="7"/>
  <c r="L38" i="6"/>
  <c r="I38" i="6"/>
  <c r="F38" i="6"/>
  <c r="C38" i="6"/>
  <c r="M37" i="6"/>
  <c r="N36" i="6"/>
  <c r="S7" i="6"/>
  <c r="F11" i="7" l="1"/>
  <c r="F31" i="7" s="1"/>
  <c r="K40" i="6"/>
  <c r="F41" i="6" s="1"/>
  <c r="F44" i="6" s="1"/>
  <c r="F48" i="6" s="1"/>
  <c r="K44" i="6" s="1"/>
  <c r="K49" i="6" s="1"/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<sst xmlns="http://schemas.openxmlformats.org/spreadsheetml/2006/main" count="626" uniqueCount="266">
  <si>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</si>
  <si>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</si>
  <si>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</si>
  <si>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</si>
  <si>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</si>
  <si>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</si>
  <si>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</si>
  <si>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</si>
  <si>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</si>
  <si>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</si>
  <si>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</si>
  <si>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</si>
  <si>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</si>
  <si>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</si>
  <si>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</si>
  <si>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</si>
  <si>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</si>
  <si>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</si>
  <si>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</si>
  <si>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</si>
  <si>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</si>
  <si>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</si>
  <si>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</si>
  <si>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</si>
  <si>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</si>
  <si>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</si>
  <si>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</si>
  <si>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</si>
  <si>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</si>
  <si>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</si>
  <si>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</si>
  <si>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</si>
  <si>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</si>
  <si>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</si>
  <si>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</si>
  <si>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</si>
  <si>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</si>
  <si>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</si>
  <si>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</si>
  <si>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</si>
  <si>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</si>
  <si>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</si>
  <si>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</si>
  <si>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</si>
  <si>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</si>
  <si>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</si>
  <si>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</si>
  <si>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</si>
  <si>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</si>
  <si>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</si>
  <si>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</si>
  <si>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</si>
  <si>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</si>
  <si>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</si>
  <si>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</si>
  <si>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</si>
  <si>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</si>
  <si>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</si>
  <si>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</si>
  <si>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</si>
  <si>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</si>
  <si>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</si>
  <si>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</si>
  <si>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</si>
  <si>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</si>
  <si>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</si>
  <si>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</si>
  <si>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</si>
  <si>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</si>
  <si>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</si>
  <si>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</si>
  <si>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</si>
  <si>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</si>
  <si>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</si>
  <si>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</si>
  <si>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</si>
  <si>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</si>
  <si>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</si>
  <si>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</si>
  <si>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</si>
  <si>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</si>
  <si>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</si>
  <si>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</si>
  <si>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</si>
  <si>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</si>
  <si>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</si>
  <si>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</si>
  <si>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</si>
  <si>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</si>
  <si>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</si>
  <si>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</si>
  <si>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</si>
  <si>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</si>
  <si>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</si>
  <si>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</si>
  <si>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</si>
  <si>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</si>
  <si>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</si>
  <si>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</si>
  <si>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</si>
  <si>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</si>
  <si>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</si>
  <si>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</si>
  <si>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</si>
  <si>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</si>
  <si>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</si>
  <si>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</si>
  <si>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</si>
  <si>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</si>
  <si>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</si>
  <si>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</si>
  <si>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</si>
  <si>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</si>
  <si>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</si>
  <si>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</si>
  <si>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</si>
  <si>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</si>
  <si>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</si>
  <si>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</si>
  <si>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</si>
  <si>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</si>
  <si>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</si>
  <si>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</si>
  <si>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</si>
  <si>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</si>
  <si>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</si>
  <si>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</si>
  <si>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</si>
  <si>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</si>
  <si>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</si>
  <si>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</si>
  <si>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</si>
  <si>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</si>
  <si>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</si>
  <si>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</si>
  <si>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</si>
  <si>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</si>
  <si>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</si>
  <si>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</si>
  <si>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</si>
  <si>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</si>
  <si>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</si>
  <si>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</si>
  <si>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</si>
  <si>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</si>
  <si>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</si>
  <si>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</si>
  <si>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</si>
  <si>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</si>
  <si>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</si>
  <si>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</si>
  <si>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</si>
  <si>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</si>
  <si>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</si>
  <si>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</si>
  <si>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</si>
  <si>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</si>
  <si>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</si>
  <si>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</si>
  <si>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</si>
  <si>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</si>
  <si>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</si>
  <si>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</si>
  <si>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</si>
  <si>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</si>
  <si>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</si>
  <si>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</si>
  <si>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</si>
  <si>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</si>
  <si>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</si>
  <si>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</si>
  <si>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</si>
  <si>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</si>
  <si>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</si>
  <si>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</si>
  <si>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</si>
  <si>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</si>
  <si>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</si>
  <si>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</si>
  <si>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</si>
  <si>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</si>
  <si>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</si>
  <si>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</si>
  <si>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</si>
  <si>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</si>
  <si>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</si>
  <si>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</si>
  <si>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</si>
  <si>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</si>
  <si>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</si>
  <si>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</si>
  <si>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</si>
  <si>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</si>
  <si>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</si>
  <si>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</si>
  <si>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</si>
  <si>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</si>
  <si>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</si>
  <si>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</si>
  <si>
    <t>R-1707</t>
  </si>
  <si>
    <t xml:space="preserve">SALDO NEGATIVO ENERO </t>
  </si>
  <si>
    <t xml:space="preserve">REMISIONES  11 SUR   M A R Z O       2 0 1 7 </t>
  </si>
  <si>
    <t>01-Marzo,</t>
  </si>
  <si>
    <t>R-1707-salsa arabe</t>
  </si>
  <si>
    <t>abono</t>
  </si>
  <si>
    <t>25-Feb--03-mar</t>
  </si>
  <si>
    <t>02789 D</t>
  </si>
  <si>
    <t>02956 D</t>
  </si>
  <si>
    <t>02957 D</t>
  </si>
  <si>
    <t>03116 D</t>
  </si>
  <si>
    <t>03126 D</t>
  </si>
  <si>
    <t>03213 D</t>
  </si>
  <si>
    <t>03388 D</t>
  </si>
  <si>
    <t>03396 D</t>
  </si>
  <si>
    <t>R-1707-POLLO</t>
  </si>
  <si>
    <t>R-1707--1881</t>
  </si>
  <si>
    <t>R-2324-1881--MAIZ-POLLO</t>
  </si>
  <si>
    <t>Elias  05-MAR</t>
  </si>
  <si>
    <t>R-2324-2447</t>
  </si>
  <si>
    <t>R-2447-chorizo</t>
  </si>
  <si>
    <t>08-MARZO.,</t>
  </si>
  <si>
    <t>R-2447</t>
  </si>
  <si>
    <t xml:space="preserve">03-Mar --13-Mar </t>
  </si>
  <si>
    <t>03615 D</t>
  </si>
  <si>
    <t>03732 D</t>
  </si>
  <si>
    <t>03923 D</t>
  </si>
  <si>
    <t>04006 D</t>
  </si>
  <si>
    <t>04297 D</t>
  </si>
  <si>
    <t>04570 D</t>
  </si>
  <si>
    <t>04946 D</t>
  </si>
  <si>
    <t>04948 D</t>
  </si>
  <si>
    <t>R-2789--2956-2*957--POLLO</t>
  </si>
  <si>
    <t>11-Mar.,</t>
  </si>
  <si>
    <t>R-2957-3126-3116</t>
  </si>
  <si>
    <t>R-3116</t>
  </si>
  <si>
    <t xml:space="preserve">Vacaciones Rosa </t>
  </si>
  <si>
    <t>R-3116-3213</t>
  </si>
  <si>
    <t>R-3213-3396-3388</t>
  </si>
  <si>
    <t>R-3388--3615--POLLO</t>
  </si>
  <si>
    <t>R-3615</t>
  </si>
  <si>
    <t>R-3615--POLLO-CHORIZO</t>
  </si>
  <si>
    <t>R-3615-3732-3923-MAIZ</t>
  </si>
  <si>
    <t>Elias  19-Mar</t>
  </si>
  <si>
    <t>Elias 12 Mar</t>
  </si>
  <si>
    <t>R-3923</t>
  </si>
  <si>
    <t>R-3923-4006-4297-POLLO</t>
  </si>
  <si>
    <t xml:space="preserve">13-Mar-23-Mar </t>
  </si>
  <si>
    <t>05330 D</t>
  </si>
  <si>
    <t>05537 D</t>
  </si>
  <si>
    <t>perdida</t>
  </si>
  <si>
    <t>R-4297</t>
  </si>
  <si>
    <t>05689 D</t>
  </si>
  <si>
    <t>05841 D</t>
  </si>
  <si>
    <t>05993 D</t>
  </si>
  <si>
    <t>06203 D</t>
  </si>
  <si>
    <t>06205 D</t>
  </si>
  <si>
    <t>R-4297-4570-maiz-pollo</t>
  </si>
  <si>
    <t>Elias  26-Mar</t>
  </si>
  <si>
    <t>06-12 MAR</t>
  </si>
  <si>
    <t>27-5 MAR</t>
  </si>
  <si>
    <t>13-19-,MAR</t>
  </si>
  <si>
    <t>20-26-FMAR</t>
  </si>
  <si>
    <t>R-4570-4948-4946</t>
  </si>
  <si>
    <t>R-4946</t>
  </si>
  <si>
    <t xml:space="preserve">23-Mar --30-Mar </t>
  </si>
  <si>
    <t>06387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</si>
</sst>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1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1" applyFont="1" applyFill="1"/>
    <xf numFmtId="44" fontId="31" fillId="0" borderId="46" xfId="1" applyFont="1" applyBorder="1"/>
    <xf numFmtId="164" fontId="28" fillId="0" borderId="46" xfId="0" applyNumberFormat="1" applyFont="1" applyFill="1" applyBorder="1"/>
    <xf numFmtId="164" fontId="2" fillId="5" borderId="9" xfId="1" applyNumberFormat="1" applyFont="1" applyFill="1" applyBorder="1" applyAlignment="1">
      <alignment horizontal="center"/>
    </xf>
    <xf numFmtId="0" fontId="0" fillId="0" borderId="48" xfId="0" applyBorder="1"/>
    <xf numFmtId="44" fontId="31" fillId="0" borderId="48" xfId="1" applyFont="1" applyBorder="1"/>
    <xf numFmtId="44" fontId="2" fillId="0" borderId="44" xfId="1" applyFont="1" applyBorder="1"/>
    <xf numFmtId="0" fontId="2" fillId="0" borderId="44" xfId="0" applyFont="1" applyBorder="1"/>
    <xf numFmtId="164" fontId="2" fillId="15" borderId="9" xfId="1" applyNumberFormat="1" applyFont="1" applyFill="1" applyBorder="1" applyAlignment="1">
      <alignment horizontal="center"/>
    </xf>
    <xf numFmtId="44" fontId="2" fillId="3" borderId="0" xfId="1" applyFont="1" applyFill="1"/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topLeftCell="A25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53" t="s">
        <v>0</v>
      </c>
      <c r="D1" s="253"/>
      <c r="E1" s="253"/>
      <c r="F1" s="253"/>
      <c r="G1" s="253"/>
      <c r="H1" s="253"/>
      <c r="I1" s="253"/>
      <c r="J1" s="253"/>
      <c r="K1" s="253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254" t="s">
        <v>4</v>
      </c>
      <c r="F4" s="255"/>
      <c r="I4" s="256" t="s">
        <v>5</v>
      </c>
      <c r="J4" s="257"/>
      <c r="K4" s="257"/>
      <c r="L4" s="257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258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259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260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260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249" t="s">
        <v>61</v>
      </c>
      <c r="I40" s="250"/>
      <c r="J40" s="101"/>
      <c r="K40" s="251">
        <f>I38+L38</f>
        <v>103445.36</v>
      </c>
      <c r="L40" s="252"/>
    </row>
    <row r="41" spans="1:17" ht="15.75" x14ac:dyDescent="0.25">
      <c r="B41" s="102"/>
      <c r="C41" s="77"/>
      <c r="D41" s="236" t="s">
        <v>62</v>
      </c>
      <c r="E41" s="236"/>
      <c r="F41" s="103">
        <f>F38-K40</f>
        <v>1062051.412</v>
      </c>
      <c r="I41" s="104"/>
      <c r="J41" s="104"/>
    </row>
    <row r="42" spans="1:17" ht="15.75" x14ac:dyDescent="0.25">
      <c r="D42" s="237" t="s">
        <v>63</v>
      </c>
      <c r="E42" s="237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238" t="s">
        <v>66</v>
      </c>
      <c r="J44" s="239"/>
      <c r="K44" s="242">
        <f>F48+L46</f>
        <v>161813.49199999991</v>
      </c>
      <c r="L44" s="243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240"/>
      <c r="J45" s="241"/>
      <c r="K45" s="244"/>
      <c r="L45" s="245"/>
    </row>
    <row r="46" spans="1:17" ht="17.25" thickTop="1" thickBot="1" x14ac:dyDescent="0.3">
      <c r="C46" s="94"/>
      <c r="D46" s="246" t="s">
        <v>69</v>
      </c>
      <c r="E46" s="246"/>
      <c r="F46" s="109">
        <v>263182.99</v>
      </c>
      <c r="I46" s="247"/>
      <c r="J46" s="247"/>
      <c r="K46" s="248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230">
        <v>-279978.36</v>
      </c>
      <c r="L47" s="230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231"/>
      <c r="E49" s="231"/>
      <c r="F49" s="77"/>
      <c r="I49" s="232" t="s">
        <v>249</v>
      </c>
      <c r="J49" s="233"/>
      <c r="K49" s="234">
        <f>K44+K47</f>
        <v>-118164.86800000007</v>
      </c>
      <c r="L49" s="23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73</v>
      </c>
      <c r="C1" s="119"/>
      <c r="D1" s="120"/>
      <c r="E1" s="119"/>
      <c r="F1" s="121"/>
      <c r="K1" t="s">
        <v>64</v>
      </c>
      <c r="L1" s="154" t="s">
        <v>106</v>
      </c>
      <c r="M1" s="155"/>
      <c r="N1" s="156"/>
      <c r="O1" s="157">
        <v>42749</v>
      </c>
      <c r="P1" s="158"/>
      <c r="U1" t="s">
        <v>64</v>
      </c>
      <c r="V1" s="154" t="s">
        <v>106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74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U3" s="163" t="s">
        <v>107</v>
      </c>
      <c r="V3" s="160" t="s">
        <v>108</v>
      </c>
      <c r="W3" s="159"/>
      <c r="X3" s="161" t="s">
        <v>109</v>
      </c>
      <c r="Y3" s="160" t="s">
        <v>110</v>
      </c>
      <c r="Z3" s="162"/>
    </row>
    <row r="4" spans="1:26" ht="15.75" x14ac:dyDescent="0.25">
      <c r="A4" s="129">
        <v>42739</v>
      </c>
      <c r="B4" s="126" t="s">
        <v>75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111</v>
      </c>
      <c r="L4" s="130">
        <v>29880.36</v>
      </c>
      <c r="M4" s="165" t="s">
        <v>112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80</v>
      </c>
      <c r="V4" s="130">
        <v>62984.800000000003</v>
      </c>
      <c r="W4" s="165" t="s">
        <v>112</v>
      </c>
      <c r="X4" s="166" t="s">
        <v>114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76</v>
      </c>
      <c r="C5" s="36">
        <v>120457.54</v>
      </c>
      <c r="D5" s="133" t="s">
        <v>77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113</v>
      </c>
      <c r="L5" s="130">
        <v>16463</v>
      </c>
      <c r="M5" s="165"/>
      <c r="N5" s="166" t="s">
        <v>114</v>
      </c>
      <c r="O5" s="167">
        <v>7700</v>
      </c>
      <c r="P5" s="168">
        <v>42731</v>
      </c>
      <c r="T5" s="164">
        <v>13659.8</v>
      </c>
      <c r="U5" s="126" t="s">
        <v>83</v>
      </c>
      <c r="V5" s="130">
        <v>13659.8</v>
      </c>
      <c r="W5" s="165"/>
      <c r="X5" s="166" t="s">
        <v>114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78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115</v>
      </c>
      <c r="L6" s="130">
        <v>183603.48</v>
      </c>
      <c r="M6" s="165"/>
      <c r="N6" s="166" t="s">
        <v>114</v>
      </c>
      <c r="O6" s="167">
        <v>23965</v>
      </c>
      <c r="P6" s="168">
        <v>42732</v>
      </c>
      <c r="T6" s="140">
        <f>8428.33+27566.87</f>
        <v>35995.199999999997</v>
      </c>
      <c r="U6" s="126" t="s">
        <v>84</v>
      </c>
      <c r="V6" s="130">
        <v>35995.199999999997</v>
      </c>
      <c r="W6" s="165"/>
      <c r="X6" s="166" t="s">
        <v>114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79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116</v>
      </c>
      <c r="L7" s="130">
        <v>1159.2</v>
      </c>
      <c r="M7" s="165"/>
      <c r="N7" s="166" t="s">
        <v>114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85</v>
      </c>
      <c r="V7" s="130">
        <v>69561.22</v>
      </c>
      <c r="W7" s="165"/>
      <c r="X7" s="166" t="s">
        <v>114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80</v>
      </c>
      <c r="C8" s="130">
        <v>77436.040999999997</v>
      </c>
      <c r="D8" s="127" t="s">
        <v>81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117</v>
      </c>
      <c r="L8" s="130">
        <v>131842.43</v>
      </c>
      <c r="M8" s="165"/>
      <c r="N8" s="166" t="s">
        <v>114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86</v>
      </c>
      <c r="V8" s="130">
        <v>131798.07</v>
      </c>
      <c r="W8" s="165"/>
      <c r="X8" s="166" t="s">
        <v>114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82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118</v>
      </c>
      <c r="L9" s="130">
        <v>18188.599999999999</v>
      </c>
      <c r="M9" s="165"/>
      <c r="N9" s="166" t="s">
        <v>114</v>
      </c>
      <c r="O9" s="167">
        <v>62062</v>
      </c>
      <c r="P9" s="168">
        <v>42734</v>
      </c>
      <c r="T9" s="140">
        <v>10002.700000000001</v>
      </c>
      <c r="U9" s="126" t="s">
        <v>87</v>
      </c>
      <c r="V9" s="130">
        <v>10002.700000000001</v>
      </c>
      <c r="W9" s="165"/>
      <c r="X9" s="166" t="s">
        <v>114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83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119</v>
      </c>
      <c r="L10" s="130">
        <v>85146.73</v>
      </c>
      <c r="M10" s="165"/>
      <c r="N10" s="166" t="s">
        <v>114</v>
      </c>
      <c r="O10" s="167">
        <v>3519.5</v>
      </c>
      <c r="P10" s="168">
        <v>42727</v>
      </c>
      <c r="T10" s="140">
        <f>19407.65+29414.38</f>
        <v>48822.03</v>
      </c>
      <c r="U10" s="126" t="s">
        <v>88</v>
      </c>
      <c r="V10" s="130">
        <v>48822.03</v>
      </c>
      <c r="W10" s="165"/>
      <c r="X10" s="166" t="s">
        <v>114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84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120</v>
      </c>
      <c r="L11" s="130">
        <v>32692.2</v>
      </c>
      <c r="M11" s="165"/>
      <c r="N11" s="166" t="s">
        <v>114</v>
      </c>
      <c r="O11" s="167">
        <v>10932</v>
      </c>
      <c r="P11" s="168">
        <v>42724</v>
      </c>
      <c r="T11" s="140">
        <f>18829.67+34891.37</f>
        <v>53721.04</v>
      </c>
      <c r="U11" s="126" t="s">
        <v>89</v>
      </c>
      <c r="V11" s="130">
        <v>53721.04</v>
      </c>
      <c r="W11" s="165"/>
      <c r="X11" s="166" t="s">
        <v>114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85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121</v>
      </c>
      <c r="L12" s="130">
        <v>4228.8</v>
      </c>
      <c r="M12" s="165"/>
      <c r="N12" s="166" t="s">
        <v>114</v>
      </c>
      <c r="O12" s="167">
        <v>1257.5</v>
      </c>
      <c r="P12" s="168">
        <v>42732</v>
      </c>
      <c r="T12" s="140">
        <v>3000.61</v>
      </c>
      <c r="U12" s="126" t="s">
        <v>90</v>
      </c>
      <c r="V12" s="130">
        <v>3649.64</v>
      </c>
      <c r="W12" s="183" t="s">
        <v>126</v>
      </c>
      <c r="X12" s="184" t="s">
        <v>114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86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122</v>
      </c>
      <c r="L13" s="130">
        <v>11014.8</v>
      </c>
      <c r="M13" s="165"/>
      <c r="N13" s="166" t="s">
        <v>114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114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87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123</v>
      </c>
      <c r="L14" s="130">
        <v>141361.57</v>
      </c>
      <c r="M14" s="165"/>
      <c r="N14" s="166" t="s">
        <v>114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114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88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124</v>
      </c>
      <c r="L15" s="130">
        <v>190171.7</v>
      </c>
      <c r="M15" s="165"/>
      <c r="N15" s="166" t="s">
        <v>114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114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89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125</v>
      </c>
      <c r="L16" s="130">
        <v>25191.200000000001</v>
      </c>
      <c r="M16" s="165"/>
      <c r="N16" s="166" t="s">
        <v>114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114</v>
      </c>
      <c r="Y16" s="188">
        <v>0</v>
      </c>
      <c r="Z16" s="186"/>
    </row>
    <row r="17" spans="1:26" ht="15.75" x14ac:dyDescent="0.25">
      <c r="A17" s="129">
        <v>42758</v>
      </c>
      <c r="B17" s="126" t="s">
        <v>90</v>
      </c>
      <c r="C17" s="130">
        <v>33530</v>
      </c>
      <c r="D17" s="136" t="s">
        <v>91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74</v>
      </c>
      <c r="L17" s="36">
        <v>33648.699999999997</v>
      </c>
      <c r="M17" s="165"/>
      <c r="N17" s="166" t="s">
        <v>114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114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92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75</v>
      </c>
      <c r="L18" s="130">
        <v>36932.800000000003</v>
      </c>
      <c r="M18" s="165"/>
      <c r="N18" s="166" t="s">
        <v>114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114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93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76</v>
      </c>
      <c r="L19" s="36">
        <v>5489.44</v>
      </c>
      <c r="M19" s="165" t="s">
        <v>126</v>
      </c>
      <c r="N19" s="166" t="s">
        <v>114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94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114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95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114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96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114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97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114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114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114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114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114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114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114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114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114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114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114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106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107</v>
      </c>
      <c r="L43" s="160" t="s">
        <v>108</v>
      </c>
      <c r="M43" s="159"/>
      <c r="N43" s="161" t="s">
        <v>109</v>
      </c>
      <c r="O43" s="160" t="s">
        <v>110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76</v>
      </c>
      <c r="L44" s="130">
        <v>114968.1</v>
      </c>
      <c r="M44" s="165" t="s">
        <v>112</v>
      </c>
      <c r="N44" s="166" t="s">
        <v>114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78</v>
      </c>
      <c r="L45" s="130">
        <v>102030.76</v>
      </c>
      <c r="M45" s="165"/>
      <c r="N45" s="166" t="s">
        <v>114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79</v>
      </c>
      <c r="L46" s="130">
        <v>37947.9</v>
      </c>
      <c r="M46" s="165"/>
      <c r="N46" s="166" t="s">
        <v>114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80</v>
      </c>
      <c r="L47" s="130">
        <v>14451.24</v>
      </c>
      <c r="M47" s="165" t="s">
        <v>126</v>
      </c>
      <c r="N47" s="166" t="s">
        <v>114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82</v>
      </c>
      <c r="L48" s="130">
        <v>4800</v>
      </c>
      <c r="M48" s="165"/>
      <c r="N48" s="166" t="s">
        <v>114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114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114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114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114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114</v>
      </c>
      <c r="O53" s="188"/>
      <c r="P53" s="186"/>
    </row>
    <row r="54" spans="1:16" ht="15.75" x14ac:dyDescent="0.25">
      <c r="K54" s="126"/>
      <c r="L54" s="130"/>
      <c r="M54" s="187"/>
      <c r="N54" s="184" t="s">
        <v>114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114</v>
      </c>
      <c r="O55" s="189"/>
      <c r="P55" s="186"/>
    </row>
    <row r="56" spans="1:16" ht="15.75" x14ac:dyDescent="0.25">
      <c r="K56" s="187"/>
      <c r="L56" s="187"/>
      <c r="M56" s="187"/>
      <c r="N56" s="184" t="s">
        <v>114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98</v>
      </c>
      <c r="K57" s="187"/>
      <c r="L57" s="187"/>
      <c r="M57" s="187"/>
      <c r="N57" s="184" t="s">
        <v>114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99</v>
      </c>
      <c r="J58" s="153"/>
      <c r="K58" s="171"/>
      <c r="L58" s="172">
        <v>0</v>
      </c>
      <c r="M58" s="171"/>
      <c r="N58" s="173" t="s">
        <v>114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100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101</v>
      </c>
    </row>
    <row r="61" spans="1:16" x14ac:dyDescent="0.25">
      <c r="B61" s="149">
        <v>42749</v>
      </c>
      <c r="C61" s="150">
        <v>1305</v>
      </c>
      <c r="D61" s="22" t="s">
        <v>102</v>
      </c>
    </row>
    <row r="62" spans="1:16" x14ac:dyDescent="0.25">
      <c r="B62" s="149">
        <v>42752</v>
      </c>
      <c r="C62" s="150">
        <v>618</v>
      </c>
      <c r="D62" s="22" t="s">
        <v>100</v>
      </c>
    </row>
    <row r="63" spans="1:16" x14ac:dyDescent="0.25">
      <c r="B63" s="149">
        <v>42755</v>
      </c>
      <c r="C63" s="150">
        <v>1131</v>
      </c>
      <c r="D63" s="22" t="s">
        <v>103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100</v>
      </c>
    </row>
    <row r="66" spans="2:4" x14ac:dyDescent="0.25">
      <c r="B66" s="149">
        <v>42758</v>
      </c>
      <c r="C66" s="150">
        <v>370</v>
      </c>
      <c r="D66" s="22" t="s">
        <v>104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98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100</v>
      </c>
    </row>
    <row r="74" spans="2:4" x14ac:dyDescent="0.25">
      <c r="B74" s="149">
        <v>42766</v>
      </c>
      <c r="C74" s="150">
        <v>361</v>
      </c>
      <c r="D74" s="22" t="s">
        <v>105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workbookViewId="0">
      <selection activeCell="E59" sqref="E5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53" t="s">
        <v>127</v>
      </c>
      <c r="D1" s="253"/>
      <c r="E1" s="253"/>
      <c r="F1" s="253"/>
      <c r="G1" s="253"/>
      <c r="H1" s="253"/>
      <c r="I1" s="253"/>
      <c r="J1" s="253"/>
      <c r="K1" s="253"/>
      <c r="L1" s="2" t="s">
        <v>1</v>
      </c>
    </row>
    <row r="2" spans="1:19" ht="15.75" thickBot="1" x14ac:dyDescent="0.3">
      <c r="C2" s="151" t="s">
        <v>128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254" t="s">
        <v>4</v>
      </c>
      <c r="F4" s="255"/>
      <c r="I4" s="256" t="s">
        <v>5</v>
      </c>
      <c r="J4" s="257"/>
      <c r="K4" s="257"/>
      <c r="L4" s="257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129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130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131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132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133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134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135</v>
      </c>
      <c r="K9" s="37" t="s">
        <v>136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134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137</v>
      </c>
      <c r="K10" s="37" t="s">
        <v>138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139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183</v>
      </c>
      <c r="K11" s="37" t="s">
        <v>140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141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196</v>
      </c>
      <c r="K12" s="37" t="s">
        <v>142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143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144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145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146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177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178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178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178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179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181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184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186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4" t="s">
        <v>147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187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189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192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148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191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149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195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185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197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194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198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>
        <v>17837.93</v>
      </c>
      <c r="D32" s="19" t="s">
        <v>199</v>
      </c>
      <c r="E32" s="20">
        <v>42794</v>
      </c>
      <c r="F32" s="32">
        <v>18082.93</v>
      </c>
      <c r="G32" s="22"/>
      <c r="H32" s="34">
        <v>42794</v>
      </c>
      <c r="I32" s="55">
        <v>245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258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259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260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260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1183105.6000000001</v>
      </c>
      <c r="E38" s="192" t="s">
        <v>60</v>
      </c>
      <c r="F38" s="94">
        <f>SUM(F5:F37)</f>
        <v>1207027.3400000001</v>
      </c>
      <c r="H38" s="6" t="s">
        <v>60</v>
      </c>
      <c r="I38" s="4">
        <f>SUM(I5:I37)</f>
        <v>7327.6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249" t="s">
        <v>61</v>
      </c>
      <c r="I40" s="250"/>
      <c r="J40" s="191"/>
      <c r="K40" s="251">
        <f>I38+L38</f>
        <v>108856.45000000001</v>
      </c>
      <c r="L40" s="252"/>
    </row>
    <row r="41" spans="1:17" ht="15.75" x14ac:dyDescent="0.25">
      <c r="B41" s="102"/>
      <c r="C41" s="77"/>
      <c r="D41" s="236" t="s">
        <v>62</v>
      </c>
      <c r="E41" s="236"/>
      <c r="F41" s="103">
        <f>F38-K40</f>
        <v>1098170.8900000001</v>
      </c>
      <c r="I41" s="104"/>
      <c r="J41" s="104"/>
    </row>
    <row r="42" spans="1:17" ht="15.75" x14ac:dyDescent="0.25">
      <c r="D42" s="237" t="s">
        <v>63</v>
      </c>
      <c r="E42" s="237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-72547.709999999963</v>
      </c>
      <c r="I44" s="238" t="s">
        <v>66</v>
      </c>
      <c r="J44" s="239"/>
      <c r="K44" s="242">
        <f>F48+L46</f>
        <v>200580.19000000003</v>
      </c>
      <c r="L44" s="243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240"/>
      <c r="J45" s="241"/>
      <c r="K45" s="244"/>
      <c r="L45" s="245"/>
    </row>
    <row r="46" spans="1:17" ht="17.25" thickTop="1" thickBot="1" x14ac:dyDescent="0.3">
      <c r="C46" s="94"/>
      <c r="D46" s="246" t="s">
        <v>69</v>
      </c>
      <c r="E46" s="246"/>
      <c r="F46" s="109">
        <v>229801.74</v>
      </c>
      <c r="I46" s="247"/>
      <c r="J46" s="247"/>
      <c r="K46" s="248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200</v>
      </c>
      <c r="J47" s="193"/>
      <c r="K47" s="230">
        <v>-118164.87</v>
      </c>
      <c r="L47" s="230"/>
      <c r="M47" s="114"/>
    </row>
    <row r="48" spans="1:17" ht="17.25" thickTop="1" thickBot="1" x14ac:dyDescent="0.3">
      <c r="E48" s="115" t="s">
        <v>71</v>
      </c>
      <c r="F48" s="116">
        <f>F44+F45+F46</f>
        <v>200580.19000000003</v>
      </c>
    </row>
    <row r="49" spans="2:14" ht="19.5" thickBot="1" x14ac:dyDescent="0.35">
      <c r="B49"/>
      <c r="C49"/>
      <c r="D49" s="231"/>
      <c r="E49" s="231"/>
      <c r="F49" s="77"/>
      <c r="I49" s="232" t="s">
        <v>72</v>
      </c>
      <c r="J49" s="233"/>
      <c r="K49" s="234">
        <f>K44+K47</f>
        <v>82415.320000000036</v>
      </c>
      <c r="L49" s="23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opLeftCell="A22" workbookViewId="0">
      <selection activeCell="E25" sqref="E25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150</v>
      </c>
      <c r="C1" s="119"/>
      <c r="D1" s="120"/>
      <c r="E1" s="119"/>
      <c r="F1" s="121"/>
      <c r="G1" s="200"/>
      <c r="K1" t="s">
        <v>64</v>
      </c>
      <c r="L1" s="154" t="s">
        <v>106</v>
      </c>
      <c r="M1" s="155"/>
      <c r="N1" s="156"/>
      <c r="O1" s="208">
        <v>42780</v>
      </c>
      <c r="P1" s="158"/>
      <c r="T1" t="s">
        <v>64</v>
      </c>
      <c r="U1" s="154" t="s">
        <v>106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151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S3" s="151"/>
      <c r="T3" s="163" t="s">
        <v>107</v>
      </c>
      <c r="U3" s="160" t="s">
        <v>108</v>
      </c>
      <c r="V3" s="159"/>
      <c r="W3" s="161" t="s">
        <v>109</v>
      </c>
      <c r="X3" s="160" t="s">
        <v>110</v>
      </c>
      <c r="Y3" s="162"/>
    </row>
    <row r="4" spans="1:25" ht="15.75" x14ac:dyDescent="0.25">
      <c r="A4" s="129">
        <v>42767</v>
      </c>
      <c r="B4" s="126" t="s">
        <v>152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90</v>
      </c>
      <c r="L4" s="130">
        <v>29580.36</v>
      </c>
      <c r="M4" s="165" t="s">
        <v>112</v>
      </c>
      <c r="N4" s="166" t="s">
        <v>114</v>
      </c>
      <c r="O4" s="167">
        <v>27424</v>
      </c>
      <c r="P4" s="168">
        <v>42766</v>
      </c>
      <c r="S4" s="151">
        <v>32848.92</v>
      </c>
      <c r="T4" s="126" t="s">
        <v>155</v>
      </c>
      <c r="U4" s="130">
        <v>32848.92</v>
      </c>
      <c r="V4" s="165"/>
      <c r="W4" s="166" t="s">
        <v>114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153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92</v>
      </c>
      <c r="L5" s="130">
        <v>42260.1</v>
      </c>
      <c r="M5" s="165"/>
      <c r="N5" s="166" t="s">
        <v>114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165</v>
      </c>
      <c r="U5" s="130">
        <v>101376.79</v>
      </c>
      <c r="V5" s="165" t="s">
        <v>112</v>
      </c>
      <c r="W5" s="166" t="s">
        <v>114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154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93</v>
      </c>
      <c r="L6" s="130">
        <v>48906.53</v>
      </c>
      <c r="M6" s="165"/>
      <c r="N6" s="166" t="s">
        <v>114</v>
      </c>
      <c r="O6" s="167">
        <v>28870.5</v>
      </c>
      <c r="P6" s="168">
        <v>42767</v>
      </c>
      <c r="S6" s="151">
        <f>34076.39+30909.44+20954.87</f>
        <v>85940.7</v>
      </c>
      <c r="T6" s="126" t="s">
        <v>171</v>
      </c>
      <c r="U6" s="130">
        <v>85940.7</v>
      </c>
      <c r="V6" s="165"/>
      <c r="W6" s="166" t="s">
        <v>114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155</v>
      </c>
      <c r="C7" s="130">
        <v>32848.92</v>
      </c>
      <c r="D7" s="219">
        <v>42797</v>
      </c>
      <c r="E7" s="220">
        <v>32848.92</v>
      </c>
      <c r="F7" s="128">
        <f t="shared" si="0"/>
        <v>0</v>
      </c>
      <c r="G7" s="176"/>
      <c r="J7" s="140"/>
      <c r="K7" s="126" t="s">
        <v>94</v>
      </c>
      <c r="L7" s="130">
        <v>38425.1</v>
      </c>
      <c r="M7" s="165"/>
      <c r="N7" s="166" t="s">
        <v>114</v>
      </c>
      <c r="O7" s="167">
        <v>27608</v>
      </c>
      <c r="P7" s="168">
        <v>42768</v>
      </c>
      <c r="S7" s="151">
        <v>11484.6</v>
      </c>
      <c r="T7" s="126" t="s">
        <v>169</v>
      </c>
      <c r="U7" s="130">
        <v>11484.6</v>
      </c>
      <c r="V7" s="165"/>
      <c r="W7" s="166" t="s">
        <v>114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156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95</v>
      </c>
      <c r="L8" s="130">
        <v>23513.279999999999</v>
      </c>
      <c r="M8" s="165"/>
      <c r="N8" s="166" t="s">
        <v>114</v>
      </c>
      <c r="O8" s="167">
        <v>40478</v>
      </c>
      <c r="P8" s="168">
        <v>42769</v>
      </c>
      <c r="S8" s="151">
        <f>1279.72+17837.93</f>
        <v>19117.650000000001</v>
      </c>
      <c r="T8" s="126" t="s">
        <v>170</v>
      </c>
      <c r="U8" s="130">
        <v>19767</v>
      </c>
      <c r="V8" s="165" t="s">
        <v>204</v>
      </c>
      <c r="W8" s="166" t="s">
        <v>114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157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96</v>
      </c>
      <c r="L9" s="130">
        <v>151174.9</v>
      </c>
      <c r="M9" s="165"/>
      <c r="N9" s="166" t="s">
        <v>114</v>
      </c>
      <c r="O9" s="167">
        <v>43831.5</v>
      </c>
      <c r="P9" s="168">
        <v>42773</v>
      </c>
      <c r="S9" s="151"/>
      <c r="T9" s="126"/>
      <c r="U9" s="130"/>
      <c r="V9" s="165"/>
      <c r="W9" s="166" t="s">
        <v>114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158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97</v>
      </c>
      <c r="L10" s="130">
        <v>62978.38</v>
      </c>
      <c r="M10" s="165"/>
      <c r="N10" s="166" t="s">
        <v>114</v>
      </c>
      <c r="O10" s="167">
        <v>57352</v>
      </c>
      <c r="P10" s="168">
        <v>42773</v>
      </c>
      <c r="S10" s="151"/>
      <c r="T10" s="126"/>
      <c r="U10" s="130"/>
      <c r="V10" s="165"/>
      <c r="W10" s="166" t="s">
        <v>114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159</v>
      </c>
      <c r="C11" s="130">
        <v>40570.559999999998</v>
      </c>
      <c r="D11" s="213" t="s">
        <v>176</v>
      </c>
      <c r="E11" s="130">
        <f>16934.62+23635.94</f>
        <v>40570.559999999998</v>
      </c>
      <c r="F11" s="128">
        <f t="shared" si="0"/>
        <v>0</v>
      </c>
      <c r="J11" s="140"/>
      <c r="K11" s="126" t="s">
        <v>151</v>
      </c>
      <c r="L11" s="36">
        <v>4549.8999999999996</v>
      </c>
      <c r="M11" s="165"/>
      <c r="N11" s="166" t="s">
        <v>114</v>
      </c>
      <c r="O11" s="167">
        <v>40985.5</v>
      </c>
      <c r="P11" s="168">
        <v>42773</v>
      </c>
      <c r="S11" s="151"/>
      <c r="T11" s="126"/>
      <c r="U11" s="130"/>
      <c r="V11" s="165"/>
      <c r="W11" s="166" t="s">
        <v>114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160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152</v>
      </c>
      <c r="L12" s="130">
        <v>1064</v>
      </c>
      <c r="M12" s="183"/>
      <c r="N12" s="184" t="s">
        <v>114</v>
      </c>
      <c r="O12" s="185">
        <v>27325</v>
      </c>
      <c r="P12" s="186">
        <v>42773</v>
      </c>
      <c r="S12" s="151"/>
      <c r="T12" s="126"/>
      <c r="U12" s="130"/>
      <c r="V12" s="183"/>
      <c r="W12" s="184" t="s">
        <v>114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161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153</v>
      </c>
      <c r="L13" s="36">
        <v>6749.6</v>
      </c>
      <c r="M13" s="187"/>
      <c r="N13" s="184" t="s">
        <v>114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114</v>
      </c>
      <c r="X13" s="188"/>
      <c r="Y13" s="186"/>
    </row>
    <row r="14" spans="1:25" ht="15.75" x14ac:dyDescent="0.25">
      <c r="A14" s="129">
        <v>42777</v>
      </c>
      <c r="B14" s="126" t="s">
        <v>162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154</v>
      </c>
      <c r="L14" s="36">
        <v>20426.2</v>
      </c>
      <c r="M14" s="187"/>
      <c r="N14" s="184" t="s">
        <v>114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114</v>
      </c>
      <c r="X14" s="188"/>
      <c r="Y14" s="186"/>
    </row>
    <row r="15" spans="1:25" ht="16.5" thickBot="1" x14ac:dyDescent="0.3">
      <c r="A15" s="129">
        <v>42780</v>
      </c>
      <c r="B15" s="126" t="s">
        <v>163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156</v>
      </c>
      <c r="L15" s="130">
        <v>35977.449999999997</v>
      </c>
      <c r="M15" s="165"/>
      <c r="N15" s="184" t="s">
        <v>114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164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157</v>
      </c>
      <c r="L16" s="130">
        <v>86104.04</v>
      </c>
      <c r="M16" s="187"/>
      <c r="N16" s="184" t="s">
        <v>114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251418.00999999998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165</v>
      </c>
      <c r="C17" s="130">
        <v>146610.29999999999</v>
      </c>
      <c r="D17" s="138" t="s">
        <v>205</v>
      </c>
      <c r="E17" s="137">
        <f>45233.51+101376.79</f>
        <v>146610.29999999999</v>
      </c>
      <c r="F17" s="128">
        <f t="shared" si="0"/>
        <v>0</v>
      </c>
      <c r="K17" s="126" t="s">
        <v>158</v>
      </c>
      <c r="L17" s="130">
        <v>38879.040000000001</v>
      </c>
      <c r="M17" s="187"/>
      <c r="N17" s="184" t="s">
        <v>114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171</v>
      </c>
      <c r="C18" s="130">
        <v>85940.7</v>
      </c>
      <c r="D18" s="138">
        <v>42797</v>
      </c>
      <c r="E18" s="137">
        <v>85940.7</v>
      </c>
      <c r="F18" s="128">
        <f t="shared" si="0"/>
        <v>0</v>
      </c>
      <c r="J18" s="153"/>
      <c r="K18" s="205" t="s">
        <v>159</v>
      </c>
      <c r="L18" s="36">
        <v>16934.62</v>
      </c>
      <c r="M18" s="211" t="s">
        <v>126</v>
      </c>
      <c r="N18" s="206" t="s">
        <v>114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169</v>
      </c>
      <c r="C19" s="130">
        <v>11484.6</v>
      </c>
      <c r="D19" s="138">
        <v>42797</v>
      </c>
      <c r="E19" s="137">
        <v>11484.6</v>
      </c>
      <c r="F19" s="128">
        <f t="shared" si="0"/>
        <v>0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170</v>
      </c>
      <c r="C20" s="130">
        <v>96159</v>
      </c>
      <c r="D20" s="136" t="s">
        <v>222</v>
      </c>
      <c r="E20" s="137">
        <f>19767+76392</f>
        <v>96159</v>
      </c>
      <c r="F20" s="128">
        <f t="shared" si="0"/>
        <v>0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173</v>
      </c>
      <c r="C21" s="130">
        <v>22916.6</v>
      </c>
      <c r="D21" s="138">
        <v>42807</v>
      </c>
      <c r="E21" s="137">
        <v>22916.6</v>
      </c>
      <c r="F21" s="128">
        <f t="shared" si="0"/>
        <v>0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174</v>
      </c>
      <c r="C22" s="130">
        <v>80829.320000000007</v>
      </c>
      <c r="D22" s="138">
        <v>42807</v>
      </c>
      <c r="E22" s="137">
        <v>80829.320000000007</v>
      </c>
      <c r="F22" s="128">
        <f t="shared" si="0"/>
        <v>0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175</v>
      </c>
      <c r="C23" s="130">
        <v>102225.48</v>
      </c>
      <c r="D23" s="138">
        <v>42807</v>
      </c>
      <c r="E23" s="137">
        <v>102225.48</v>
      </c>
      <c r="F23" s="128">
        <f t="shared" si="0"/>
        <v>0</v>
      </c>
      <c r="G23" s="149"/>
    </row>
    <row r="24" spans="1:16" x14ac:dyDescent="0.25">
      <c r="A24" s="134">
        <v>42792</v>
      </c>
      <c r="B24" s="126" t="s">
        <v>190</v>
      </c>
      <c r="C24" s="130">
        <v>14086.5</v>
      </c>
      <c r="D24" s="138">
        <v>42807</v>
      </c>
      <c r="E24" s="137">
        <v>14086.5</v>
      </c>
      <c r="F24" s="128">
        <f t="shared" si="0"/>
        <v>0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106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107</v>
      </c>
      <c r="L29" s="160" t="s">
        <v>108</v>
      </c>
      <c r="M29" s="159"/>
      <c r="N29" s="161" t="s">
        <v>109</v>
      </c>
      <c r="O29" s="160" t="s">
        <v>110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114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159</v>
      </c>
      <c r="L31" s="130">
        <v>23635.94</v>
      </c>
      <c r="M31" s="165" t="s">
        <v>172</v>
      </c>
      <c r="N31" s="166" t="s">
        <v>114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160</v>
      </c>
      <c r="L32" s="130">
        <v>131945.18</v>
      </c>
      <c r="M32" s="165"/>
      <c r="N32" s="166" t="s">
        <v>114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161</v>
      </c>
      <c r="L33" s="130">
        <v>19194.599999999999</v>
      </c>
      <c r="M33" s="165"/>
      <c r="N33" s="166" t="s">
        <v>114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162</v>
      </c>
      <c r="L34" s="130">
        <v>141072.01999999999</v>
      </c>
      <c r="M34" s="165"/>
      <c r="N34" s="166" t="s">
        <v>114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163</v>
      </c>
      <c r="L35" s="130">
        <v>25712.65</v>
      </c>
      <c r="M35" s="165"/>
      <c r="N35" s="166" t="s">
        <v>114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164</v>
      </c>
      <c r="L36" s="130">
        <v>16306.1</v>
      </c>
      <c r="M36" s="165"/>
      <c r="N36" s="166" t="s">
        <v>114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165</v>
      </c>
      <c r="L37" s="130">
        <v>45233.51</v>
      </c>
      <c r="M37" s="165"/>
      <c r="N37" s="166" t="s">
        <v>114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1161652.7599999998</v>
      </c>
      <c r="F38" s="130">
        <f>SUM(F3:F37)</f>
        <v>0</v>
      </c>
      <c r="J38" s="151"/>
      <c r="K38" s="126"/>
      <c r="L38" s="130"/>
      <c r="M38" s="183"/>
      <c r="N38" s="184" t="s">
        <v>114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114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114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98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166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98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167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168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98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180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182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105</v>
      </c>
      <c r="E67"/>
    </row>
    <row r="68" spans="1:7" x14ac:dyDescent="0.25">
      <c r="B68" s="149">
        <v>42788</v>
      </c>
      <c r="C68" s="164">
        <v>1223</v>
      </c>
      <c r="D68" t="s">
        <v>188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193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105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15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13" workbookViewId="0">
      <selection activeCell="D33" sqref="D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253" t="s">
        <v>127</v>
      </c>
      <c r="D1" s="253"/>
      <c r="E1" s="253"/>
      <c r="F1" s="253"/>
      <c r="G1" s="253"/>
      <c r="H1" s="253"/>
      <c r="I1" s="253"/>
      <c r="J1" s="253"/>
      <c r="K1" s="253"/>
      <c r="L1" s="2" t="s">
        <v>1</v>
      </c>
    </row>
    <row r="2" spans="1:19" ht="15.75" thickBot="1" x14ac:dyDescent="0.3">
      <c r="C2" s="151" t="s">
        <v>128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254" t="s">
        <v>4</v>
      </c>
      <c r="F4" s="255"/>
      <c r="I4" s="256" t="s">
        <v>5</v>
      </c>
      <c r="J4" s="257"/>
      <c r="K4" s="257"/>
      <c r="L4" s="257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42795</v>
      </c>
      <c r="C5" s="30">
        <v>32737.53</v>
      </c>
      <c r="D5" s="19" t="s">
        <v>203</v>
      </c>
      <c r="E5" s="20">
        <v>42795</v>
      </c>
      <c r="F5" s="32">
        <v>22645.89</v>
      </c>
      <c r="G5" s="22"/>
      <c r="H5" s="23">
        <v>42795</v>
      </c>
      <c r="I5" s="194">
        <v>695.68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42796</v>
      </c>
      <c r="C6" s="30">
        <v>33336</v>
      </c>
      <c r="D6" s="31" t="s">
        <v>214</v>
      </c>
      <c r="E6" s="20">
        <v>42796</v>
      </c>
      <c r="F6" s="32">
        <v>33436.269999999997</v>
      </c>
      <c r="G6" s="33"/>
      <c r="H6" s="23">
        <v>42796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42797</v>
      </c>
      <c r="C7" s="30">
        <v>32434.3</v>
      </c>
      <c r="D7" s="19" t="s">
        <v>215</v>
      </c>
      <c r="E7" s="20">
        <v>42797</v>
      </c>
      <c r="F7" s="32">
        <v>31411.1</v>
      </c>
      <c r="G7" s="22"/>
      <c r="H7" s="23">
        <v>42797</v>
      </c>
      <c r="I7" s="35">
        <v>184</v>
      </c>
      <c r="J7" s="36"/>
      <c r="K7" s="40" t="s">
        <v>132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42798</v>
      </c>
      <c r="C8" s="30">
        <v>59236.89</v>
      </c>
      <c r="D8" s="19" t="s">
        <v>216</v>
      </c>
      <c r="E8" s="20">
        <v>42798</v>
      </c>
      <c r="F8" s="32">
        <v>59336.89</v>
      </c>
      <c r="G8" s="22"/>
      <c r="H8" s="23">
        <v>42798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42799</v>
      </c>
      <c r="C9" s="30">
        <v>25221.41</v>
      </c>
      <c r="D9" s="19" t="s">
        <v>218</v>
      </c>
      <c r="E9" s="20">
        <v>42799</v>
      </c>
      <c r="F9" s="32">
        <v>31606.58</v>
      </c>
      <c r="G9" s="22"/>
      <c r="H9" s="23">
        <v>42799</v>
      </c>
      <c r="I9" s="35">
        <v>530</v>
      </c>
      <c r="J9" s="42" t="s">
        <v>259</v>
      </c>
      <c r="K9" s="37" t="s">
        <v>136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42800</v>
      </c>
      <c r="C10" s="30">
        <v>28437.82</v>
      </c>
      <c r="D10" s="31" t="s">
        <v>218</v>
      </c>
      <c r="E10" s="20">
        <v>42800</v>
      </c>
      <c r="F10" s="32">
        <v>28837.82</v>
      </c>
      <c r="G10" s="22"/>
      <c r="H10" s="23">
        <v>42800</v>
      </c>
      <c r="I10" s="35">
        <v>400</v>
      </c>
      <c r="J10" s="42" t="s">
        <v>258</v>
      </c>
      <c r="K10" s="37" t="s">
        <v>138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42801</v>
      </c>
      <c r="C11" s="30">
        <v>36725.29</v>
      </c>
      <c r="D11" s="45" t="s">
        <v>219</v>
      </c>
      <c r="E11" s="20">
        <v>42801</v>
      </c>
      <c r="F11" s="32">
        <v>27969.99</v>
      </c>
      <c r="G11" s="22"/>
      <c r="H11" s="23">
        <v>42801</v>
      </c>
      <c r="I11" s="35">
        <v>100</v>
      </c>
      <c r="J11" s="42" t="s">
        <v>260</v>
      </c>
      <c r="K11" s="37" t="s">
        <v>140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42802</v>
      </c>
      <c r="C12" s="30">
        <v>29085.759999999998</v>
      </c>
      <c r="D12" s="19" t="s">
        <v>221</v>
      </c>
      <c r="E12" s="20">
        <v>42802</v>
      </c>
      <c r="F12" s="32">
        <v>30055.79</v>
      </c>
      <c r="G12" s="22"/>
      <c r="H12" s="23">
        <v>42802</v>
      </c>
      <c r="I12" s="35">
        <v>100</v>
      </c>
      <c r="J12" s="42" t="s">
        <v>261</v>
      </c>
      <c r="K12" s="37" t="s">
        <v>142</v>
      </c>
      <c r="L12" s="32">
        <v>11892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42803</v>
      </c>
      <c r="C13" s="30">
        <v>27257.5</v>
      </c>
      <c r="D13" s="45" t="s">
        <v>221</v>
      </c>
      <c r="E13" s="20">
        <v>42803</v>
      </c>
      <c r="F13" s="32">
        <v>27875.42</v>
      </c>
      <c r="G13" s="22"/>
      <c r="H13" s="23">
        <v>42803</v>
      </c>
      <c r="I13" s="35">
        <v>618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42804</v>
      </c>
      <c r="C14" s="30">
        <v>37088.230000000003</v>
      </c>
      <c r="D14" s="19" t="s">
        <v>231</v>
      </c>
      <c r="E14" s="20">
        <v>42804</v>
      </c>
      <c r="F14" s="32">
        <v>37244.410000000003</v>
      </c>
      <c r="G14" s="22"/>
      <c r="H14" s="23">
        <v>42804</v>
      </c>
      <c r="I14" s="35">
        <v>156</v>
      </c>
      <c r="J14" s="42" t="s">
        <v>232</v>
      </c>
      <c r="K14" s="48" t="s">
        <v>235</v>
      </c>
      <c r="L14" s="32">
        <v>2500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42805</v>
      </c>
      <c r="C15" s="30">
        <v>69100.86</v>
      </c>
      <c r="D15" s="19" t="s">
        <v>233</v>
      </c>
      <c r="E15" s="20">
        <v>42805</v>
      </c>
      <c r="F15" s="32">
        <v>66893.94</v>
      </c>
      <c r="G15" s="22"/>
      <c r="H15" s="23">
        <v>42805</v>
      </c>
      <c r="I15" s="35">
        <v>100</v>
      </c>
      <c r="J15" s="42"/>
      <c r="K15" s="49" t="s">
        <v>31</v>
      </c>
      <c r="L15" s="32">
        <v>21564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42806</v>
      </c>
      <c r="C16" s="30">
        <v>14159.5</v>
      </c>
      <c r="D16" s="19" t="s">
        <v>234</v>
      </c>
      <c r="E16" s="20">
        <v>42806</v>
      </c>
      <c r="F16" s="32">
        <v>37851.25</v>
      </c>
      <c r="G16" s="22"/>
      <c r="H16" s="23">
        <v>42806</v>
      </c>
      <c r="I16" s="35">
        <v>400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42807</v>
      </c>
      <c r="C17" s="30">
        <v>32499.35</v>
      </c>
      <c r="D17" s="19" t="s">
        <v>236</v>
      </c>
      <c r="E17" s="20">
        <v>42807</v>
      </c>
      <c r="F17" s="32">
        <v>32599.35</v>
      </c>
      <c r="G17" s="22"/>
      <c r="H17" s="23">
        <v>42807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42808</v>
      </c>
      <c r="C18" s="30">
        <v>30486.18</v>
      </c>
      <c r="D18" s="19" t="s">
        <v>237</v>
      </c>
      <c r="E18" s="20">
        <v>42808</v>
      </c>
      <c r="F18" s="32">
        <v>30715.78</v>
      </c>
      <c r="G18" s="22"/>
      <c r="H18" s="23">
        <v>42808</v>
      </c>
      <c r="I18" s="35">
        <v>229.6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17">
        <v>42809</v>
      </c>
      <c r="C19" s="30">
        <v>31973.41</v>
      </c>
      <c r="D19" s="19" t="s">
        <v>238</v>
      </c>
      <c r="E19" s="20">
        <v>42809</v>
      </c>
      <c r="F19" s="32">
        <v>32073.41</v>
      </c>
      <c r="G19" s="22"/>
      <c r="H19" s="23">
        <v>42809</v>
      </c>
      <c r="I19" s="35">
        <v>100</v>
      </c>
      <c r="J19" s="42"/>
      <c r="K19" s="53" t="s">
        <v>202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42810</v>
      </c>
      <c r="C20" s="30">
        <v>24582</v>
      </c>
      <c r="D20" s="31" t="s">
        <v>239</v>
      </c>
      <c r="E20" s="20">
        <v>42810</v>
      </c>
      <c r="F20" s="32">
        <v>24681.759999999998</v>
      </c>
      <c r="G20" s="22"/>
      <c r="H20" s="23">
        <v>42810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42811</v>
      </c>
      <c r="C21" s="30">
        <v>40436.559999999998</v>
      </c>
      <c r="D21" s="19" t="s">
        <v>240</v>
      </c>
      <c r="E21" s="20">
        <v>42811</v>
      </c>
      <c r="F21" s="32">
        <v>40592.559999999998</v>
      </c>
      <c r="G21" s="22"/>
      <c r="H21" s="23">
        <v>42811</v>
      </c>
      <c r="I21" s="55">
        <v>156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42812</v>
      </c>
      <c r="C22" s="30">
        <v>61790.16</v>
      </c>
      <c r="D22" s="19" t="s">
        <v>241</v>
      </c>
      <c r="E22" s="20">
        <v>42812</v>
      </c>
      <c r="F22" s="32">
        <v>62100.160000000003</v>
      </c>
      <c r="G22" s="22"/>
      <c r="H22" s="23">
        <v>42812</v>
      </c>
      <c r="I22" s="55">
        <v>310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42813</v>
      </c>
      <c r="C23" s="30">
        <v>25925.967000000001</v>
      </c>
      <c r="D23" s="60" t="s">
        <v>244</v>
      </c>
      <c r="E23" s="20">
        <v>42813</v>
      </c>
      <c r="F23" s="32">
        <v>37532.93</v>
      </c>
      <c r="G23" s="22"/>
      <c r="H23" s="23">
        <v>42813</v>
      </c>
      <c r="I23" s="55">
        <v>1056.96</v>
      </c>
      <c r="J23" s="36"/>
      <c r="K23" s="61" t="s">
        <v>220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42814</v>
      </c>
      <c r="C24" s="30">
        <v>27612.71</v>
      </c>
      <c r="D24" s="19" t="s">
        <v>244</v>
      </c>
      <c r="E24" s="20">
        <v>42814</v>
      </c>
      <c r="F24" s="32">
        <v>27712.71</v>
      </c>
      <c r="G24" s="22"/>
      <c r="H24" s="23">
        <v>42814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42815</v>
      </c>
      <c r="C25" s="30">
        <v>42208.160000000003</v>
      </c>
      <c r="D25" s="60" t="s">
        <v>245</v>
      </c>
      <c r="E25" s="20">
        <v>42815</v>
      </c>
      <c r="F25" s="32">
        <v>42346.16</v>
      </c>
      <c r="G25" s="22"/>
      <c r="H25" s="23">
        <v>42815</v>
      </c>
      <c r="I25" s="55">
        <v>138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42816</v>
      </c>
      <c r="C26" s="30">
        <v>26160.48</v>
      </c>
      <c r="D26" s="19" t="s">
        <v>250</v>
      </c>
      <c r="E26" s="20">
        <v>42816</v>
      </c>
      <c r="F26" s="32">
        <v>26260.48</v>
      </c>
      <c r="G26" s="22"/>
      <c r="H26" s="23">
        <v>42816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42817</v>
      </c>
      <c r="C27" s="30">
        <v>18510</v>
      </c>
      <c r="D27" s="19" t="s">
        <v>250</v>
      </c>
      <c r="E27" s="20">
        <v>42817</v>
      </c>
      <c r="F27" s="32">
        <v>18609.75</v>
      </c>
      <c r="G27" s="22"/>
      <c r="H27" s="23">
        <v>42817</v>
      </c>
      <c r="I27" s="55">
        <v>100</v>
      </c>
      <c r="J27" s="36"/>
      <c r="K27" s="199" t="s">
        <v>217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42818</v>
      </c>
      <c r="C28" s="30">
        <v>46566.91</v>
      </c>
      <c r="D28" s="19" t="s">
        <v>250</v>
      </c>
      <c r="E28" s="20">
        <v>42818</v>
      </c>
      <c r="F28" s="32">
        <v>46750.91</v>
      </c>
      <c r="G28" s="22"/>
      <c r="H28" s="23">
        <v>42818</v>
      </c>
      <c r="I28" s="55">
        <v>184</v>
      </c>
      <c r="J28" s="36"/>
      <c r="K28" s="64" t="s">
        <v>243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42819</v>
      </c>
      <c r="C29" s="30">
        <v>61425.52</v>
      </c>
      <c r="D29" s="19" t="s">
        <v>256</v>
      </c>
      <c r="E29" s="20">
        <v>42819</v>
      </c>
      <c r="F29" s="32">
        <v>61645.52</v>
      </c>
      <c r="G29" s="22"/>
      <c r="H29" s="23">
        <v>42819</v>
      </c>
      <c r="I29" s="55">
        <v>220</v>
      </c>
      <c r="J29" s="36"/>
      <c r="K29" s="64" t="s">
        <v>242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42820</v>
      </c>
      <c r="C30" s="30">
        <v>39035.1</v>
      </c>
      <c r="D30" s="19" t="s">
        <v>262</v>
      </c>
      <c r="E30" s="20">
        <v>42820</v>
      </c>
      <c r="F30" s="32">
        <v>51473.51</v>
      </c>
      <c r="G30" s="22"/>
      <c r="H30" s="23">
        <v>42820</v>
      </c>
      <c r="I30" s="55">
        <v>1396.71</v>
      </c>
      <c r="J30" s="63"/>
      <c r="K30" s="64" t="s">
        <v>257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42821</v>
      </c>
      <c r="C31" s="30">
        <v>27026.79</v>
      </c>
      <c r="D31" s="19" t="s">
        <v>263</v>
      </c>
      <c r="E31" s="20">
        <v>42821</v>
      </c>
      <c r="F31" s="32">
        <v>27126.79</v>
      </c>
      <c r="G31" s="22"/>
      <c r="H31" s="23">
        <v>42821</v>
      </c>
      <c r="I31" s="55">
        <v>100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42822</v>
      </c>
      <c r="C32" s="30">
        <v>26992.73</v>
      </c>
      <c r="D32" s="19" t="s">
        <v>263</v>
      </c>
      <c r="E32" s="20">
        <v>42822</v>
      </c>
      <c r="F32" s="32">
        <v>27127.73</v>
      </c>
      <c r="G32" s="22"/>
      <c r="H32" s="23">
        <v>42822</v>
      </c>
      <c r="I32" s="55">
        <v>135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thickBot="1" x14ac:dyDescent="0.3">
      <c r="A33" s="16"/>
      <c r="B33" s="17">
        <v>42823</v>
      </c>
      <c r="C33" s="30"/>
      <c r="D33" s="45"/>
      <c r="E33" s="20">
        <v>42823</v>
      </c>
      <c r="F33" s="32"/>
      <c r="G33" s="22"/>
      <c r="H33" s="23">
        <v>42823</v>
      </c>
      <c r="I33" s="55"/>
      <c r="J33" s="36"/>
      <c r="K33" s="69"/>
      <c r="L33" s="258">
        <v>0</v>
      </c>
      <c r="M33" s="39">
        <v>0</v>
      </c>
      <c r="N33" s="35"/>
      <c r="O33" s="22"/>
      <c r="P33" s="22"/>
      <c r="Q33" s="22"/>
    </row>
    <row r="34" spans="1:17" ht="15.75" thickBot="1" x14ac:dyDescent="0.3">
      <c r="A34" s="16"/>
      <c r="B34" s="17">
        <v>42824</v>
      </c>
      <c r="C34" s="30"/>
      <c r="D34" s="19"/>
      <c r="E34" s="20">
        <v>42824</v>
      </c>
      <c r="F34" s="32"/>
      <c r="G34" s="22"/>
      <c r="H34" s="23">
        <v>42824</v>
      </c>
      <c r="I34" s="55"/>
      <c r="J34" s="36"/>
      <c r="K34" s="69"/>
      <c r="L34" s="259"/>
      <c r="M34" s="39">
        <v>0</v>
      </c>
      <c r="N34" s="35"/>
      <c r="O34" s="22"/>
    </row>
    <row r="35" spans="1:17" ht="15.75" thickBot="1" x14ac:dyDescent="0.3">
      <c r="A35" s="16"/>
      <c r="B35" s="17">
        <v>42825</v>
      </c>
      <c r="C35" s="30"/>
      <c r="D35" s="45"/>
      <c r="E35" s="20">
        <v>42825</v>
      </c>
      <c r="F35" s="32"/>
      <c r="G35" s="22"/>
      <c r="H35" s="23">
        <v>42825</v>
      </c>
      <c r="I35" s="55"/>
      <c r="J35" s="36"/>
      <c r="K35" s="260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260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988053.11699999985</v>
      </c>
      <c r="E38" s="217" t="s">
        <v>60</v>
      </c>
      <c r="F38" s="94">
        <f>SUM(F5:F37)</f>
        <v>1024514.8600000001</v>
      </c>
      <c r="H38" s="6" t="s">
        <v>60</v>
      </c>
      <c r="I38" s="4">
        <f>SUM(I5:I37)</f>
        <v>8009.95</v>
      </c>
      <c r="J38" s="4"/>
      <c r="K38" s="95" t="s">
        <v>60</v>
      </c>
      <c r="L38" s="96">
        <f>SUM(L5:L37)</f>
        <v>114714</v>
      </c>
    </row>
    <row r="40" spans="1:17" ht="15.75" x14ac:dyDescent="0.25">
      <c r="A40" s="97"/>
      <c r="B40" s="98"/>
      <c r="C40" s="36"/>
      <c r="D40" s="99"/>
      <c r="E40" s="100"/>
      <c r="F40" s="77"/>
      <c r="H40" s="249" t="s">
        <v>61</v>
      </c>
      <c r="I40" s="250"/>
      <c r="J40" s="216"/>
      <c r="K40" s="251">
        <f>I38+L38</f>
        <v>122723.95</v>
      </c>
      <c r="L40" s="252"/>
    </row>
    <row r="41" spans="1:17" ht="15.75" x14ac:dyDescent="0.25">
      <c r="B41" s="102"/>
      <c r="C41" s="77"/>
      <c r="D41" s="236" t="s">
        <v>62</v>
      </c>
      <c r="E41" s="236"/>
      <c r="F41" s="103">
        <f>F38-K40</f>
        <v>901790.91000000015</v>
      </c>
      <c r="I41" s="104"/>
      <c r="J41" s="104"/>
    </row>
    <row r="42" spans="1:17" ht="15.75" x14ac:dyDescent="0.25">
      <c r="D42" s="237" t="s">
        <v>63</v>
      </c>
      <c r="E42" s="237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-268927.68999999994</v>
      </c>
      <c r="I44" s="238" t="s">
        <v>66</v>
      </c>
      <c r="J44" s="239"/>
      <c r="K44" s="242">
        <f>F48+L46</f>
        <v>4200.2100000000501</v>
      </c>
      <c r="L44" s="243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240"/>
      <c r="J45" s="241"/>
      <c r="K45" s="244"/>
      <c r="L45" s="245"/>
    </row>
    <row r="46" spans="1:17" ht="17.25" thickTop="1" thickBot="1" x14ac:dyDescent="0.3">
      <c r="C46" s="94"/>
      <c r="D46" s="246" t="s">
        <v>69</v>
      </c>
      <c r="E46" s="246"/>
      <c r="F46" s="109">
        <v>229801.74</v>
      </c>
      <c r="I46" s="247"/>
      <c r="J46" s="247"/>
      <c r="K46" s="248"/>
      <c r="L46" s="110"/>
    </row>
    <row r="47" spans="1:17" ht="19.5" thickBot="1" x14ac:dyDescent="0.35">
      <c r="C47" s="94"/>
      <c r="D47" s="217"/>
      <c r="E47" s="217"/>
      <c r="F47" s="111"/>
      <c r="H47" s="112"/>
      <c r="I47" s="218" t="s">
        <v>200</v>
      </c>
      <c r="J47" s="218"/>
      <c r="K47" s="230">
        <v>-118164.87</v>
      </c>
      <c r="L47" s="230"/>
      <c r="M47" s="114"/>
    </row>
    <row r="48" spans="1:17" ht="17.25" thickTop="1" thickBot="1" x14ac:dyDescent="0.3">
      <c r="E48" s="115" t="s">
        <v>71</v>
      </c>
      <c r="F48" s="116">
        <f>F44+F45+F46</f>
        <v>4200.2100000000501</v>
      </c>
    </row>
    <row r="49" spans="2:14" ht="19.5" thickBot="1" x14ac:dyDescent="0.35">
      <c r="B49"/>
      <c r="C49"/>
      <c r="D49" s="231"/>
      <c r="E49" s="231"/>
      <c r="F49" s="77"/>
      <c r="I49" s="232" t="s">
        <v>72</v>
      </c>
      <c r="J49" s="233"/>
      <c r="K49" s="234">
        <f>K44+K47</f>
        <v>-113964.65999999995</v>
      </c>
      <c r="L49" s="235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0"/>
  <sheetViews>
    <sheetView tabSelected="1" topLeftCell="A12" workbookViewId="0">
      <selection activeCell="G28" sqref="G28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4" customWidth="1"/>
    <col min="11" max="11" width="11.140625" customWidth="1"/>
    <col min="12" max="12" width="13.5703125" customWidth="1"/>
    <col min="15" max="15" width="20.140625" bestFit="1" customWidth="1"/>
    <col min="16" max="16" width="13.140625" bestFit="1" customWidth="1"/>
    <col min="19" max="19" width="13.85546875" bestFit="1" customWidth="1"/>
    <col min="21" max="21" width="15.14062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201</v>
      </c>
      <c r="C1" s="119"/>
      <c r="D1" s="120"/>
      <c r="E1" s="119"/>
      <c r="F1" s="121"/>
      <c r="G1" s="200"/>
      <c r="K1" t="s">
        <v>64</v>
      </c>
      <c r="L1" s="154" t="s">
        <v>106</v>
      </c>
      <c r="M1" s="155"/>
      <c r="N1" s="156"/>
      <c r="O1" s="208">
        <v>42807</v>
      </c>
      <c r="P1" s="158"/>
      <c r="T1" t="s">
        <v>64</v>
      </c>
      <c r="U1" s="154" t="s">
        <v>106</v>
      </c>
      <c r="V1" s="155"/>
      <c r="W1" s="156"/>
      <c r="X1" s="228">
        <v>42824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42795</v>
      </c>
      <c r="B3" s="126" t="s">
        <v>206</v>
      </c>
      <c r="C3" s="36">
        <v>12132.5</v>
      </c>
      <c r="D3" s="133" t="s">
        <v>246</v>
      </c>
      <c r="E3" s="36">
        <f>4594.6+7537.9</f>
        <v>12132.5</v>
      </c>
      <c r="F3" s="128">
        <f t="shared" ref="F3:F27" si="0">C3-E3</f>
        <v>0</v>
      </c>
      <c r="K3" s="163" t="s">
        <v>107</v>
      </c>
      <c r="L3" s="160" t="s">
        <v>108</v>
      </c>
      <c r="M3" s="159"/>
      <c r="N3" s="161" t="s">
        <v>109</v>
      </c>
      <c r="O3" s="160" t="s">
        <v>110</v>
      </c>
      <c r="P3" s="162"/>
      <c r="T3" s="163" t="s">
        <v>107</v>
      </c>
      <c r="U3" s="160" t="s">
        <v>108</v>
      </c>
      <c r="V3" s="159"/>
      <c r="W3" s="161" t="s">
        <v>109</v>
      </c>
      <c r="X3" s="160" t="s">
        <v>110</v>
      </c>
      <c r="Y3" s="162"/>
    </row>
    <row r="4" spans="1:25" ht="15.75" x14ac:dyDescent="0.25">
      <c r="A4" s="129">
        <v>42796</v>
      </c>
      <c r="B4" s="126" t="s">
        <v>207</v>
      </c>
      <c r="C4" s="130">
        <v>11609.3</v>
      </c>
      <c r="D4" s="127">
        <v>42817</v>
      </c>
      <c r="E4" s="130">
        <v>11609.3</v>
      </c>
      <c r="F4" s="128">
        <f t="shared" si="0"/>
        <v>0</v>
      </c>
      <c r="G4" s="37"/>
      <c r="J4" s="164">
        <f>20175.21+11187.32+32746+12932.82</f>
        <v>77041.350000000006</v>
      </c>
      <c r="K4" s="126" t="s">
        <v>170</v>
      </c>
      <c r="L4" s="130">
        <v>76392</v>
      </c>
      <c r="M4" s="165" t="s">
        <v>112</v>
      </c>
      <c r="N4" s="166" t="s">
        <v>114</v>
      </c>
      <c r="O4" s="167">
        <v>20175</v>
      </c>
      <c r="P4" s="168">
        <v>42797</v>
      </c>
      <c r="S4" s="164">
        <f>26160+18510+46566.91+40922</f>
        <v>132158.91</v>
      </c>
      <c r="T4" s="126" t="s">
        <v>227</v>
      </c>
      <c r="U4" s="130">
        <v>131511.19</v>
      </c>
      <c r="V4" s="165" t="s">
        <v>112</v>
      </c>
      <c r="W4" s="166" t="s">
        <v>114</v>
      </c>
      <c r="X4" s="167">
        <v>26160</v>
      </c>
      <c r="Y4" s="168">
        <v>42817</v>
      </c>
    </row>
    <row r="5" spans="1:25" ht="15.75" x14ac:dyDescent="0.25">
      <c r="A5" s="129">
        <v>42796</v>
      </c>
      <c r="B5" s="132" t="s">
        <v>208</v>
      </c>
      <c r="C5" s="36">
        <v>30505.200000000001</v>
      </c>
      <c r="D5" s="127">
        <v>42817</v>
      </c>
      <c r="E5" s="36">
        <v>30505.200000000001</v>
      </c>
      <c r="F5" s="128">
        <f t="shared" si="0"/>
        <v>0</v>
      </c>
      <c r="G5" s="201"/>
      <c r="J5" s="164">
        <f>19501.48+3415.12</f>
        <v>22916.6</v>
      </c>
      <c r="K5" s="126" t="s">
        <v>173</v>
      </c>
      <c r="L5" s="130">
        <v>22916.6</v>
      </c>
      <c r="M5" s="165"/>
      <c r="N5" s="166" t="s">
        <v>114</v>
      </c>
      <c r="O5" s="167">
        <v>11187</v>
      </c>
      <c r="P5" s="168">
        <v>42793</v>
      </c>
      <c r="S5" s="164">
        <f>19357.52+9819.36+15419.02</f>
        <v>44595.9</v>
      </c>
      <c r="T5" s="126" t="s">
        <v>228</v>
      </c>
      <c r="U5" s="130">
        <v>44595.9</v>
      </c>
      <c r="V5" s="165"/>
      <c r="W5" s="166" t="s">
        <v>114</v>
      </c>
      <c r="X5" s="167">
        <v>18510</v>
      </c>
      <c r="Y5" s="168">
        <v>42818</v>
      </c>
    </row>
    <row r="6" spans="1:25" ht="15.75" x14ac:dyDescent="0.25">
      <c r="A6" s="134">
        <v>42797</v>
      </c>
      <c r="B6" s="126" t="s">
        <v>209</v>
      </c>
      <c r="C6" s="36">
        <v>51011.92</v>
      </c>
      <c r="D6" s="127">
        <v>42817</v>
      </c>
      <c r="E6" s="36">
        <v>51011.92</v>
      </c>
      <c r="F6" s="128">
        <f t="shared" si="0"/>
        <v>0</v>
      </c>
      <c r="G6" s="176"/>
      <c r="J6" s="140">
        <f>54751.77+24377.55+1700</f>
        <v>80829.319999999992</v>
      </c>
      <c r="K6" s="126" t="s">
        <v>174</v>
      </c>
      <c r="L6" s="130">
        <v>80829.320000000007</v>
      </c>
      <c r="M6" s="165"/>
      <c r="N6" s="166" t="s">
        <v>114</v>
      </c>
      <c r="O6" s="167">
        <v>32746</v>
      </c>
      <c r="P6" s="168">
        <v>42797</v>
      </c>
      <c r="S6" s="140">
        <f>12996.72+27026.79+26992.76</f>
        <v>67016.27</v>
      </c>
      <c r="T6" s="126" t="s">
        <v>229</v>
      </c>
      <c r="U6" s="130">
        <v>67664.61</v>
      </c>
      <c r="V6" s="165" t="s">
        <v>204</v>
      </c>
      <c r="W6" s="166" t="s">
        <v>114</v>
      </c>
      <c r="X6" s="167">
        <v>46567</v>
      </c>
      <c r="Y6" s="168">
        <v>42821</v>
      </c>
    </row>
    <row r="7" spans="1:25" ht="15.75" x14ac:dyDescent="0.25">
      <c r="A7" s="129">
        <v>42797</v>
      </c>
      <c r="B7" s="126" t="s">
        <v>210</v>
      </c>
      <c r="C7" s="130">
        <v>32047.62</v>
      </c>
      <c r="D7" s="127">
        <v>42817</v>
      </c>
      <c r="E7" s="130">
        <v>32047.62</v>
      </c>
      <c r="F7" s="128">
        <f t="shared" si="0"/>
        <v>0</v>
      </c>
      <c r="G7" s="176"/>
      <c r="J7" s="140">
        <f>843.86+26737.82+36333.29+29085.76+9224.75</f>
        <v>102225.48</v>
      </c>
      <c r="K7" s="126" t="s">
        <v>175</v>
      </c>
      <c r="L7" s="130">
        <v>102225.48</v>
      </c>
      <c r="M7" s="165"/>
      <c r="N7" s="166" t="s">
        <v>114</v>
      </c>
      <c r="O7" s="167">
        <v>32434</v>
      </c>
      <c r="P7" s="168">
        <v>42801</v>
      </c>
      <c r="S7" s="140">
        <v>800</v>
      </c>
      <c r="T7" s="126" t="s">
        <v>230</v>
      </c>
      <c r="U7" s="130">
        <v>800.8</v>
      </c>
      <c r="V7" s="165"/>
      <c r="W7" s="166" t="s">
        <v>114</v>
      </c>
      <c r="X7" s="167">
        <v>60279.5</v>
      </c>
      <c r="Y7" s="168">
        <v>42821</v>
      </c>
    </row>
    <row r="8" spans="1:25" ht="15.75" x14ac:dyDescent="0.25">
      <c r="A8" s="129">
        <v>42798</v>
      </c>
      <c r="B8" s="126" t="s">
        <v>211</v>
      </c>
      <c r="C8" s="130">
        <v>20043.2</v>
      </c>
      <c r="D8" s="127">
        <v>42817</v>
      </c>
      <c r="E8" s="130">
        <v>20043.2</v>
      </c>
      <c r="F8" s="128">
        <f t="shared" si="0"/>
        <v>0</v>
      </c>
      <c r="G8" s="176"/>
      <c r="J8" s="140">
        <v>14086.5</v>
      </c>
      <c r="K8" s="126" t="s">
        <v>190</v>
      </c>
      <c r="L8" s="130">
        <v>14086.5</v>
      </c>
      <c r="M8" s="165"/>
      <c r="N8" s="166" t="s">
        <v>114</v>
      </c>
      <c r="O8" s="167">
        <v>58167</v>
      </c>
      <c r="P8" s="168">
        <v>42801</v>
      </c>
      <c r="S8" s="140"/>
      <c r="T8" s="126"/>
      <c r="U8" s="130"/>
      <c r="V8" s="165"/>
      <c r="W8" s="166" t="s">
        <v>114</v>
      </c>
      <c r="X8" s="167">
        <v>29216</v>
      </c>
      <c r="Y8" s="168">
        <v>42821</v>
      </c>
    </row>
    <row r="9" spans="1:25" ht="15.75" x14ac:dyDescent="0.25">
      <c r="A9" s="129">
        <v>42800</v>
      </c>
      <c r="B9" s="126" t="s">
        <v>212</v>
      </c>
      <c r="C9" s="130">
        <v>46218.04</v>
      </c>
      <c r="D9" s="127">
        <v>42817</v>
      </c>
      <c r="E9" s="130">
        <v>46218.04</v>
      </c>
      <c r="F9" s="128">
        <f t="shared" si="0"/>
        <v>0</v>
      </c>
      <c r="G9" s="176"/>
      <c r="J9" s="140">
        <v>3946.25</v>
      </c>
      <c r="K9" s="126" t="s">
        <v>206</v>
      </c>
      <c r="L9" s="36">
        <v>4594.6000000000004</v>
      </c>
      <c r="M9" s="165" t="s">
        <v>126</v>
      </c>
      <c r="N9" s="166" t="s">
        <v>114</v>
      </c>
      <c r="O9" s="167">
        <v>25221.5</v>
      </c>
      <c r="P9" s="168">
        <v>42801</v>
      </c>
      <c r="S9" s="140"/>
      <c r="T9" s="126"/>
      <c r="U9" s="36"/>
      <c r="V9" s="165"/>
      <c r="W9" s="166" t="s">
        <v>114</v>
      </c>
      <c r="X9" s="167">
        <v>9820</v>
      </c>
      <c r="Y9" s="168">
        <v>42817</v>
      </c>
    </row>
    <row r="10" spans="1:25" ht="15.75" x14ac:dyDescent="0.25">
      <c r="A10" s="129">
        <v>42800</v>
      </c>
      <c r="B10" s="126" t="s">
        <v>213</v>
      </c>
      <c r="C10" s="130">
        <v>1339</v>
      </c>
      <c r="D10" s="127">
        <v>42817</v>
      </c>
      <c r="E10" s="130">
        <v>1339</v>
      </c>
      <c r="F10" s="128">
        <f t="shared" si="0"/>
        <v>0</v>
      </c>
      <c r="G10" s="37"/>
      <c r="J10" s="140"/>
      <c r="K10" s="126"/>
      <c r="L10" s="130"/>
      <c r="M10" s="165"/>
      <c r="N10" s="166" t="s">
        <v>114</v>
      </c>
      <c r="O10" s="167">
        <v>28438</v>
      </c>
      <c r="P10" s="168">
        <v>42801</v>
      </c>
      <c r="S10" s="140"/>
      <c r="T10" s="126"/>
      <c r="U10" s="130"/>
      <c r="V10" s="165"/>
      <c r="W10" s="166" t="s">
        <v>114</v>
      </c>
      <c r="X10" s="167">
        <v>27027</v>
      </c>
      <c r="Y10" s="168">
        <v>42822</v>
      </c>
    </row>
    <row r="11" spans="1:25" ht="15.75" x14ac:dyDescent="0.25">
      <c r="A11" s="129">
        <v>42802</v>
      </c>
      <c r="B11" s="126" t="s">
        <v>223</v>
      </c>
      <c r="C11" s="130">
        <v>101899.98</v>
      </c>
      <c r="D11" s="127">
        <v>42817</v>
      </c>
      <c r="E11" s="130">
        <v>101899.98</v>
      </c>
      <c r="F11" s="128">
        <f t="shared" si="0"/>
        <v>0</v>
      </c>
      <c r="J11" s="140"/>
      <c r="K11" s="126"/>
      <c r="L11" s="36"/>
      <c r="M11" s="165"/>
      <c r="N11" s="166" t="s">
        <v>114</v>
      </c>
      <c r="O11" s="167">
        <v>36333</v>
      </c>
      <c r="P11" s="168">
        <v>42802</v>
      </c>
      <c r="S11" s="140"/>
      <c r="T11" s="126"/>
      <c r="U11" s="36"/>
      <c r="V11" s="165"/>
      <c r="W11" s="166" t="s">
        <v>114</v>
      </c>
      <c r="X11" s="167">
        <v>26993</v>
      </c>
      <c r="Y11" s="168">
        <v>42823</v>
      </c>
    </row>
    <row r="12" spans="1:25" ht="15.75" x14ac:dyDescent="0.25">
      <c r="A12" s="129">
        <v>42803</v>
      </c>
      <c r="B12" s="126" t="s">
        <v>224</v>
      </c>
      <c r="C12" s="130">
        <v>30677.4</v>
      </c>
      <c r="D12" s="127">
        <v>42817</v>
      </c>
      <c r="E12" s="130">
        <v>30677.4</v>
      </c>
      <c r="F12" s="128">
        <f t="shared" si="0"/>
        <v>0</v>
      </c>
      <c r="J12" s="140"/>
      <c r="K12" s="126"/>
      <c r="L12" s="130"/>
      <c r="M12" s="183"/>
      <c r="N12" s="184" t="s">
        <v>114</v>
      </c>
      <c r="O12" s="185">
        <v>29086</v>
      </c>
      <c r="P12" s="186">
        <v>42803</v>
      </c>
      <c r="S12" s="140"/>
      <c r="T12" s="126"/>
      <c r="U12" s="130"/>
      <c r="V12" s="183"/>
      <c r="W12" s="184" t="s">
        <v>114</v>
      </c>
      <c r="X12" s="185"/>
      <c r="Y12" s="186"/>
    </row>
    <row r="13" spans="1:25" ht="15.75" x14ac:dyDescent="0.25">
      <c r="A13" s="129">
        <v>42804</v>
      </c>
      <c r="B13" s="126" t="s">
        <v>225</v>
      </c>
      <c r="C13" s="130">
        <v>92913.88</v>
      </c>
      <c r="D13" s="127">
        <v>42817</v>
      </c>
      <c r="E13" s="130">
        <v>92913.88</v>
      </c>
      <c r="F13" s="128">
        <f t="shared" si="0"/>
        <v>0</v>
      </c>
      <c r="K13" s="132"/>
      <c r="L13" s="36"/>
      <c r="M13" s="187"/>
      <c r="N13" s="184" t="s">
        <v>114</v>
      </c>
      <c r="O13" s="188">
        <v>27257</v>
      </c>
      <c r="P13" s="186">
        <v>42804</v>
      </c>
      <c r="T13" s="132"/>
      <c r="U13" s="36"/>
      <c r="V13" s="187"/>
      <c r="W13" s="184" t="s">
        <v>114</v>
      </c>
      <c r="X13" s="188"/>
      <c r="Y13" s="186"/>
    </row>
    <row r="14" spans="1:25" ht="16.5" thickBot="1" x14ac:dyDescent="0.3">
      <c r="A14" s="129">
        <v>42805</v>
      </c>
      <c r="B14" s="126" t="s">
        <v>226</v>
      </c>
      <c r="C14" s="130">
        <v>3555.2</v>
      </c>
      <c r="D14" s="127">
        <v>42817</v>
      </c>
      <c r="E14" s="130">
        <v>3555.2</v>
      </c>
      <c r="F14" s="128">
        <f t="shared" si="0"/>
        <v>0</v>
      </c>
      <c r="J14" s="177">
        <f>SUM(J4:J13)</f>
        <v>301045.5</v>
      </c>
      <c r="K14" s="207"/>
      <c r="L14" s="207"/>
      <c r="M14" s="207"/>
      <c r="N14" s="207"/>
      <c r="O14" s="221">
        <v>0</v>
      </c>
      <c r="P14" s="222"/>
      <c r="S14" s="177">
        <f>SUM(S4:S13)</f>
        <v>244571.08000000002</v>
      </c>
      <c r="T14" s="207"/>
      <c r="U14" s="207"/>
      <c r="V14" s="207"/>
      <c r="W14" s="207"/>
      <c r="X14" s="221">
        <v>0</v>
      </c>
      <c r="Y14" s="222"/>
    </row>
    <row r="15" spans="1:25" ht="17.25" thickTop="1" thickBot="1" x14ac:dyDescent="0.3">
      <c r="A15" s="134">
        <v>42808</v>
      </c>
      <c r="B15" s="126" t="s">
        <v>227</v>
      </c>
      <c r="C15" s="130">
        <v>135881.9</v>
      </c>
      <c r="D15" s="127" t="s">
        <v>264</v>
      </c>
      <c r="E15" s="130">
        <f>4370.71+131511.19</f>
        <v>135881.9</v>
      </c>
      <c r="F15" s="128">
        <f t="shared" si="0"/>
        <v>0</v>
      </c>
      <c r="G15" s="149"/>
      <c r="K15" s="177"/>
      <c r="L15" s="177">
        <f>SUM(L4:L13)</f>
        <v>301044.5</v>
      </c>
      <c r="M15" s="178"/>
      <c r="N15" s="179"/>
      <c r="O15" s="204">
        <f>SUM(O4:O14)</f>
        <v>301044.5</v>
      </c>
      <c r="P15" s="181"/>
      <c r="T15" s="177"/>
      <c r="U15" s="177">
        <f>SUM(U4:U13)</f>
        <v>244572.5</v>
      </c>
      <c r="V15" s="178"/>
      <c r="W15" s="179"/>
      <c r="X15" s="204">
        <f>SUM(X4:X14)</f>
        <v>244572.5</v>
      </c>
      <c r="Y15" s="181"/>
    </row>
    <row r="16" spans="1:25" x14ac:dyDescent="0.25">
      <c r="A16" s="134">
        <v>42810</v>
      </c>
      <c r="B16" s="126" t="s">
        <v>228</v>
      </c>
      <c r="C16" s="130">
        <v>44595.9</v>
      </c>
      <c r="D16" s="127">
        <v>42824</v>
      </c>
      <c r="E16" s="130">
        <v>44595.9</v>
      </c>
      <c r="F16" s="128">
        <f t="shared" si="0"/>
        <v>0</v>
      </c>
      <c r="G16" s="149"/>
    </row>
    <row r="17" spans="1:16" x14ac:dyDescent="0.25">
      <c r="A17" s="134">
        <v>42813</v>
      </c>
      <c r="B17" s="126" t="s">
        <v>229</v>
      </c>
      <c r="C17" s="130">
        <v>106205.4</v>
      </c>
      <c r="D17" s="127">
        <v>42824</v>
      </c>
      <c r="E17" s="229">
        <v>67664.61</v>
      </c>
      <c r="F17" s="128">
        <f t="shared" si="0"/>
        <v>38540.789999999994</v>
      </c>
      <c r="G17" s="202"/>
    </row>
    <row r="18" spans="1:16" x14ac:dyDescent="0.25">
      <c r="A18" s="134">
        <v>42813</v>
      </c>
      <c r="B18" s="126" t="s">
        <v>230</v>
      </c>
      <c r="C18" s="130">
        <v>800.8</v>
      </c>
      <c r="D18" s="127">
        <v>42824</v>
      </c>
      <c r="E18" s="130">
        <v>800.8</v>
      </c>
      <c r="F18" s="128">
        <f t="shared" si="0"/>
        <v>0</v>
      </c>
    </row>
    <row r="19" spans="1:16" ht="15.75" thickBot="1" x14ac:dyDescent="0.3">
      <c r="A19" s="134">
        <v>42816</v>
      </c>
      <c r="B19" s="126" t="s">
        <v>247</v>
      </c>
      <c r="C19" s="130">
        <v>129251.8</v>
      </c>
      <c r="D19" s="127" t="s">
        <v>64</v>
      </c>
      <c r="E19" s="130"/>
      <c r="F19" s="128">
        <f t="shared" si="0"/>
        <v>129251.8</v>
      </c>
    </row>
    <row r="20" spans="1:16" ht="19.5" thickBot="1" x14ac:dyDescent="0.35">
      <c r="A20" s="134">
        <v>42818</v>
      </c>
      <c r="B20" s="126" t="s">
        <v>248</v>
      </c>
      <c r="C20" s="130">
        <v>17182.400000000001</v>
      </c>
      <c r="D20" s="127"/>
      <c r="E20" s="130"/>
      <c r="F20" s="128">
        <f t="shared" si="0"/>
        <v>17182.400000000001</v>
      </c>
      <c r="K20" t="s">
        <v>64</v>
      </c>
      <c r="L20" s="154" t="s">
        <v>106</v>
      </c>
      <c r="M20" s="155"/>
      <c r="N20" s="156"/>
      <c r="O20" s="223">
        <v>42817</v>
      </c>
      <c r="P20" s="158"/>
    </row>
    <row r="21" spans="1:16" ht="15.75" x14ac:dyDescent="0.25">
      <c r="A21" s="134">
        <v>42819</v>
      </c>
      <c r="B21" s="126" t="s">
        <v>251</v>
      </c>
      <c r="C21" s="130">
        <v>30839.119999999999</v>
      </c>
      <c r="D21" s="127"/>
      <c r="E21" s="130"/>
      <c r="F21" s="128">
        <f t="shared" si="0"/>
        <v>30839.119999999999</v>
      </c>
      <c r="K21" s="159"/>
      <c r="L21" s="160"/>
      <c r="M21" s="159"/>
      <c r="N21" s="161"/>
      <c r="O21" s="160"/>
      <c r="P21" s="162"/>
    </row>
    <row r="22" spans="1:16" ht="15.75" x14ac:dyDescent="0.25">
      <c r="A22" s="134">
        <v>42821</v>
      </c>
      <c r="B22" s="126" t="s">
        <v>252</v>
      </c>
      <c r="C22" s="130">
        <v>87604.800000000003</v>
      </c>
      <c r="D22" s="127"/>
      <c r="E22" s="130"/>
      <c r="F22" s="128">
        <f t="shared" si="0"/>
        <v>87604.800000000003</v>
      </c>
      <c r="K22" s="163" t="s">
        <v>107</v>
      </c>
      <c r="L22" s="160" t="s">
        <v>108</v>
      </c>
      <c r="M22" s="159"/>
      <c r="N22" s="161" t="s">
        <v>109</v>
      </c>
      <c r="O22" s="160" t="s">
        <v>110</v>
      </c>
      <c r="P22" s="162"/>
    </row>
    <row r="23" spans="1:16" ht="15.75" x14ac:dyDescent="0.25">
      <c r="A23" s="134">
        <v>42822</v>
      </c>
      <c r="B23" s="126" t="s">
        <v>253</v>
      </c>
      <c r="C23" s="130">
        <v>31892</v>
      </c>
      <c r="D23" s="127"/>
      <c r="E23" s="130"/>
      <c r="F23" s="128">
        <f t="shared" si="0"/>
        <v>31892</v>
      </c>
      <c r="J23" s="164">
        <v>8186.25</v>
      </c>
      <c r="K23" s="126" t="s">
        <v>206</v>
      </c>
      <c r="L23" s="36">
        <v>7537.9</v>
      </c>
      <c r="M23" s="165" t="s">
        <v>112</v>
      </c>
      <c r="N23" s="166" t="s">
        <v>114</v>
      </c>
      <c r="O23" s="167">
        <v>36297</v>
      </c>
      <c r="P23" s="168">
        <v>42807</v>
      </c>
    </row>
    <row r="24" spans="1:16" ht="15.75" x14ac:dyDescent="0.25">
      <c r="A24" s="129">
        <v>42824</v>
      </c>
      <c r="B24" s="126" t="s">
        <v>254</v>
      </c>
      <c r="C24" s="130">
        <v>95225.69</v>
      </c>
      <c r="D24" s="127"/>
      <c r="E24" s="130"/>
      <c r="F24" s="128">
        <f t="shared" si="0"/>
        <v>95225.69</v>
      </c>
      <c r="J24" s="164">
        <v>11609.3</v>
      </c>
      <c r="K24" s="126" t="s">
        <v>207</v>
      </c>
      <c r="L24" s="130">
        <v>11609.3</v>
      </c>
      <c r="M24" s="165"/>
      <c r="N24" s="166" t="s">
        <v>114</v>
      </c>
      <c r="O24" s="167">
        <v>3080</v>
      </c>
      <c r="P24" s="168">
        <v>42803</v>
      </c>
    </row>
    <row r="25" spans="1:16" ht="15.75" x14ac:dyDescent="0.25">
      <c r="A25" s="129">
        <v>42824</v>
      </c>
      <c r="B25" s="126" t="s">
        <v>255</v>
      </c>
      <c r="C25" s="130">
        <v>8247.4</v>
      </c>
      <c r="D25" s="127"/>
      <c r="E25" s="130"/>
      <c r="F25" s="128">
        <f t="shared" si="0"/>
        <v>8247.4</v>
      </c>
      <c r="J25" s="140">
        <f>16501.68+3080.32+7595.68+3327.52</f>
        <v>30505.200000000001</v>
      </c>
      <c r="K25" s="132" t="s">
        <v>208</v>
      </c>
      <c r="L25" s="36">
        <v>30505.200000000001</v>
      </c>
      <c r="M25" s="165"/>
      <c r="N25" s="166" t="s">
        <v>114</v>
      </c>
      <c r="O25" s="167">
        <v>7596</v>
      </c>
      <c r="P25" s="168">
        <v>42801</v>
      </c>
    </row>
    <row r="26" spans="1:16" ht="15.75" x14ac:dyDescent="0.25">
      <c r="A26" s="129">
        <v>42825</v>
      </c>
      <c r="B26" s="126" t="s">
        <v>265</v>
      </c>
      <c r="C26" s="130">
        <v>4087.2</v>
      </c>
      <c r="D26" s="127"/>
      <c r="E26" s="130"/>
      <c r="F26" s="128">
        <f t="shared" si="0"/>
        <v>4087.2</v>
      </c>
      <c r="J26" s="140">
        <f>23049.72+14159.52+13802.68</f>
        <v>51011.920000000006</v>
      </c>
      <c r="K26" s="126" t="s">
        <v>209</v>
      </c>
      <c r="L26" s="36">
        <v>51011.92</v>
      </c>
      <c r="M26" s="165"/>
      <c r="N26" s="166" t="s">
        <v>114</v>
      </c>
      <c r="O26" s="167">
        <v>7477</v>
      </c>
      <c r="P26" s="168">
        <v>42800</v>
      </c>
    </row>
    <row r="27" spans="1:16" ht="15.75" x14ac:dyDescent="0.25">
      <c r="A27" s="129"/>
      <c r="B27" s="126"/>
      <c r="C27" s="130"/>
      <c r="D27" s="127"/>
      <c r="E27" s="130"/>
      <c r="F27" s="128">
        <f t="shared" si="0"/>
        <v>0</v>
      </c>
      <c r="J27" s="140">
        <f>7476.85+24570.77</f>
        <v>32047.620000000003</v>
      </c>
      <c r="K27" s="126" t="s">
        <v>210</v>
      </c>
      <c r="L27" s="130">
        <v>32047.62</v>
      </c>
      <c r="M27" s="165"/>
      <c r="N27" s="166" t="s">
        <v>114</v>
      </c>
      <c r="O27" s="167">
        <v>50948.35</v>
      </c>
      <c r="P27" s="168">
        <v>42807</v>
      </c>
    </row>
    <row r="28" spans="1:16" ht="15.75" x14ac:dyDescent="0.25">
      <c r="A28" s="129"/>
      <c r="B28" s="126"/>
      <c r="C28" s="130"/>
      <c r="D28" s="127"/>
      <c r="F28" s="128">
        <f t="shared" ref="F28:F30" si="1">C28-E28</f>
        <v>0</v>
      </c>
      <c r="J28" s="140">
        <f>18696.67+1346.53</f>
        <v>20043.199999999997</v>
      </c>
      <c r="K28" s="126" t="s">
        <v>211</v>
      </c>
      <c r="L28" s="130">
        <v>20043.2</v>
      </c>
      <c r="M28" s="165"/>
      <c r="N28" s="166" t="s">
        <v>114</v>
      </c>
      <c r="O28" s="167">
        <v>14159.5</v>
      </c>
      <c r="P28" s="168">
        <v>42807</v>
      </c>
    </row>
    <row r="29" spans="1:16" ht="15.75" x14ac:dyDescent="0.25">
      <c r="A29" s="129"/>
      <c r="B29" s="126"/>
      <c r="C29" s="130"/>
      <c r="D29" s="127"/>
      <c r="F29" s="128">
        <f t="shared" si="1"/>
        <v>0</v>
      </c>
      <c r="J29" s="140">
        <f>24032.45+3768.2+18417.39</f>
        <v>46218.04</v>
      </c>
      <c r="K29" s="126" t="s">
        <v>212</v>
      </c>
      <c r="L29" s="130">
        <v>46218.04</v>
      </c>
      <c r="M29" s="165"/>
      <c r="N29" s="166" t="s">
        <v>114</v>
      </c>
      <c r="O29" s="167">
        <v>32500</v>
      </c>
      <c r="P29" s="168">
        <v>42808</v>
      </c>
    </row>
    <row r="30" spans="1:16" ht="16.5" thickBot="1" x14ac:dyDescent="0.3">
      <c r="A30" s="142"/>
      <c r="B30" s="143"/>
      <c r="C30" s="144"/>
      <c r="D30" s="145"/>
      <c r="E30" s="146"/>
      <c r="F30" s="147">
        <f t="shared" si="1"/>
        <v>0</v>
      </c>
      <c r="J30" s="140">
        <v>1339</v>
      </c>
      <c r="K30" s="126" t="s">
        <v>213</v>
      </c>
      <c r="L30" s="130">
        <v>1339</v>
      </c>
      <c r="M30" s="165"/>
      <c r="N30" s="166" t="s">
        <v>114</v>
      </c>
      <c r="O30" s="167">
        <v>26717.5</v>
      </c>
      <c r="P30" s="168">
        <v>42809</v>
      </c>
    </row>
    <row r="31" spans="1:16" ht="16.5" thickTop="1" x14ac:dyDescent="0.25">
      <c r="B31" s="44"/>
      <c r="C31" s="130">
        <f>SUM(C3:C30)</f>
        <v>1125767.6500000001</v>
      </c>
      <c r="D31" s="148"/>
      <c r="E31" s="140">
        <f>SUM(E3:E30)</f>
        <v>682896.45000000007</v>
      </c>
      <c r="F31" s="130">
        <f>SUM(F3:F30)</f>
        <v>442871.2</v>
      </c>
      <c r="J31" s="140">
        <f>12674.02+24582+39291.56+25352.346</f>
        <v>101899.92600000001</v>
      </c>
      <c r="K31" s="126" t="s">
        <v>223</v>
      </c>
      <c r="L31" s="130">
        <v>101899.98</v>
      </c>
      <c r="M31" s="183"/>
      <c r="N31" s="184" t="s">
        <v>114</v>
      </c>
      <c r="O31" s="185">
        <v>3768</v>
      </c>
      <c r="P31" s="186">
        <v>42807</v>
      </c>
    </row>
    <row r="32" spans="1:16" ht="15.75" x14ac:dyDescent="0.25">
      <c r="A32"/>
      <c r="B32" s="16"/>
      <c r="C32" s="151"/>
      <c r="D32"/>
      <c r="E32"/>
      <c r="F32"/>
      <c r="G32"/>
      <c r="J32" s="151">
        <v>30677.4</v>
      </c>
      <c r="K32" s="126" t="s">
        <v>224</v>
      </c>
      <c r="L32" s="130">
        <v>30677.4</v>
      </c>
      <c r="M32" s="224"/>
      <c r="N32" s="184" t="s">
        <v>114</v>
      </c>
      <c r="O32" s="225">
        <v>31091</v>
      </c>
      <c r="P32" s="186">
        <v>42810</v>
      </c>
    </row>
    <row r="33" spans="1:16" ht="15.75" x14ac:dyDescent="0.25">
      <c r="A33"/>
      <c r="B33" s="16"/>
      <c r="C33" s="151"/>
      <c r="D33"/>
      <c r="E33"/>
      <c r="F33"/>
      <c r="G33"/>
      <c r="J33" s="151">
        <f>5240.3+25925.97+27612.71+7972.87+26162.03</f>
        <v>92913.87999999999</v>
      </c>
      <c r="K33" s="126" t="s">
        <v>225</v>
      </c>
      <c r="L33" s="130">
        <v>92913.88</v>
      </c>
      <c r="M33" s="187"/>
      <c r="N33" s="184" t="s">
        <v>114</v>
      </c>
      <c r="O33" s="226">
        <v>24582</v>
      </c>
      <c r="P33" s="186">
        <v>42811</v>
      </c>
    </row>
    <row r="34" spans="1:16" ht="15.75" x14ac:dyDescent="0.25">
      <c r="A34"/>
      <c r="B34" s="149"/>
      <c r="D34" s="149"/>
      <c r="J34" s="151">
        <v>3555.32</v>
      </c>
      <c r="K34" s="126" t="s">
        <v>226</v>
      </c>
      <c r="L34" s="130">
        <v>3555.2</v>
      </c>
      <c r="M34" s="187"/>
      <c r="N34" s="184" t="s">
        <v>114</v>
      </c>
      <c r="O34" s="226">
        <v>39291.5</v>
      </c>
      <c r="P34" s="186">
        <v>42815</v>
      </c>
    </row>
    <row r="35" spans="1:16" ht="15.75" x14ac:dyDescent="0.25">
      <c r="A35"/>
      <c r="B35" s="149"/>
      <c r="D35" s="149"/>
      <c r="J35" s="151">
        <f>3723.06</f>
        <v>3723.06</v>
      </c>
      <c r="K35" s="126" t="s">
        <v>227</v>
      </c>
      <c r="L35" s="130">
        <v>4370.71</v>
      </c>
      <c r="M35" s="227" t="s">
        <v>204</v>
      </c>
      <c r="N35" s="184" t="s">
        <v>114</v>
      </c>
      <c r="O35" s="226">
        <v>61269.5</v>
      </c>
      <c r="P35" s="186">
        <v>42815</v>
      </c>
    </row>
    <row r="36" spans="1:16" ht="15.75" x14ac:dyDescent="0.25">
      <c r="A36"/>
      <c r="B36" s="149"/>
      <c r="D36" s="149"/>
      <c r="J36" s="151"/>
      <c r="K36" s="187"/>
      <c r="L36" s="187"/>
      <c r="M36" s="187"/>
      <c r="N36" s="184" t="s">
        <v>114</v>
      </c>
      <c r="O36" s="226">
        <v>25926</v>
      </c>
      <c r="P36" s="186">
        <v>42815</v>
      </c>
    </row>
    <row r="37" spans="1:16" ht="15.75" x14ac:dyDescent="0.25">
      <c r="A37"/>
      <c r="B37" s="149"/>
      <c r="D37" s="149"/>
      <c r="J37" s="151"/>
      <c r="K37" s="187"/>
      <c r="L37" s="187"/>
      <c r="M37" s="187"/>
      <c r="N37" s="184" t="s">
        <v>114</v>
      </c>
      <c r="O37" s="226">
        <v>27613</v>
      </c>
      <c r="P37" s="186">
        <v>42815</v>
      </c>
    </row>
    <row r="38" spans="1:16" ht="15.75" x14ac:dyDescent="0.25">
      <c r="A38"/>
      <c r="B38" s="149"/>
      <c r="D38" s="149"/>
      <c r="J38" s="151"/>
      <c r="K38" s="187"/>
      <c r="L38" s="187"/>
      <c r="M38" s="187"/>
      <c r="N38" s="184" t="s">
        <v>114</v>
      </c>
      <c r="O38" s="226">
        <v>33440</v>
      </c>
      <c r="P38" s="186">
        <v>42816</v>
      </c>
    </row>
    <row r="39" spans="1:16" ht="15.75" x14ac:dyDescent="0.25">
      <c r="A39"/>
      <c r="B39" s="149"/>
      <c r="D39" s="149"/>
      <c r="J39" s="151"/>
      <c r="K39" s="187"/>
      <c r="L39" s="187"/>
      <c r="M39" s="187"/>
      <c r="N39" s="184">
        <v>3461809</v>
      </c>
      <c r="O39" s="226">
        <v>7973</v>
      </c>
      <c r="P39" s="186">
        <v>42812</v>
      </c>
    </row>
    <row r="40" spans="1:16" ht="16.5" thickBot="1" x14ac:dyDescent="0.3">
      <c r="A40"/>
      <c r="B40" s="149"/>
      <c r="D40" s="149"/>
      <c r="J40" s="177">
        <f>SUM(J23:J39)</f>
        <v>433730.11600000004</v>
      </c>
      <c r="K40" s="207"/>
      <c r="L40" s="207"/>
      <c r="M40" s="207"/>
      <c r="N40" s="184" t="s">
        <v>114</v>
      </c>
      <c r="O40" s="221">
        <v>0</v>
      </c>
      <c r="P40" s="222"/>
    </row>
    <row r="41" spans="1:16" ht="17.25" thickTop="1" thickBot="1" x14ac:dyDescent="0.3">
      <c r="A41"/>
      <c r="B41" s="149"/>
      <c r="D41" s="149"/>
      <c r="K41" s="177"/>
      <c r="L41" s="177">
        <f>SUM(L23:L39)</f>
        <v>433729.35000000009</v>
      </c>
      <c r="M41" s="178"/>
      <c r="N41" s="179"/>
      <c r="O41" s="204">
        <f>SUM(O23:O40)</f>
        <v>433729.35</v>
      </c>
      <c r="P41" s="181"/>
    </row>
    <row r="42" spans="1:16" x14ac:dyDescent="0.25">
      <c r="A42"/>
      <c r="B42" s="149"/>
      <c r="D42" s="149"/>
      <c r="F42"/>
      <c r="G42"/>
    </row>
    <row r="43" spans="1:16" x14ac:dyDescent="0.25">
      <c r="A43"/>
      <c r="B43" s="149">
        <v>42800</v>
      </c>
      <c r="C43" s="140">
        <v>0</v>
      </c>
      <c r="D43" s="149"/>
      <c r="F43"/>
      <c r="G43"/>
    </row>
    <row r="44" spans="1:16" x14ac:dyDescent="0.25">
      <c r="A44"/>
      <c r="B44" s="149">
        <v>42801</v>
      </c>
      <c r="C44" s="140">
        <v>0</v>
      </c>
      <c r="D44" s="149"/>
      <c r="F44"/>
      <c r="G44"/>
    </row>
    <row r="45" spans="1:16" x14ac:dyDescent="0.25">
      <c r="A45"/>
      <c r="B45" s="149">
        <v>42802</v>
      </c>
      <c r="C45" s="140">
        <v>0</v>
      </c>
      <c r="D45" s="149"/>
      <c r="F45"/>
      <c r="G45"/>
    </row>
    <row r="46" spans="1:16" x14ac:dyDescent="0.25">
      <c r="A46"/>
      <c r="B46" s="149">
        <v>42803</v>
      </c>
      <c r="C46" s="140">
        <v>0</v>
      </c>
      <c r="D46" s="149"/>
      <c r="F46"/>
      <c r="G46"/>
    </row>
    <row r="47" spans="1:16" x14ac:dyDescent="0.25">
      <c r="A47"/>
      <c r="B47" s="149">
        <v>42804</v>
      </c>
      <c r="C47" s="140">
        <v>0</v>
      </c>
      <c r="D47" s="149"/>
      <c r="F47"/>
      <c r="G47"/>
    </row>
    <row r="48" spans="1:16" x14ac:dyDescent="0.25">
      <c r="A48"/>
      <c r="B48" s="149">
        <v>42805</v>
      </c>
      <c r="C48" s="140">
        <v>0</v>
      </c>
      <c r="D48" s="149"/>
      <c r="F48"/>
      <c r="G48"/>
    </row>
    <row r="49" spans="1:7" x14ac:dyDescent="0.25">
      <c r="A49"/>
      <c r="B49" s="149">
        <v>42806</v>
      </c>
      <c r="C49" s="140">
        <v>0</v>
      </c>
      <c r="D49" s="149"/>
      <c r="F49"/>
      <c r="G49"/>
    </row>
    <row r="50" spans="1:7" x14ac:dyDescent="0.25">
      <c r="A50"/>
      <c r="B50" s="149">
        <v>42807</v>
      </c>
      <c r="C50" s="140">
        <v>0</v>
      </c>
      <c r="D50" s="149"/>
      <c r="F50"/>
      <c r="G50"/>
    </row>
    <row r="51" spans="1:7" x14ac:dyDescent="0.25">
      <c r="A51"/>
      <c r="B51" s="149">
        <v>42808</v>
      </c>
      <c r="C51" s="140">
        <v>0</v>
      </c>
      <c r="D51" s="149"/>
      <c r="E51"/>
      <c r="F51"/>
      <c r="G51"/>
    </row>
    <row r="52" spans="1:7" x14ac:dyDescent="0.25">
      <c r="A52"/>
      <c r="B52" s="149">
        <v>42809</v>
      </c>
      <c r="C52" s="140">
        <v>0</v>
      </c>
      <c r="D52"/>
      <c r="E52"/>
      <c r="F52"/>
      <c r="G52"/>
    </row>
    <row r="53" spans="1:7" x14ac:dyDescent="0.25">
      <c r="A53"/>
      <c r="B53" s="149">
        <v>42810</v>
      </c>
      <c r="C53" s="140">
        <v>0</v>
      </c>
      <c r="D53"/>
      <c r="E53"/>
      <c r="F53"/>
      <c r="G53"/>
    </row>
    <row r="54" spans="1:7" x14ac:dyDescent="0.25">
      <c r="A54"/>
      <c r="B54" s="149">
        <v>42811</v>
      </c>
      <c r="C54" s="140">
        <v>0</v>
      </c>
      <c r="D54"/>
      <c r="E54"/>
      <c r="F54"/>
      <c r="G54"/>
    </row>
    <row r="55" spans="1:7" x14ac:dyDescent="0.25">
      <c r="A55"/>
      <c r="B55" s="149">
        <v>42812</v>
      </c>
      <c r="C55" s="140">
        <v>0</v>
      </c>
      <c r="D55"/>
      <c r="E55"/>
      <c r="F55"/>
      <c r="G55"/>
    </row>
    <row r="56" spans="1:7" x14ac:dyDescent="0.25">
      <c r="A56"/>
      <c r="B56" s="149">
        <v>42813</v>
      </c>
      <c r="C56" s="140">
        <v>0</v>
      </c>
      <c r="D56"/>
      <c r="E56"/>
      <c r="F56"/>
      <c r="G56"/>
    </row>
    <row r="57" spans="1:7" x14ac:dyDescent="0.25">
      <c r="B57" s="149">
        <v>42814</v>
      </c>
      <c r="C57" s="140">
        <v>0</v>
      </c>
      <c r="D57"/>
      <c r="E57"/>
    </row>
    <row r="58" spans="1:7" x14ac:dyDescent="0.25">
      <c r="B58" s="149">
        <v>42815</v>
      </c>
      <c r="C58" s="140">
        <v>0</v>
      </c>
      <c r="D58"/>
      <c r="E58"/>
    </row>
    <row r="59" spans="1:7" x14ac:dyDescent="0.25">
      <c r="B59" s="149">
        <v>42816</v>
      </c>
      <c r="C59" s="140">
        <v>0</v>
      </c>
      <c r="D59"/>
      <c r="E59"/>
    </row>
    <row r="60" spans="1:7" x14ac:dyDescent="0.25">
      <c r="B60" s="149">
        <v>42817</v>
      </c>
      <c r="C60" s="140">
        <v>0</v>
      </c>
      <c r="D60"/>
      <c r="E60"/>
    </row>
    <row r="61" spans="1:7" x14ac:dyDescent="0.25">
      <c r="B61" s="149">
        <v>42818</v>
      </c>
      <c r="C61" s="140">
        <v>0</v>
      </c>
      <c r="D61"/>
      <c r="E61"/>
    </row>
    <row r="62" spans="1:7" x14ac:dyDescent="0.25">
      <c r="B62" s="149">
        <v>42819</v>
      </c>
      <c r="C62" s="140">
        <v>0</v>
      </c>
      <c r="D62"/>
      <c r="E62"/>
    </row>
    <row r="63" spans="1:7" x14ac:dyDescent="0.25">
      <c r="B63" s="149">
        <v>42820</v>
      </c>
      <c r="C63" s="140">
        <v>0</v>
      </c>
      <c r="D63"/>
      <c r="E63"/>
    </row>
    <row r="64" spans="1:7" x14ac:dyDescent="0.25">
      <c r="B64" s="149">
        <v>42821</v>
      </c>
      <c r="C64" s="140">
        <v>0</v>
      </c>
      <c r="D64"/>
      <c r="E64"/>
    </row>
    <row r="65" spans="2:5" x14ac:dyDescent="0.25">
      <c r="B65" s="149">
        <v>42822</v>
      </c>
      <c r="C65" s="164">
        <v>0</v>
      </c>
      <c r="D65"/>
      <c r="E65"/>
    </row>
    <row r="66" spans="2:5" x14ac:dyDescent="0.25">
      <c r="B66" s="149">
        <v>42823</v>
      </c>
      <c r="C66" s="140">
        <v>0</v>
      </c>
    </row>
    <row r="67" spans="2:5" x14ac:dyDescent="0.25">
      <c r="B67" s="149">
        <v>42824</v>
      </c>
      <c r="C67" s="140">
        <v>0</v>
      </c>
    </row>
    <row r="68" spans="2:5" x14ac:dyDescent="0.25">
      <c r="B68" s="149">
        <v>42825</v>
      </c>
      <c r="C68" s="140">
        <v>0</v>
      </c>
    </row>
    <row r="69" spans="2:5" x14ac:dyDescent="0.25">
      <c r="C69" s="140">
        <v>0</v>
      </c>
    </row>
    <row r="70" spans="2:5" ht="18.75" x14ac:dyDescent="0.3">
      <c r="C70" s="215">
        <f>SUM(C40:C69)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2 0 1 7     </vt:lpstr>
      <vt:lpstr>REMISIONES ENERO 2017   </vt:lpstr>
      <vt:lpstr>F E B R E R O   2 0 1 7     </vt:lpstr>
      <vt:lpstr>REMISIONES  FEBRERO  2017    </vt:lpstr>
      <vt:lpstr>M A R Z O  2 0 1 7     </vt:lpstr>
      <vt:lpstr>REMISIONES MARZO 2017  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2017-03-30T21:41:02Z</cp:lastPrinted>
  <dcterms:created xsi:type="dcterms:W3CDTF">2017-02-21T16:04:10Z</dcterms:created>
  <dcterms:modified xsi:type="dcterms:W3CDTF">2017-04-03T14:40:35Z</dcterms:modified>
</cp:coreProperties>
</file>