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04  ABRIL  2017\"/>
    </mc:Choice>
  </mc:AlternateContent>
  <bookViews>
    <workbookView xWindow="0" yWindow="4680" windowWidth="13260" windowHeight="3075"/>
  </bookViews>
  <sheets>
    <sheet name="COMPRAS DEL MES " sheetId="38" r:id="rId1"/>
    <sheet name="PIERNA" sheetId="1" r:id="rId2"/>
    <sheet name="BUCHE  SWIFT     Y   I B P " sheetId="3" r:id="rId3"/>
    <sheet name="CONTRA EXCEL      " sheetId="57" r:id="rId4"/>
    <sheet name="CORBATA Seaoboard" sheetId="129" r:id="rId5"/>
    <sheet name="CUERO PANCETA " sheetId="128" r:id="rId6"/>
    <sheet name="A T U N       " sheetId="130" r:id="rId7"/>
    <sheet name="SALMON" sheetId="8" r:id="rId8"/>
    <sheet name="CAMARON     " sheetId="135" r:id="rId9"/>
    <sheet name="MENUDO EXCELL   I B P" sheetId="40" r:id="rId10"/>
    <sheet name="ESPALDILLA CARNERO Y CORDERO   " sheetId="54" r:id="rId11"/>
    <sheet name="SESOS COPA" sheetId="14" r:id="rId12"/>
    <sheet name="FILETE  TILAPIA   " sheetId="65" r:id="rId13"/>
    <sheet name="SESOS MARQUETA" sheetId="117" r:id="rId14"/>
    <sheet name="PAVO ENTERO" sheetId="94" state="hidden" r:id="rId15"/>
    <sheet name="PAPAS CONGELADAS " sheetId="121" r:id="rId16"/>
    <sheet name="QUESOS GOUDA " sheetId="125" r:id="rId17"/>
    <sheet name="PAVOS   " sheetId="126" r:id="rId18"/>
    <sheet name="TARAS DE PLASTICO " sheetId="132" r:id="rId19"/>
    <sheet name="Hoja4" sheetId="133" r:id="rId20"/>
    <sheet name="Hoja5" sheetId="134" r:id="rId21"/>
  </sheets>
  <calcPr calcId="152511"/>
  <fileRecoveryPr autoRecover="0"/>
</workbook>
</file>

<file path=xl/calcChain.xml><?xml version="1.0" encoding="utf-8"?>
<calcChain xmlns="http://schemas.openxmlformats.org/spreadsheetml/2006/main">
  <c r="P32" i="38" l="1"/>
  <c r="Q111" i="38" l="1"/>
  <c r="Q29" i="38" l="1"/>
  <c r="Q30" i="38" l="1"/>
  <c r="Q25" i="38" l="1"/>
  <c r="Q23" i="38" l="1"/>
  <c r="Q11" i="38" l="1"/>
  <c r="Q8" i="38"/>
  <c r="Q7" i="38"/>
  <c r="Q5" i="38"/>
  <c r="Q4" i="38"/>
  <c r="F41" i="40" l="1"/>
  <c r="Q5" i="40"/>
  <c r="O212" i="65"/>
  <c r="Y212" i="65"/>
  <c r="N211" i="65"/>
  <c r="S9" i="65"/>
  <c r="X13" i="65" l="1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64" i="65"/>
  <c r="X65" i="65"/>
  <c r="X66" i="65"/>
  <c r="X67" i="65"/>
  <c r="X68" i="65"/>
  <c r="X69" i="65"/>
  <c r="X70" i="65"/>
  <c r="X71" i="65"/>
  <c r="X72" i="65"/>
  <c r="X73" i="65"/>
  <c r="X74" i="65"/>
  <c r="X75" i="65"/>
  <c r="X76" i="65"/>
  <c r="X77" i="65"/>
  <c r="X78" i="65"/>
  <c r="X79" i="65"/>
  <c r="X80" i="65"/>
  <c r="X81" i="65"/>
  <c r="X82" i="65"/>
  <c r="X83" i="65"/>
  <c r="X84" i="65"/>
  <c r="X85" i="65"/>
  <c r="X86" i="65"/>
  <c r="X87" i="65"/>
  <c r="X88" i="65"/>
  <c r="X89" i="65"/>
  <c r="X90" i="65"/>
  <c r="X91" i="65"/>
  <c r="X92" i="65"/>
  <c r="X93" i="65"/>
  <c r="X94" i="65"/>
  <c r="X95" i="65"/>
  <c r="X96" i="65"/>
  <c r="X97" i="65"/>
  <c r="X98" i="65"/>
  <c r="X99" i="65"/>
  <c r="X100" i="65"/>
  <c r="X101" i="65"/>
  <c r="X102" i="65"/>
  <c r="X103" i="65"/>
  <c r="X104" i="65"/>
  <c r="X105" i="65"/>
  <c r="X106" i="65"/>
  <c r="X107" i="65"/>
  <c r="X108" i="65"/>
  <c r="X109" i="65"/>
  <c r="X110" i="65"/>
  <c r="X111" i="65"/>
  <c r="X112" i="65"/>
  <c r="X113" i="65"/>
  <c r="X114" i="65"/>
  <c r="X115" i="65"/>
  <c r="X116" i="65"/>
  <c r="X117" i="65"/>
  <c r="X118" i="65"/>
  <c r="X119" i="65"/>
  <c r="X120" i="65"/>
  <c r="X121" i="65"/>
  <c r="X122" i="65"/>
  <c r="X123" i="65"/>
  <c r="X124" i="65"/>
  <c r="X125" i="65"/>
  <c r="X126" i="65"/>
  <c r="X127" i="65"/>
  <c r="X128" i="65"/>
  <c r="X129" i="65"/>
  <c r="X130" i="65"/>
  <c r="X131" i="65"/>
  <c r="X132" i="65"/>
  <c r="X133" i="65"/>
  <c r="X134" i="65"/>
  <c r="X135" i="65"/>
  <c r="X136" i="65"/>
  <c r="X137" i="65"/>
  <c r="X138" i="65"/>
  <c r="X139" i="65"/>
  <c r="X140" i="65"/>
  <c r="X141" i="65"/>
  <c r="X142" i="65"/>
  <c r="X143" i="65"/>
  <c r="X144" i="65"/>
  <c r="X145" i="65"/>
  <c r="X146" i="65"/>
  <c r="X147" i="65"/>
  <c r="X148" i="65"/>
  <c r="X149" i="65"/>
  <c r="X150" i="65"/>
  <c r="X151" i="65"/>
  <c r="X152" i="65"/>
  <c r="X153" i="65"/>
  <c r="X154" i="65"/>
  <c r="X155" i="65"/>
  <c r="X156" i="65"/>
  <c r="X157" i="65"/>
  <c r="X158" i="65"/>
  <c r="X159" i="65"/>
  <c r="X160" i="65"/>
  <c r="X161" i="65"/>
  <c r="X162" i="65"/>
  <c r="X163" i="65"/>
  <c r="X164" i="65"/>
  <c r="X165" i="65"/>
  <c r="X166" i="65"/>
  <c r="X167" i="65"/>
  <c r="X168" i="65"/>
  <c r="X169" i="65"/>
  <c r="X170" i="65"/>
  <c r="X171" i="65"/>
  <c r="X172" i="65"/>
  <c r="X173" i="65"/>
  <c r="X174" i="65"/>
  <c r="X175" i="65"/>
  <c r="X176" i="65"/>
  <c r="X177" i="65"/>
  <c r="X178" i="65"/>
  <c r="X179" i="65"/>
  <c r="X180" i="65"/>
  <c r="X181" i="65"/>
  <c r="X182" i="65"/>
  <c r="X183" i="65"/>
  <c r="X184" i="65"/>
  <c r="X185" i="65"/>
  <c r="X186" i="65"/>
  <c r="X187" i="65"/>
  <c r="X188" i="65"/>
  <c r="X189" i="65"/>
  <c r="X190" i="65"/>
  <c r="X191" i="65"/>
  <c r="X192" i="65"/>
  <c r="X193" i="65"/>
  <c r="X194" i="65"/>
  <c r="X195" i="65"/>
  <c r="X196" i="65"/>
  <c r="X197" i="65"/>
  <c r="X198" i="65"/>
  <c r="X199" i="65"/>
  <c r="X200" i="65"/>
  <c r="X201" i="65"/>
  <c r="X202" i="65"/>
  <c r="X203" i="65"/>
  <c r="X204" i="65"/>
  <c r="X205" i="65"/>
  <c r="X206" i="65"/>
  <c r="X207" i="65"/>
  <c r="X10" i="65"/>
  <c r="X11" i="65"/>
  <c r="Z11" i="65" s="1"/>
  <c r="X12" i="65"/>
  <c r="X9" i="65"/>
  <c r="Z10" i="65"/>
  <c r="D18" i="135"/>
  <c r="M8" i="130" l="1"/>
  <c r="O8" i="130" s="1"/>
  <c r="M9" i="130"/>
  <c r="O9" i="130" s="1"/>
  <c r="M10" i="130"/>
  <c r="O10" i="130" s="1"/>
  <c r="M11" i="130"/>
  <c r="O11" i="130" s="1"/>
  <c r="M12" i="130"/>
  <c r="O12" i="130" s="1"/>
  <c r="M13" i="130"/>
  <c r="O13" i="130" s="1"/>
  <c r="D34" i="3" l="1"/>
  <c r="M8" i="40"/>
  <c r="O8" i="40" s="1"/>
  <c r="FV33" i="1"/>
  <c r="F98" i="121"/>
  <c r="F97" i="121"/>
  <c r="F96" i="121"/>
  <c r="F95" i="121"/>
  <c r="F94" i="121"/>
  <c r="F93" i="121"/>
  <c r="F92" i="121"/>
  <c r="F91" i="121"/>
  <c r="F90" i="121"/>
  <c r="F89" i="121"/>
  <c r="F88" i="121"/>
  <c r="F87" i="121"/>
  <c r="F86" i="121"/>
  <c r="F85" i="121"/>
  <c r="F84" i="121"/>
  <c r="F83" i="121"/>
  <c r="F82" i="121"/>
  <c r="F81" i="121"/>
  <c r="F23" i="128"/>
  <c r="D27" i="128"/>
  <c r="F27" i="128" s="1"/>
  <c r="D26" i="128"/>
  <c r="F26" i="128" s="1"/>
  <c r="D25" i="128"/>
  <c r="F25" i="128" s="1"/>
  <c r="D24" i="128"/>
  <c r="F24" i="128" s="1"/>
  <c r="F22" i="128"/>
  <c r="F21" i="128"/>
  <c r="F20" i="128"/>
  <c r="F19" i="128"/>
  <c r="F18" i="128"/>
  <c r="F17" i="128"/>
  <c r="F16" i="128"/>
  <c r="F15" i="128"/>
  <c r="F14" i="128"/>
  <c r="F13" i="128"/>
  <c r="F12" i="128"/>
  <c r="F11" i="128"/>
  <c r="D19" i="65" l="1"/>
  <c r="F19" i="65" s="1"/>
  <c r="D66" i="117"/>
  <c r="U62" i="40" l="1"/>
  <c r="W65" i="40" s="1"/>
  <c r="X61" i="40"/>
  <c r="V61" i="40"/>
  <c r="V60" i="40"/>
  <c r="X60" i="40" s="1"/>
  <c r="S60" i="40"/>
  <c r="X59" i="40"/>
  <c r="V59" i="40"/>
  <c r="V58" i="40"/>
  <c r="X58" i="40" s="1"/>
  <c r="V57" i="40"/>
  <c r="X57" i="40" s="1"/>
  <c r="V56" i="40"/>
  <c r="X56" i="40" s="1"/>
  <c r="V55" i="40"/>
  <c r="X55" i="40" s="1"/>
  <c r="V54" i="40"/>
  <c r="X54" i="40" s="1"/>
  <c r="V53" i="40"/>
  <c r="X53" i="40" s="1"/>
  <c r="V52" i="40"/>
  <c r="X52" i="40" s="1"/>
  <c r="V51" i="40"/>
  <c r="X51" i="40" s="1"/>
  <c r="V50" i="40"/>
  <c r="X50" i="40" s="1"/>
  <c r="V49" i="40"/>
  <c r="X49" i="40" s="1"/>
  <c r="V48" i="40"/>
  <c r="X48" i="40" s="1"/>
  <c r="V47" i="40"/>
  <c r="X47" i="40" s="1"/>
  <c r="V46" i="40"/>
  <c r="X46" i="40" s="1"/>
  <c r="V45" i="40"/>
  <c r="X45" i="40" s="1"/>
  <c r="V44" i="40"/>
  <c r="X44" i="40" s="1"/>
  <c r="V43" i="40"/>
  <c r="X43" i="40" s="1"/>
  <c r="V42" i="40"/>
  <c r="X42" i="40" s="1"/>
  <c r="V41" i="40"/>
  <c r="X41" i="40" s="1"/>
  <c r="V40" i="40"/>
  <c r="X40" i="40" s="1"/>
  <c r="V39" i="40"/>
  <c r="X39" i="40" s="1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X8" i="40" s="1"/>
  <c r="M47" i="57"/>
  <c r="L47" i="57"/>
  <c r="O49" i="57" s="1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9" i="57"/>
  <c r="O8" i="57"/>
  <c r="X62" i="40" l="1"/>
  <c r="V62" i="40"/>
  <c r="O47" i="57"/>
  <c r="O48" i="57" s="1"/>
  <c r="Q31" i="38"/>
  <c r="Q28" i="38"/>
  <c r="P5" i="57" l="1"/>
  <c r="Q5" i="57" s="1"/>
  <c r="W67" i="40"/>
  <c r="Y5" i="40"/>
  <c r="Z5" i="40" s="1"/>
  <c r="Q27" i="38"/>
  <c r="Q18" i="38" l="1"/>
  <c r="Q26" i="38" l="1"/>
  <c r="Q24" i="38" l="1"/>
  <c r="Q13" i="38" l="1"/>
  <c r="Q12" i="38" l="1"/>
  <c r="Q21" i="38"/>
  <c r="Q22" i="38" l="1"/>
  <c r="Q20" i="38"/>
  <c r="Q19" i="38"/>
  <c r="W209" i="65" l="1"/>
  <c r="X211" i="65" s="1"/>
  <c r="X208" i="65"/>
  <c r="Z208" i="65" s="1"/>
  <c r="Z207" i="65"/>
  <c r="Z206" i="65"/>
  <c r="Z205" i="65"/>
  <c r="Z204" i="65"/>
  <c r="Z203" i="65"/>
  <c r="Z202" i="65"/>
  <c r="Z201" i="65"/>
  <c r="Z200" i="65"/>
  <c r="Z199" i="65"/>
  <c r="Z198" i="65"/>
  <c r="Z197" i="65"/>
  <c r="Z196" i="65"/>
  <c r="Z195" i="65"/>
  <c r="Z194" i="65"/>
  <c r="Z193" i="65"/>
  <c r="Z192" i="65"/>
  <c r="Z191" i="65"/>
  <c r="Z190" i="65"/>
  <c r="Z189" i="65"/>
  <c r="Z188" i="65"/>
  <c r="Z187" i="65"/>
  <c r="Z186" i="65"/>
  <c r="Z185" i="65"/>
  <c r="Z184" i="65"/>
  <c r="Z183" i="65"/>
  <c r="Z182" i="65"/>
  <c r="Z181" i="65"/>
  <c r="Z180" i="65"/>
  <c r="Z179" i="65"/>
  <c r="Z178" i="65"/>
  <c r="Z177" i="65"/>
  <c r="Z176" i="65"/>
  <c r="Z175" i="65"/>
  <c r="Z174" i="65"/>
  <c r="Z173" i="65"/>
  <c r="Z172" i="65"/>
  <c r="Z171" i="65"/>
  <c r="Z170" i="65"/>
  <c r="Z169" i="65"/>
  <c r="Z168" i="65"/>
  <c r="Z167" i="65"/>
  <c r="Z166" i="65"/>
  <c r="Z165" i="65"/>
  <c r="Z164" i="65"/>
  <c r="Z163" i="65"/>
  <c r="Z162" i="65"/>
  <c r="Z161" i="65"/>
  <c r="Z160" i="65"/>
  <c r="Z159" i="65"/>
  <c r="Z158" i="65"/>
  <c r="Z157" i="65"/>
  <c r="Z156" i="65"/>
  <c r="Z155" i="65"/>
  <c r="Z154" i="65"/>
  <c r="Z153" i="65"/>
  <c r="Z152" i="65"/>
  <c r="Z151" i="65"/>
  <c r="Z150" i="65"/>
  <c r="Z149" i="65"/>
  <c r="Z148" i="65"/>
  <c r="Z147" i="65"/>
  <c r="Z146" i="65"/>
  <c r="Z145" i="65"/>
  <c r="Z144" i="65"/>
  <c r="Z143" i="65"/>
  <c r="Z142" i="65"/>
  <c r="Z141" i="65"/>
  <c r="Z140" i="65"/>
  <c r="Z139" i="65"/>
  <c r="Z138" i="65"/>
  <c r="Z137" i="65"/>
  <c r="Z136" i="65"/>
  <c r="Z135" i="65"/>
  <c r="Z134" i="65"/>
  <c r="Z133" i="65"/>
  <c r="Z132" i="65"/>
  <c r="Z131" i="65"/>
  <c r="Z130" i="65"/>
  <c r="Z129" i="65"/>
  <c r="Z128" i="65"/>
  <c r="Z127" i="65"/>
  <c r="Z126" i="65"/>
  <c r="Z125" i="65"/>
  <c r="Z124" i="65"/>
  <c r="Z123" i="65"/>
  <c r="Z122" i="65"/>
  <c r="Z121" i="65"/>
  <c r="Z120" i="65"/>
  <c r="Z119" i="65"/>
  <c r="Z118" i="65"/>
  <c r="Z117" i="65"/>
  <c r="Z116" i="65"/>
  <c r="Z115" i="65"/>
  <c r="Z114" i="65"/>
  <c r="Z113" i="65"/>
  <c r="Z112" i="65"/>
  <c r="Z111" i="65"/>
  <c r="Z110" i="65"/>
  <c r="Z109" i="65"/>
  <c r="Z108" i="65"/>
  <c r="Z107" i="65"/>
  <c r="Z106" i="65"/>
  <c r="Z105" i="65"/>
  <c r="Z104" i="65"/>
  <c r="Z103" i="65"/>
  <c r="Z102" i="65"/>
  <c r="Z101" i="65"/>
  <c r="Z100" i="65"/>
  <c r="Z99" i="65"/>
  <c r="Z98" i="65"/>
  <c r="Z97" i="65"/>
  <c r="Z96" i="65"/>
  <c r="Z95" i="65"/>
  <c r="Z94" i="65"/>
  <c r="Z93" i="65"/>
  <c r="Z92" i="65"/>
  <c r="Z91" i="65"/>
  <c r="Z90" i="65"/>
  <c r="Z89" i="65"/>
  <c r="Z88" i="65"/>
  <c r="Z87" i="65"/>
  <c r="Z86" i="65"/>
  <c r="Z85" i="65"/>
  <c r="Z84" i="65"/>
  <c r="Z83" i="65"/>
  <c r="Z82" i="65"/>
  <c r="Z81" i="65"/>
  <c r="Z80" i="65"/>
  <c r="Z79" i="65"/>
  <c r="Z78" i="65"/>
  <c r="Z77" i="65"/>
  <c r="Z76" i="65"/>
  <c r="Z75" i="65"/>
  <c r="Z74" i="65"/>
  <c r="Z73" i="65"/>
  <c r="Z72" i="65"/>
  <c r="Z71" i="65"/>
  <c r="Z70" i="65"/>
  <c r="Z69" i="65"/>
  <c r="Z68" i="65"/>
  <c r="Z67" i="65"/>
  <c r="Z66" i="65"/>
  <c r="Z65" i="65"/>
  <c r="Z64" i="65"/>
  <c r="Z63" i="65"/>
  <c r="Z62" i="65"/>
  <c r="Z61" i="65"/>
  <c r="Z60" i="65"/>
  <c r="Z59" i="65"/>
  <c r="Z58" i="65"/>
  <c r="Z57" i="65"/>
  <c r="Z56" i="65"/>
  <c r="Z55" i="65"/>
  <c r="Z54" i="65"/>
  <c r="Z53" i="65"/>
  <c r="Z52" i="65"/>
  <c r="Z51" i="65"/>
  <c r="Z50" i="65"/>
  <c r="Z49" i="65"/>
  <c r="Z48" i="65"/>
  <c r="Z47" i="65"/>
  <c r="Z46" i="65"/>
  <c r="Z45" i="65"/>
  <c r="Z44" i="65"/>
  <c r="Z43" i="65"/>
  <c r="Z42" i="65"/>
  <c r="Z41" i="65"/>
  <c r="Z40" i="65"/>
  <c r="Z39" i="65"/>
  <c r="Z38" i="65"/>
  <c r="Z37" i="65"/>
  <c r="Z36" i="65"/>
  <c r="Z35" i="65"/>
  <c r="Z34" i="65"/>
  <c r="Z33" i="65"/>
  <c r="Z32" i="65"/>
  <c r="Z31" i="65"/>
  <c r="Z30" i="65"/>
  <c r="Z29" i="65"/>
  <c r="Z28" i="65"/>
  <c r="Z27" i="65"/>
  <c r="Z26" i="65"/>
  <c r="Z25" i="65"/>
  <c r="Z24" i="65"/>
  <c r="Z23" i="65"/>
  <c r="Z22" i="65"/>
  <c r="Z21" i="65"/>
  <c r="Z19" i="65"/>
  <c r="Z18" i="65"/>
  <c r="Z17" i="65"/>
  <c r="Z16" i="65"/>
  <c r="Z15" i="65"/>
  <c r="Z14" i="65"/>
  <c r="Z13" i="65"/>
  <c r="Z12" i="65"/>
  <c r="Z9" i="65"/>
  <c r="AC9" i="65" s="1"/>
  <c r="X209" i="65" l="1"/>
  <c r="AC10" i="65"/>
  <c r="AC11" i="65" s="1"/>
  <c r="AC12" i="65" s="1"/>
  <c r="AC13" i="65" s="1"/>
  <c r="AC14" i="65" s="1"/>
  <c r="AC15" i="65" s="1"/>
  <c r="AC16" i="65" s="1"/>
  <c r="AC17" i="65" s="1"/>
  <c r="AC18" i="65" s="1"/>
  <c r="AC19" i="65" s="1"/>
  <c r="AC20" i="65" s="1"/>
  <c r="AC21" i="65" s="1"/>
  <c r="AC22" i="65" s="1"/>
  <c r="AC23" i="65" s="1"/>
  <c r="AC24" i="65" s="1"/>
  <c r="AC25" i="65" s="1"/>
  <c r="AC26" i="65" s="1"/>
  <c r="AC27" i="65" s="1"/>
  <c r="AC28" i="65" s="1"/>
  <c r="AC29" i="65" s="1"/>
  <c r="AC30" i="65" s="1"/>
  <c r="AC31" i="65" s="1"/>
  <c r="AC32" i="65" s="1"/>
  <c r="AC33" i="65" s="1"/>
  <c r="AC34" i="65" s="1"/>
  <c r="AC35" i="65" s="1"/>
  <c r="AC36" i="65" s="1"/>
  <c r="AC37" i="65" s="1"/>
  <c r="AC38" i="65" s="1"/>
  <c r="AC39" i="65" s="1"/>
  <c r="AC40" i="65" s="1"/>
  <c r="AC41" i="65" s="1"/>
  <c r="AC42" i="65" s="1"/>
  <c r="AC43" i="65" s="1"/>
  <c r="AC44" i="65" s="1"/>
  <c r="AC45" i="65" s="1"/>
  <c r="AC46" i="65" s="1"/>
  <c r="AC47" i="65" s="1"/>
  <c r="AC48" i="65" s="1"/>
  <c r="AC49" i="65" s="1"/>
  <c r="AC50" i="65" s="1"/>
  <c r="AC51" i="65" s="1"/>
  <c r="AC52" i="65" s="1"/>
  <c r="AC53" i="65" s="1"/>
  <c r="AC54" i="65" s="1"/>
  <c r="AC55" i="65" s="1"/>
  <c r="AC56" i="65" s="1"/>
  <c r="AC57" i="65" s="1"/>
  <c r="AC58" i="65" s="1"/>
  <c r="AC59" i="65" s="1"/>
  <c r="AC60" i="65" s="1"/>
  <c r="AC61" i="65" s="1"/>
  <c r="AC62" i="65" s="1"/>
  <c r="AC63" i="65" s="1"/>
  <c r="AC64" i="65" s="1"/>
  <c r="AC65" i="65" s="1"/>
  <c r="AC66" i="65" s="1"/>
  <c r="AC67" i="65" s="1"/>
  <c r="AC68" i="65" s="1"/>
  <c r="AC69" i="65" s="1"/>
  <c r="Z20" i="65"/>
  <c r="Z209" i="65" s="1"/>
  <c r="Q6" i="38"/>
  <c r="AA5" i="65" l="1"/>
  <c r="AB5" i="65" s="1"/>
  <c r="AC207" i="65"/>
  <c r="AC70" i="65"/>
  <c r="AC71" i="65" s="1"/>
  <c r="AC72" i="65" s="1"/>
  <c r="AC73" i="65" s="1"/>
  <c r="AC74" i="65" s="1"/>
  <c r="AC75" i="65" s="1"/>
  <c r="AC76" i="65" s="1"/>
  <c r="AC77" i="65" s="1"/>
  <c r="AC78" i="65" s="1"/>
  <c r="AC79" i="65" s="1"/>
  <c r="AC80" i="65" s="1"/>
  <c r="AC81" i="65" s="1"/>
  <c r="AC82" i="65" s="1"/>
  <c r="AC83" i="65" s="1"/>
  <c r="AC84" i="65" s="1"/>
  <c r="AC85" i="65" s="1"/>
  <c r="AC86" i="65" s="1"/>
  <c r="AC87" i="65" s="1"/>
  <c r="AC88" i="65" s="1"/>
  <c r="AC89" i="65" s="1"/>
  <c r="AC90" i="65" s="1"/>
  <c r="AC91" i="65" s="1"/>
  <c r="AC92" i="65" s="1"/>
  <c r="AC93" i="65" s="1"/>
  <c r="AC94" i="65" s="1"/>
  <c r="AC95" i="65" s="1"/>
  <c r="AC96" i="65" s="1"/>
  <c r="AC97" i="65" s="1"/>
  <c r="AC98" i="65" s="1"/>
  <c r="AC99" i="65" s="1"/>
  <c r="AC100" i="65" s="1"/>
  <c r="AC101" i="65" s="1"/>
  <c r="AC102" i="65" s="1"/>
  <c r="AC103" i="65" s="1"/>
  <c r="AC104" i="65" s="1"/>
  <c r="AC105" i="65" s="1"/>
  <c r="AC106" i="65" s="1"/>
  <c r="AC107" i="65" s="1"/>
  <c r="AC108" i="65" s="1"/>
  <c r="AC109" i="65" s="1"/>
  <c r="AC110" i="65" s="1"/>
  <c r="AC111" i="65" s="1"/>
  <c r="AC112" i="65" s="1"/>
  <c r="AC113" i="65" s="1"/>
  <c r="AC114" i="65" s="1"/>
  <c r="AC115" i="65" s="1"/>
  <c r="AC116" i="65" s="1"/>
  <c r="AC117" i="65" s="1"/>
  <c r="AC118" i="65" s="1"/>
  <c r="AC119" i="65" s="1"/>
  <c r="AC120" i="65" s="1"/>
  <c r="AC121" i="65" s="1"/>
  <c r="AC122" i="65" s="1"/>
  <c r="AC123" i="65" s="1"/>
  <c r="AC124" i="65" s="1"/>
  <c r="AC125" i="65" s="1"/>
  <c r="AC126" i="65" s="1"/>
  <c r="AC127" i="65" s="1"/>
  <c r="AC128" i="65" s="1"/>
  <c r="AC129" i="65" s="1"/>
  <c r="AC130" i="65" s="1"/>
  <c r="AC131" i="65" s="1"/>
  <c r="AC132" i="65" s="1"/>
  <c r="AC133" i="65" s="1"/>
  <c r="AC134" i="65" s="1"/>
  <c r="AC135" i="65" s="1"/>
  <c r="AC136" i="65" s="1"/>
  <c r="AC137" i="65" s="1"/>
  <c r="AC138" i="65" s="1"/>
  <c r="AC139" i="65" s="1"/>
  <c r="AC140" i="65" s="1"/>
  <c r="AC141" i="65" s="1"/>
  <c r="AC142" i="65" s="1"/>
  <c r="AC143" i="65" s="1"/>
  <c r="AC144" i="65" s="1"/>
  <c r="AC145" i="65" s="1"/>
  <c r="AC146" i="65" s="1"/>
  <c r="AC147" i="65" s="1"/>
  <c r="AC148" i="65" s="1"/>
  <c r="AC149" i="65" s="1"/>
  <c r="AC150" i="65" s="1"/>
  <c r="AC151" i="65" s="1"/>
  <c r="AC152" i="65" s="1"/>
  <c r="AC153" i="65" s="1"/>
  <c r="AC154" i="65" s="1"/>
  <c r="AC155" i="65" s="1"/>
  <c r="AC156" i="65" s="1"/>
  <c r="AC157" i="65" s="1"/>
  <c r="AC158" i="65" s="1"/>
  <c r="AC159" i="65" s="1"/>
  <c r="AC160" i="65" s="1"/>
  <c r="AC161" i="65" s="1"/>
  <c r="AC162" i="65" s="1"/>
  <c r="AC163" i="65" s="1"/>
  <c r="AC164" i="65" s="1"/>
  <c r="AC165" i="65" s="1"/>
  <c r="AC166" i="65" s="1"/>
  <c r="AC167" i="65" s="1"/>
  <c r="AC168" i="65" s="1"/>
  <c r="AC169" i="65" s="1"/>
  <c r="AC170" i="65" s="1"/>
  <c r="AC171" i="65" s="1"/>
  <c r="AC172" i="65" s="1"/>
  <c r="AC173" i="65" s="1"/>
  <c r="AC174" i="65" s="1"/>
  <c r="AC175" i="65" s="1"/>
  <c r="AC176" i="65" s="1"/>
  <c r="AC177" i="65" s="1"/>
  <c r="AC178" i="65" s="1"/>
  <c r="AC179" i="65" s="1"/>
  <c r="AC180" i="65" s="1"/>
  <c r="AC181" i="65" s="1"/>
  <c r="AC182" i="65" s="1"/>
  <c r="AC183" i="65" s="1"/>
  <c r="AC184" i="65" s="1"/>
  <c r="AC185" i="65" s="1"/>
  <c r="AC186" i="65" s="1"/>
  <c r="AC187" i="65" s="1"/>
  <c r="AC188" i="65" s="1"/>
  <c r="AC189" i="65" s="1"/>
  <c r="AC190" i="65" s="1"/>
  <c r="AC191" i="65" s="1"/>
  <c r="AC192" i="65" s="1"/>
  <c r="AC193" i="65" s="1"/>
  <c r="AC194" i="65" s="1"/>
  <c r="AC195" i="65" s="1"/>
  <c r="AC196" i="65" s="1"/>
  <c r="AC197" i="65" s="1"/>
  <c r="AC198" i="65" s="1"/>
  <c r="AC199" i="65" s="1"/>
  <c r="AC200" i="65" s="1"/>
  <c r="AC201" i="65" s="1"/>
  <c r="AC202" i="65" s="1"/>
  <c r="AC203" i="65" s="1"/>
  <c r="AC204" i="65" s="1"/>
  <c r="AC205" i="65" s="1"/>
  <c r="AC206" i="65" s="1"/>
  <c r="Q17" i="38"/>
  <c r="Q15" i="38" l="1"/>
  <c r="Q16" i="38"/>
  <c r="Q14" i="38"/>
  <c r="Q10" i="38" l="1"/>
  <c r="Q9" i="38"/>
  <c r="C18" i="135" l="1"/>
  <c r="F21" i="135" s="1"/>
  <c r="A18" i="135"/>
  <c r="F17" i="135"/>
  <c r="D17" i="135"/>
  <c r="F16" i="135"/>
  <c r="F15" i="135"/>
  <c r="F14" i="135"/>
  <c r="F13" i="135"/>
  <c r="F12" i="135"/>
  <c r="F11" i="135"/>
  <c r="F10" i="135"/>
  <c r="F9" i="135"/>
  <c r="F8" i="135"/>
  <c r="M209" i="65"/>
  <c r="N208" i="65"/>
  <c r="P208" i="65" s="1"/>
  <c r="N207" i="65"/>
  <c r="P207" i="65" s="1"/>
  <c r="N206" i="65"/>
  <c r="P206" i="65" s="1"/>
  <c r="N205" i="65"/>
  <c r="P205" i="65" s="1"/>
  <c r="N204" i="65"/>
  <c r="P204" i="65" s="1"/>
  <c r="N203" i="65"/>
  <c r="P203" i="65" s="1"/>
  <c r="N202" i="65"/>
  <c r="P202" i="65" s="1"/>
  <c r="N201" i="65"/>
  <c r="P201" i="65" s="1"/>
  <c r="N200" i="65"/>
  <c r="P200" i="65" s="1"/>
  <c r="N199" i="65"/>
  <c r="P199" i="65" s="1"/>
  <c r="N198" i="65"/>
  <c r="P198" i="65" s="1"/>
  <c r="N197" i="65"/>
  <c r="P197" i="65" s="1"/>
  <c r="N196" i="65"/>
  <c r="P196" i="65" s="1"/>
  <c r="N195" i="65"/>
  <c r="P195" i="65" s="1"/>
  <c r="N194" i="65"/>
  <c r="P194" i="65" s="1"/>
  <c r="N193" i="65"/>
  <c r="P193" i="65" s="1"/>
  <c r="N192" i="65"/>
  <c r="P192" i="65" s="1"/>
  <c r="N191" i="65"/>
  <c r="P191" i="65" s="1"/>
  <c r="N190" i="65"/>
  <c r="P190" i="65" s="1"/>
  <c r="N189" i="65"/>
  <c r="P189" i="65" s="1"/>
  <c r="N188" i="65"/>
  <c r="P188" i="65" s="1"/>
  <c r="N187" i="65"/>
  <c r="P187" i="65" s="1"/>
  <c r="N186" i="65"/>
  <c r="P186" i="65" s="1"/>
  <c r="N185" i="65"/>
  <c r="P185" i="65" s="1"/>
  <c r="N184" i="65"/>
  <c r="P184" i="65" s="1"/>
  <c r="N183" i="65"/>
  <c r="P183" i="65" s="1"/>
  <c r="N182" i="65"/>
  <c r="P182" i="65" s="1"/>
  <c r="N181" i="65"/>
  <c r="P181" i="65" s="1"/>
  <c r="N180" i="65"/>
  <c r="P180" i="65" s="1"/>
  <c r="N179" i="65"/>
  <c r="P179" i="65" s="1"/>
  <c r="N178" i="65"/>
  <c r="P178" i="65" s="1"/>
  <c r="N177" i="65"/>
  <c r="P177" i="65" s="1"/>
  <c r="N176" i="65"/>
  <c r="P176" i="65" s="1"/>
  <c r="N175" i="65"/>
  <c r="P175" i="65" s="1"/>
  <c r="N174" i="65"/>
  <c r="P174" i="65" s="1"/>
  <c r="N173" i="65"/>
  <c r="P173" i="65" s="1"/>
  <c r="N172" i="65"/>
  <c r="P172" i="65" s="1"/>
  <c r="N171" i="65"/>
  <c r="P171" i="65" s="1"/>
  <c r="N170" i="65"/>
  <c r="P170" i="65" s="1"/>
  <c r="N169" i="65"/>
  <c r="P169" i="65" s="1"/>
  <c r="N168" i="65"/>
  <c r="P168" i="65" s="1"/>
  <c r="N167" i="65"/>
  <c r="P167" i="65" s="1"/>
  <c r="N166" i="65"/>
  <c r="P166" i="65" s="1"/>
  <c r="N165" i="65"/>
  <c r="P165" i="65" s="1"/>
  <c r="N164" i="65"/>
  <c r="P164" i="65" s="1"/>
  <c r="N163" i="65"/>
  <c r="P163" i="65" s="1"/>
  <c r="N162" i="65"/>
  <c r="P162" i="65" s="1"/>
  <c r="N161" i="65"/>
  <c r="P161" i="65" s="1"/>
  <c r="N160" i="65"/>
  <c r="P160" i="65" s="1"/>
  <c r="N159" i="65"/>
  <c r="P159" i="65" s="1"/>
  <c r="N158" i="65"/>
  <c r="P158" i="65" s="1"/>
  <c r="N157" i="65"/>
  <c r="P157" i="65" s="1"/>
  <c r="N156" i="65"/>
  <c r="P156" i="65" s="1"/>
  <c r="N155" i="65"/>
  <c r="P155" i="65" s="1"/>
  <c r="N154" i="65"/>
  <c r="P154" i="65" s="1"/>
  <c r="N153" i="65"/>
  <c r="P153" i="65" s="1"/>
  <c r="N152" i="65"/>
  <c r="P152" i="65" s="1"/>
  <c r="N151" i="65"/>
  <c r="P151" i="65" s="1"/>
  <c r="N150" i="65"/>
  <c r="P150" i="65" s="1"/>
  <c r="N149" i="65"/>
  <c r="P149" i="65" s="1"/>
  <c r="N148" i="65"/>
  <c r="P148" i="65" s="1"/>
  <c r="N147" i="65"/>
  <c r="P147" i="65" s="1"/>
  <c r="N146" i="65"/>
  <c r="P146" i="65" s="1"/>
  <c r="N145" i="65"/>
  <c r="P145" i="65" s="1"/>
  <c r="N144" i="65"/>
  <c r="P144" i="65" s="1"/>
  <c r="N143" i="65"/>
  <c r="P143" i="65" s="1"/>
  <c r="N142" i="65"/>
  <c r="P142" i="65" s="1"/>
  <c r="N141" i="65"/>
  <c r="P141" i="65" s="1"/>
  <c r="N140" i="65"/>
  <c r="P140" i="65" s="1"/>
  <c r="N139" i="65"/>
  <c r="P139" i="65" s="1"/>
  <c r="N138" i="65"/>
  <c r="P138" i="65" s="1"/>
  <c r="N137" i="65"/>
  <c r="P137" i="65" s="1"/>
  <c r="N136" i="65"/>
  <c r="P136" i="65" s="1"/>
  <c r="N135" i="65"/>
  <c r="P135" i="65" s="1"/>
  <c r="N134" i="65"/>
  <c r="P134" i="65" s="1"/>
  <c r="N133" i="65"/>
  <c r="P133" i="65" s="1"/>
  <c r="N132" i="65"/>
  <c r="P132" i="65" s="1"/>
  <c r="N131" i="65"/>
  <c r="P131" i="65" s="1"/>
  <c r="N130" i="65"/>
  <c r="P130" i="65" s="1"/>
  <c r="N129" i="65"/>
  <c r="P129" i="65" s="1"/>
  <c r="N128" i="65"/>
  <c r="P128" i="65" s="1"/>
  <c r="N127" i="65"/>
  <c r="P127" i="65" s="1"/>
  <c r="N126" i="65"/>
  <c r="P126" i="65" s="1"/>
  <c r="N125" i="65"/>
  <c r="P125" i="65" s="1"/>
  <c r="N124" i="65"/>
  <c r="P124" i="65" s="1"/>
  <c r="N123" i="65"/>
  <c r="P123" i="65" s="1"/>
  <c r="N122" i="65"/>
  <c r="P122" i="65" s="1"/>
  <c r="N121" i="65"/>
  <c r="P121" i="65" s="1"/>
  <c r="N120" i="65"/>
  <c r="P120" i="65" s="1"/>
  <c r="N119" i="65"/>
  <c r="P119" i="65" s="1"/>
  <c r="N118" i="65"/>
  <c r="P118" i="65" s="1"/>
  <c r="N117" i="65"/>
  <c r="P117" i="65" s="1"/>
  <c r="N116" i="65"/>
  <c r="P116" i="65" s="1"/>
  <c r="N115" i="65"/>
  <c r="P115" i="65" s="1"/>
  <c r="N114" i="65"/>
  <c r="P114" i="65" s="1"/>
  <c r="N113" i="65"/>
  <c r="P113" i="65" s="1"/>
  <c r="N112" i="65"/>
  <c r="P112" i="65" s="1"/>
  <c r="N111" i="65"/>
  <c r="P111" i="65" s="1"/>
  <c r="N110" i="65"/>
  <c r="P110" i="65" s="1"/>
  <c r="N109" i="65"/>
  <c r="P109" i="65" s="1"/>
  <c r="N108" i="65"/>
  <c r="P108" i="65" s="1"/>
  <c r="N107" i="65"/>
  <c r="P107" i="65" s="1"/>
  <c r="N106" i="65"/>
  <c r="P106" i="65" s="1"/>
  <c r="N105" i="65"/>
  <c r="P105" i="65" s="1"/>
  <c r="N104" i="65"/>
  <c r="P104" i="65" s="1"/>
  <c r="N103" i="65"/>
  <c r="P103" i="65" s="1"/>
  <c r="N102" i="65"/>
  <c r="P102" i="65" s="1"/>
  <c r="N101" i="65"/>
  <c r="P101" i="65" s="1"/>
  <c r="N100" i="65"/>
  <c r="P100" i="65" s="1"/>
  <c r="N99" i="65"/>
  <c r="P99" i="65" s="1"/>
  <c r="N98" i="65"/>
  <c r="P98" i="65" s="1"/>
  <c r="N97" i="65"/>
  <c r="P97" i="65" s="1"/>
  <c r="N96" i="65"/>
  <c r="P96" i="65" s="1"/>
  <c r="N95" i="65"/>
  <c r="P95" i="65" s="1"/>
  <c r="N94" i="65"/>
  <c r="P94" i="65" s="1"/>
  <c r="N93" i="65"/>
  <c r="P93" i="65" s="1"/>
  <c r="N92" i="65"/>
  <c r="P92" i="65" s="1"/>
  <c r="N91" i="65"/>
  <c r="P91" i="65" s="1"/>
  <c r="N90" i="65"/>
  <c r="P90" i="65" s="1"/>
  <c r="N89" i="65"/>
  <c r="P89" i="65" s="1"/>
  <c r="N88" i="65"/>
  <c r="P88" i="65" s="1"/>
  <c r="N87" i="65"/>
  <c r="P87" i="65" s="1"/>
  <c r="N86" i="65"/>
  <c r="P86" i="65" s="1"/>
  <c r="N85" i="65"/>
  <c r="P85" i="65" s="1"/>
  <c r="N84" i="65"/>
  <c r="P84" i="65" s="1"/>
  <c r="N83" i="65"/>
  <c r="P83" i="65" s="1"/>
  <c r="N82" i="65"/>
  <c r="P82" i="65" s="1"/>
  <c r="N81" i="65"/>
  <c r="P81" i="65" s="1"/>
  <c r="N80" i="65"/>
  <c r="P80" i="65" s="1"/>
  <c r="N79" i="65"/>
  <c r="P79" i="65" s="1"/>
  <c r="N78" i="65"/>
  <c r="P78" i="65" s="1"/>
  <c r="N77" i="65"/>
  <c r="P77" i="65" s="1"/>
  <c r="N76" i="65"/>
  <c r="P76" i="65" s="1"/>
  <c r="N75" i="65"/>
  <c r="P75" i="65" s="1"/>
  <c r="N74" i="65"/>
  <c r="P74" i="65" s="1"/>
  <c r="N73" i="65"/>
  <c r="P73" i="65" s="1"/>
  <c r="N72" i="65"/>
  <c r="P72" i="65" s="1"/>
  <c r="N71" i="65"/>
  <c r="P71" i="65" s="1"/>
  <c r="N70" i="65"/>
  <c r="P70" i="65" s="1"/>
  <c r="N69" i="65"/>
  <c r="P69" i="65" s="1"/>
  <c r="N68" i="65"/>
  <c r="P68" i="65" s="1"/>
  <c r="N67" i="65"/>
  <c r="P67" i="65" s="1"/>
  <c r="N66" i="65"/>
  <c r="P66" i="65" s="1"/>
  <c r="N65" i="65"/>
  <c r="P65" i="65" s="1"/>
  <c r="N64" i="65"/>
  <c r="P64" i="65" s="1"/>
  <c r="N63" i="65"/>
  <c r="P63" i="65" s="1"/>
  <c r="P62" i="65"/>
  <c r="N62" i="65"/>
  <c r="N61" i="65"/>
  <c r="P61" i="65" s="1"/>
  <c r="N60" i="65"/>
  <c r="P60" i="65" s="1"/>
  <c r="N59" i="65"/>
  <c r="P59" i="65" s="1"/>
  <c r="N58" i="65"/>
  <c r="P58" i="65" s="1"/>
  <c r="N57" i="65"/>
  <c r="P57" i="65" s="1"/>
  <c r="N56" i="65"/>
  <c r="P56" i="65" s="1"/>
  <c r="N55" i="65"/>
  <c r="P55" i="65" s="1"/>
  <c r="N54" i="65"/>
  <c r="P54" i="65" s="1"/>
  <c r="N53" i="65"/>
  <c r="P53" i="65" s="1"/>
  <c r="N52" i="65"/>
  <c r="P52" i="65" s="1"/>
  <c r="N51" i="65"/>
  <c r="P51" i="65" s="1"/>
  <c r="N50" i="65"/>
  <c r="P50" i="65" s="1"/>
  <c r="N49" i="65"/>
  <c r="P49" i="65" s="1"/>
  <c r="N48" i="65"/>
  <c r="P48" i="65" s="1"/>
  <c r="N47" i="65"/>
  <c r="P47" i="65" s="1"/>
  <c r="N46" i="65"/>
  <c r="P46" i="65" s="1"/>
  <c r="N45" i="65"/>
  <c r="P45" i="65" s="1"/>
  <c r="N44" i="65"/>
  <c r="P44" i="65" s="1"/>
  <c r="N43" i="65"/>
  <c r="P43" i="65" s="1"/>
  <c r="N42" i="65"/>
  <c r="P42" i="65" s="1"/>
  <c r="N41" i="65"/>
  <c r="P41" i="65" s="1"/>
  <c r="N40" i="65"/>
  <c r="P40" i="65" s="1"/>
  <c r="N39" i="65"/>
  <c r="P39" i="65" s="1"/>
  <c r="N38" i="65"/>
  <c r="P38" i="65" s="1"/>
  <c r="N37" i="65"/>
  <c r="P37" i="65" s="1"/>
  <c r="N36" i="65"/>
  <c r="P36" i="65" s="1"/>
  <c r="N35" i="65"/>
  <c r="P35" i="65" s="1"/>
  <c r="N34" i="65"/>
  <c r="P34" i="65" s="1"/>
  <c r="N33" i="65"/>
  <c r="P33" i="65" s="1"/>
  <c r="N32" i="65"/>
  <c r="P32" i="65" s="1"/>
  <c r="N31" i="65"/>
  <c r="P31" i="65" s="1"/>
  <c r="N30" i="65"/>
  <c r="P30" i="65" s="1"/>
  <c r="N29" i="65"/>
  <c r="P29" i="65" s="1"/>
  <c r="N28" i="65"/>
  <c r="P28" i="65" s="1"/>
  <c r="N27" i="65"/>
  <c r="P27" i="65" s="1"/>
  <c r="N26" i="65"/>
  <c r="P26" i="65" s="1"/>
  <c r="N25" i="65"/>
  <c r="P25" i="65" s="1"/>
  <c r="N24" i="65"/>
  <c r="P24" i="65" s="1"/>
  <c r="N23" i="65"/>
  <c r="P23" i="65" s="1"/>
  <c r="N22" i="65"/>
  <c r="P22" i="65" s="1"/>
  <c r="N21" i="65"/>
  <c r="P21" i="65" s="1"/>
  <c r="N20" i="65"/>
  <c r="P20" i="65" s="1"/>
  <c r="P19" i="65"/>
  <c r="P18" i="65"/>
  <c r="P17" i="65"/>
  <c r="P16" i="65"/>
  <c r="P15" i="65"/>
  <c r="P14" i="65"/>
  <c r="P13" i="65"/>
  <c r="P12" i="65"/>
  <c r="P11" i="65"/>
  <c r="P10" i="65"/>
  <c r="L16" i="130"/>
  <c r="O19" i="130" s="1"/>
  <c r="J16" i="130"/>
  <c r="M15" i="130"/>
  <c r="O15" i="130" s="1"/>
  <c r="M14" i="130"/>
  <c r="O14" i="130" s="1"/>
  <c r="F18" i="135" l="1"/>
  <c r="F20" i="135" s="1"/>
  <c r="P9" i="65"/>
  <c r="N209" i="65"/>
  <c r="M16" i="130"/>
  <c r="O16" i="130"/>
  <c r="Q1" i="40"/>
  <c r="Z1" i="40" s="1"/>
  <c r="J1" i="40"/>
  <c r="G5" i="135" l="1"/>
  <c r="H5" i="135" s="1"/>
  <c r="P209" i="65"/>
  <c r="S10" i="65"/>
  <c r="S11" i="65" s="1"/>
  <c r="S12" i="65" s="1"/>
  <c r="S13" i="65" s="1"/>
  <c r="S14" i="65" s="1"/>
  <c r="S15" i="65" s="1"/>
  <c r="S16" i="65" s="1"/>
  <c r="S17" i="65" s="1"/>
  <c r="S18" i="65" s="1"/>
  <c r="S19" i="65" s="1"/>
  <c r="S20" i="65" s="1"/>
  <c r="S21" i="65" s="1"/>
  <c r="S22" i="65" s="1"/>
  <c r="S23" i="65" s="1"/>
  <c r="S24" i="65" s="1"/>
  <c r="S25" i="65" s="1"/>
  <c r="S26" i="65" s="1"/>
  <c r="S27" i="65" s="1"/>
  <c r="S28" i="65" s="1"/>
  <c r="S29" i="65" s="1"/>
  <c r="S30" i="65" s="1"/>
  <c r="S31" i="65" s="1"/>
  <c r="S32" i="65" s="1"/>
  <c r="S33" i="65" s="1"/>
  <c r="S34" i="65" s="1"/>
  <c r="S35" i="65" s="1"/>
  <c r="S36" i="65" s="1"/>
  <c r="S37" i="65" s="1"/>
  <c r="S38" i="65" s="1"/>
  <c r="S39" i="65" s="1"/>
  <c r="S40" i="65" s="1"/>
  <c r="S41" i="65" s="1"/>
  <c r="S42" i="65" s="1"/>
  <c r="S43" i="65" s="1"/>
  <c r="S44" i="65" s="1"/>
  <c r="S45" i="65" s="1"/>
  <c r="S46" i="65" s="1"/>
  <c r="S47" i="65" s="1"/>
  <c r="S48" i="65" s="1"/>
  <c r="S49" i="65" s="1"/>
  <c r="S50" i="65" s="1"/>
  <c r="S51" i="65" s="1"/>
  <c r="S52" i="65" s="1"/>
  <c r="S53" i="65" s="1"/>
  <c r="S54" i="65" s="1"/>
  <c r="S55" i="65" s="1"/>
  <c r="S56" i="65" s="1"/>
  <c r="S57" i="65" s="1"/>
  <c r="S58" i="65" s="1"/>
  <c r="S59" i="65" s="1"/>
  <c r="S60" i="65" s="1"/>
  <c r="S61" i="65" s="1"/>
  <c r="S62" i="65" s="1"/>
  <c r="S63" i="65" s="1"/>
  <c r="S64" i="65" s="1"/>
  <c r="S65" i="65" s="1"/>
  <c r="S66" i="65" s="1"/>
  <c r="S67" i="65" s="1"/>
  <c r="S68" i="65" s="1"/>
  <c r="S69" i="65" s="1"/>
  <c r="P5" i="130"/>
  <c r="Q5" i="130" s="1"/>
  <c r="O18" i="130"/>
  <c r="F9" i="125"/>
  <c r="S207" i="65" l="1"/>
  <c r="S70" i="65"/>
  <c r="S71" i="65" s="1"/>
  <c r="S72" i="65" s="1"/>
  <c r="S73" i="65" s="1"/>
  <c r="S74" i="65" s="1"/>
  <c r="S75" i="65" s="1"/>
  <c r="S76" i="65" s="1"/>
  <c r="S77" i="65" s="1"/>
  <c r="S78" i="65" s="1"/>
  <c r="S79" i="65" s="1"/>
  <c r="S80" i="65" s="1"/>
  <c r="S81" i="65" s="1"/>
  <c r="S82" i="65" s="1"/>
  <c r="S83" i="65" s="1"/>
  <c r="S84" i="65" s="1"/>
  <c r="S85" i="65" s="1"/>
  <c r="S86" i="65" s="1"/>
  <c r="S87" i="65" s="1"/>
  <c r="S88" i="65" s="1"/>
  <c r="S89" i="65" s="1"/>
  <c r="S90" i="65" s="1"/>
  <c r="S91" i="65" s="1"/>
  <c r="S92" i="65" s="1"/>
  <c r="S93" i="65" s="1"/>
  <c r="S94" i="65" s="1"/>
  <c r="S95" i="65" s="1"/>
  <c r="S96" i="65" s="1"/>
  <c r="S97" i="65" s="1"/>
  <c r="S98" i="65" s="1"/>
  <c r="S99" i="65" s="1"/>
  <c r="S100" i="65" s="1"/>
  <c r="S101" i="65" s="1"/>
  <c r="S102" i="65" s="1"/>
  <c r="S103" i="65" s="1"/>
  <c r="S104" i="65" s="1"/>
  <c r="S105" i="65" s="1"/>
  <c r="S106" i="65" s="1"/>
  <c r="S107" i="65" s="1"/>
  <c r="S108" i="65" s="1"/>
  <c r="S109" i="65" s="1"/>
  <c r="S110" i="65" s="1"/>
  <c r="S111" i="65" s="1"/>
  <c r="S112" i="65" s="1"/>
  <c r="S113" i="65" s="1"/>
  <c r="S114" i="65" s="1"/>
  <c r="S115" i="65" s="1"/>
  <c r="S116" i="65" s="1"/>
  <c r="S117" i="65" s="1"/>
  <c r="S118" i="65" s="1"/>
  <c r="S119" i="65" s="1"/>
  <c r="S120" i="65" s="1"/>
  <c r="S121" i="65" s="1"/>
  <c r="S122" i="65" s="1"/>
  <c r="S123" i="65" s="1"/>
  <c r="S124" i="65" s="1"/>
  <c r="S125" i="65" s="1"/>
  <c r="S126" i="65" s="1"/>
  <c r="S127" i="65" s="1"/>
  <c r="S128" i="65" s="1"/>
  <c r="S129" i="65" s="1"/>
  <c r="S130" i="65" s="1"/>
  <c r="S131" i="65" s="1"/>
  <c r="S132" i="65" s="1"/>
  <c r="S133" i="65" s="1"/>
  <c r="S134" i="65" s="1"/>
  <c r="S135" i="65" s="1"/>
  <c r="S136" i="65" s="1"/>
  <c r="S137" i="65" s="1"/>
  <c r="S138" i="65" s="1"/>
  <c r="S139" i="65" s="1"/>
  <c r="S140" i="65" s="1"/>
  <c r="S141" i="65" s="1"/>
  <c r="S142" i="65" s="1"/>
  <c r="S143" i="65" s="1"/>
  <c r="S144" i="65" s="1"/>
  <c r="S145" i="65" s="1"/>
  <c r="S146" i="65" s="1"/>
  <c r="S147" i="65" s="1"/>
  <c r="S148" i="65" s="1"/>
  <c r="S149" i="65" s="1"/>
  <c r="S150" i="65" s="1"/>
  <c r="S151" i="65" s="1"/>
  <c r="S152" i="65" s="1"/>
  <c r="S153" i="65" s="1"/>
  <c r="S154" i="65" s="1"/>
  <c r="S155" i="65" s="1"/>
  <c r="S156" i="65" s="1"/>
  <c r="S157" i="65" s="1"/>
  <c r="S158" i="65" s="1"/>
  <c r="S159" i="65" s="1"/>
  <c r="S160" i="65" s="1"/>
  <c r="S161" i="65" s="1"/>
  <c r="S162" i="65" s="1"/>
  <c r="S163" i="65" s="1"/>
  <c r="S164" i="65" s="1"/>
  <c r="S165" i="65" s="1"/>
  <c r="S166" i="65" s="1"/>
  <c r="S167" i="65" s="1"/>
  <c r="S168" i="65" s="1"/>
  <c r="S169" i="65" s="1"/>
  <c r="S170" i="65" s="1"/>
  <c r="S171" i="65" s="1"/>
  <c r="S172" i="65" s="1"/>
  <c r="S173" i="65" s="1"/>
  <c r="S174" i="65" s="1"/>
  <c r="S175" i="65" s="1"/>
  <c r="S176" i="65" s="1"/>
  <c r="S177" i="65" s="1"/>
  <c r="S178" i="65" s="1"/>
  <c r="S179" i="65" s="1"/>
  <c r="S180" i="65" s="1"/>
  <c r="S181" i="65" s="1"/>
  <c r="S182" i="65" s="1"/>
  <c r="S183" i="65" s="1"/>
  <c r="S184" i="65" s="1"/>
  <c r="S185" i="65" s="1"/>
  <c r="S186" i="65" s="1"/>
  <c r="S187" i="65" s="1"/>
  <c r="S188" i="65" s="1"/>
  <c r="S189" i="65" s="1"/>
  <c r="S190" i="65" s="1"/>
  <c r="S191" i="65" s="1"/>
  <c r="S192" i="65" s="1"/>
  <c r="S193" i="65" s="1"/>
  <c r="S194" i="65" s="1"/>
  <c r="S195" i="65" s="1"/>
  <c r="S196" i="65" s="1"/>
  <c r="S197" i="65" s="1"/>
  <c r="S198" i="65" s="1"/>
  <c r="S199" i="65" s="1"/>
  <c r="S200" i="65" s="1"/>
  <c r="S201" i="65" s="1"/>
  <c r="S202" i="65" s="1"/>
  <c r="S203" i="65" s="1"/>
  <c r="S204" i="65" s="1"/>
  <c r="S205" i="65" s="1"/>
  <c r="S206" i="65" s="1"/>
  <c r="Q5" i="65"/>
  <c r="R5" i="65" s="1"/>
  <c r="I9" i="125"/>
  <c r="I10" i="125" s="1"/>
  <c r="I11" i="125" s="1"/>
  <c r="I12" i="125" s="1"/>
  <c r="I13" i="125" s="1"/>
  <c r="B9" i="125"/>
  <c r="C100" i="125"/>
  <c r="D102" i="125" s="1"/>
  <c r="F9" i="54" l="1"/>
  <c r="F8" i="54"/>
  <c r="D9" i="40" l="1"/>
  <c r="D8" i="40"/>
  <c r="F8" i="40" s="1"/>
  <c r="D27" i="40"/>
  <c r="F27" i="40" s="1"/>
  <c r="D26" i="54" l="1"/>
  <c r="C26" i="54"/>
  <c r="E29" i="54" s="1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L62" i="40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F26" i="54" l="1"/>
  <c r="G5" i="54" s="1"/>
  <c r="H5" i="54" s="1"/>
  <c r="M62" i="40"/>
  <c r="O62" i="40"/>
  <c r="E31" i="54" l="1"/>
  <c r="P5" i="40"/>
  <c r="N67" i="40"/>
  <c r="IG33" i="1" l="1"/>
  <c r="IG34" i="1" s="1"/>
  <c r="IE33" i="1"/>
  <c r="II5" i="1"/>
  <c r="HX33" i="1"/>
  <c r="HV33" i="1"/>
  <c r="HZ5" i="1"/>
  <c r="IP33" i="1"/>
  <c r="IP34" i="1" s="1"/>
  <c r="IN33" i="1"/>
  <c r="IR5" i="1"/>
  <c r="HO33" i="1"/>
  <c r="HM33" i="1"/>
  <c r="HQ5" i="1"/>
  <c r="HF33" i="1"/>
  <c r="HD33" i="1"/>
  <c r="HH5" i="1"/>
  <c r="GW33" i="1"/>
  <c r="GU33" i="1"/>
  <c r="GY5" i="1"/>
  <c r="GN33" i="1"/>
  <c r="GL33" i="1"/>
  <c r="GP5" i="1"/>
  <c r="GE33" i="1"/>
  <c r="GC33" i="1"/>
  <c r="GG5" i="1"/>
  <c r="JA5" i="1"/>
  <c r="IW33" i="1"/>
  <c r="IY33" i="1"/>
  <c r="HF34" i="1" l="1"/>
  <c r="IY34" i="1"/>
  <c r="HX34" i="1"/>
  <c r="GE34" i="1"/>
  <c r="HO34" i="1"/>
  <c r="GN34" i="1"/>
  <c r="GW34" i="1"/>
  <c r="D47" i="57"/>
  <c r="C47" i="57"/>
  <c r="F49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8" i="57"/>
  <c r="F47" i="57" l="1"/>
  <c r="G5" i="57" s="1"/>
  <c r="H5" i="57" s="1"/>
  <c r="F48" i="57" l="1"/>
  <c r="D100" i="125" l="1"/>
  <c r="F98" i="125"/>
  <c r="F97" i="125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B10" i="125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B61" i="125" s="1"/>
  <c r="B62" i="125" s="1"/>
  <c r="B63" i="125" s="1"/>
  <c r="B64" i="125" s="1"/>
  <c r="B65" i="125" s="1"/>
  <c r="B66" i="125" s="1"/>
  <c r="B67" i="125" s="1"/>
  <c r="B68" i="125" s="1"/>
  <c r="B69" i="125" s="1"/>
  <c r="B70" i="125" s="1"/>
  <c r="B71" i="125" s="1"/>
  <c r="B72" i="125" s="1"/>
  <c r="B73" i="125" s="1"/>
  <c r="B74" i="125" s="1"/>
  <c r="B75" i="125" s="1"/>
  <c r="B76" i="125" s="1"/>
  <c r="B77" i="125" s="1"/>
  <c r="B78" i="125" s="1"/>
  <c r="B79" i="125" s="1"/>
  <c r="B80" i="125" s="1"/>
  <c r="B81" i="125" s="1"/>
  <c r="B82" i="125" s="1"/>
  <c r="B83" i="125" s="1"/>
  <c r="B84" i="125" s="1"/>
  <c r="B85" i="125" s="1"/>
  <c r="B86" i="125" s="1"/>
  <c r="B87" i="125" s="1"/>
  <c r="B88" i="125" s="1"/>
  <c r="B89" i="125" s="1"/>
  <c r="B90" i="125" s="1"/>
  <c r="B91" i="125" s="1"/>
  <c r="B92" i="125" s="1"/>
  <c r="B93" i="125" s="1"/>
  <c r="B94" i="125" s="1"/>
  <c r="B95" i="125" s="1"/>
  <c r="B96" i="125" s="1"/>
  <c r="B97" i="125" s="1"/>
  <c r="B98" i="125" s="1"/>
  <c r="C209" i="65"/>
  <c r="D211" i="65" s="1"/>
  <c r="D208" i="65"/>
  <c r="F208" i="65" s="1"/>
  <c r="D207" i="65"/>
  <c r="F207" i="65" s="1"/>
  <c r="D206" i="65"/>
  <c r="F206" i="65" s="1"/>
  <c r="D205" i="65"/>
  <c r="F205" i="65" s="1"/>
  <c r="D204" i="65"/>
  <c r="F204" i="65" s="1"/>
  <c r="D203" i="65"/>
  <c r="F203" i="65" s="1"/>
  <c r="D202" i="65"/>
  <c r="F202" i="65" s="1"/>
  <c r="D201" i="65"/>
  <c r="F201" i="65" s="1"/>
  <c r="D200" i="65"/>
  <c r="F200" i="65" s="1"/>
  <c r="D199" i="65"/>
  <c r="F199" i="65" s="1"/>
  <c r="D198" i="65"/>
  <c r="F198" i="65" s="1"/>
  <c r="D197" i="65"/>
  <c r="F197" i="65" s="1"/>
  <c r="D196" i="65"/>
  <c r="F196" i="65" s="1"/>
  <c r="D195" i="65"/>
  <c r="F195" i="65" s="1"/>
  <c r="D194" i="65"/>
  <c r="F194" i="65" s="1"/>
  <c r="D193" i="65"/>
  <c r="F193" i="65" s="1"/>
  <c r="D192" i="65"/>
  <c r="F192" i="65" s="1"/>
  <c r="D191" i="65"/>
  <c r="F191" i="65" s="1"/>
  <c r="D190" i="65"/>
  <c r="F190" i="65" s="1"/>
  <c r="D189" i="65"/>
  <c r="F189" i="65" s="1"/>
  <c r="D188" i="65"/>
  <c r="F188" i="65" s="1"/>
  <c r="D187" i="65"/>
  <c r="F187" i="65" s="1"/>
  <c r="D186" i="65"/>
  <c r="F186" i="65" s="1"/>
  <c r="D185" i="65"/>
  <c r="F185" i="65" s="1"/>
  <c r="D184" i="65"/>
  <c r="F184" i="65" s="1"/>
  <c r="D183" i="65"/>
  <c r="F183" i="65" s="1"/>
  <c r="D182" i="65"/>
  <c r="F182" i="65" s="1"/>
  <c r="D181" i="65"/>
  <c r="F181" i="65" s="1"/>
  <c r="D180" i="65"/>
  <c r="F180" i="65" s="1"/>
  <c r="D179" i="65"/>
  <c r="F179" i="65" s="1"/>
  <c r="D178" i="65"/>
  <c r="F178" i="65" s="1"/>
  <c r="D177" i="65"/>
  <c r="F177" i="65" s="1"/>
  <c r="D176" i="65"/>
  <c r="F176" i="65" s="1"/>
  <c r="D175" i="65"/>
  <c r="F175" i="65" s="1"/>
  <c r="D174" i="65"/>
  <c r="F174" i="65" s="1"/>
  <c r="D173" i="65"/>
  <c r="F173" i="65" s="1"/>
  <c r="D172" i="65"/>
  <c r="F172" i="65" s="1"/>
  <c r="D171" i="65"/>
  <c r="F171" i="65" s="1"/>
  <c r="D170" i="65"/>
  <c r="F170" i="65" s="1"/>
  <c r="D169" i="65"/>
  <c r="F169" i="65" s="1"/>
  <c r="D168" i="65"/>
  <c r="F168" i="65" s="1"/>
  <c r="D167" i="65"/>
  <c r="F167" i="65" s="1"/>
  <c r="D166" i="65"/>
  <c r="F166" i="65" s="1"/>
  <c r="D165" i="65"/>
  <c r="F165" i="65" s="1"/>
  <c r="D164" i="65"/>
  <c r="F164" i="65" s="1"/>
  <c r="D163" i="65"/>
  <c r="F163" i="65" s="1"/>
  <c r="D162" i="65"/>
  <c r="F162" i="65" s="1"/>
  <c r="D161" i="65"/>
  <c r="F161" i="65" s="1"/>
  <c r="D160" i="65"/>
  <c r="F160" i="65" s="1"/>
  <c r="D159" i="65"/>
  <c r="F159" i="65" s="1"/>
  <c r="D158" i="65"/>
  <c r="F158" i="65" s="1"/>
  <c r="D157" i="65"/>
  <c r="F157" i="65" s="1"/>
  <c r="D156" i="65"/>
  <c r="F156" i="65" s="1"/>
  <c r="D155" i="65"/>
  <c r="F155" i="65" s="1"/>
  <c r="D154" i="65"/>
  <c r="F154" i="65" s="1"/>
  <c r="D153" i="65"/>
  <c r="F153" i="65" s="1"/>
  <c r="D152" i="65"/>
  <c r="F152" i="65" s="1"/>
  <c r="D151" i="65"/>
  <c r="F151" i="65" s="1"/>
  <c r="D150" i="65"/>
  <c r="F150" i="65" s="1"/>
  <c r="D149" i="65"/>
  <c r="F149" i="65" s="1"/>
  <c r="D148" i="65"/>
  <c r="F148" i="65" s="1"/>
  <c r="D147" i="65"/>
  <c r="F147" i="65" s="1"/>
  <c r="D146" i="65"/>
  <c r="F146" i="65" s="1"/>
  <c r="D145" i="65"/>
  <c r="F145" i="65" s="1"/>
  <c r="D144" i="65"/>
  <c r="F144" i="65" s="1"/>
  <c r="D143" i="65"/>
  <c r="F143" i="65" s="1"/>
  <c r="D142" i="65"/>
  <c r="F142" i="65" s="1"/>
  <c r="D141" i="65"/>
  <c r="F141" i="65" s="1"/>
  <c r="D140" i="65"/>
  <c r="F140" i="65" s="1"/>
  <c r="D139" i="65"/>
  <c r="F139" i="65" s="1"/>
  <c r="D138" i="65"/>
  <c r="F138" i="65" s="1"/>
  <c r="D137" i="65"/>
  <c r="F137" i="65" s="1"/>
  <c r="D136" i="65"/>
  <c r="F136" i="65" s="1"/>
  <c r="D135" i="65"/>
  <c r="F135" i="65" s="1"/>
  <c r="D134" i="65"/>
  <c r="F134" i="65" s="1"/>
  <c r="D133" i="65"/>
  <c r="F133" i="65" s="1"/>
  <c r="D132" i="65"/>
  <c r="F132" i="65" s="1"/>
  <c r="D131" i="65"/>
  <c r="F131" i="65" s="1"/>
  <c r="D130" i="65"/>
  <c r="F130" i="65" s="1"/>
  <c r="D129" i="65"/>
  <c r="F129" i="65" s="1"/>
  <c r="D128" i="65"/>
  <c r="F128" i="65" s="1"/>
  <c r="D127" i="65"/>
  <c r="F127" i="65" s="1"/>
  <c r="D126" i="65"/>
  <c r="F126" i="65" s="1"/>
  <c r="D125" i="65"/>
  <c r="F125" i="65" s="1"/>
  <c r="D124" i="65"/>
  <c r="F124" i="65" s="1"/>
  <c r="D123" i="65"/>
  <c r="F123" i="65" s="1"/>
  <c r="D122" i="65"/>
  <c r="F122" i="65" s="1"/>
  <c r="D121" i="65"/>
  <c r="F121" i="65" s="1"/>
  <c r="D120" i="65"/>
  <c r="F120" i="65" s="1"/>
  <c r="D119" i="65"/>
  <c r="F119" i="65" s="1"/>
  <c r="D118" i="65"/>
  <c r="F118" i="65" s="1"/>
  <c r="D117" i="65"/>
  <c r="F117" i="65" s="1"/>
  <c r="D116" i="65"/>
  <c r="F116" i="65" s="1"/>
  <c r="D115" i="65"/>
  <c r="F115" i="65" s="1"/>
  <c r="D114" i="65"/>
  <c r="F114" i="65" s="1"/>
  <c r="D113" i="65"/>
  <c r="F113" i="65" s="1"/>
  <c r="D112" i="65"/>
  <c r="F112" i="65" s="1"/>
  <c r="D111" i="65"/>
  <c r="F111" i="65" s="1"/>
  <c r="D110" i="65"/>
  <c r="F110" i="65" s="1"/>
  <c r="D109" i="65"/>
  <c r="F109" i="65" s="1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D82" i="65"/>
  <c r="F82" i="65" s="1"/>
  <c r="D81" i="65"/>
  <c r="F81" i="65" s="1"/>
  <c r="D80" i="65"/>
  <c r="F80" i="65" s="1"/>
  <c r="D79" i="65"/>
  <c r="F79" i="65" s="1"/>
  <c r="D78" i="65"/>
  <c r="F78" i="65" s="1"/>
  <c r="D77" i="65"/>
  <c r="F77" i="65" s="1"/>
  <c r="D76" i="65"/>
  <c r="F76" i="65" s="1"/>
  <c r="D75" i="65"/>
  <c r="F75" i="65" s="1"/>
  <c r="D74" i="65"/>
  <c r="F74" i="65" s="1"/>
  <c r="D73" i="65"/>
  <c r="F73" i="65" s="1"/>
  <c r="D72" i="65"/>
  <c r="F72" i="65" s="1"/>
  <c r="D71" i="65"/>
  <c r="F71" i="65" s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100" i="125" l="1"/>
  <c r="G6" i="125" s="1"/>
  <c r="H6" i="125" s="1"/>
  <c r="I14" i="125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I61" i="125" s="1"/>
  <c r="I62" i="125" s="1"/>
  <c r="I63" i="125" s="1"/>
  <c r="I64" i="125" s="1"/>
  <c r="I65" i="125" s="1"/>
  <c r="I66" i="125" s="1"/>
  <c r="I67" i="125" s="1"/>
  <c r="I68" i="125" s="1"/>
  <c r="I69" i="125" s="1"/>
  <c r="I70" i="125" s="1"/>
  <c r="I71" i="125" s="1"/>
  <c r="I72" i="125" s="1"/>
  <c r="I73" i="125" s="1"/>
  <c r="I74" i="125" s="1"/>
  <c r="I75" i="125" s="1"/>
  <c r="I76" i="125" s="1"/>
  <c r="I77" i="125" s="1"/>
  <c r="I78" i="125" s="1"/>
  <c r="I79" i="125" s="1"/>
  <c r="I80" i="125" s="1"/>
  <c r="I81" i="125" s="1"/>
  <c r="I82" i="125" s="1"/>
  <c r="I83" i="125" s="1"/>
  <c r="I84" i="125" s="1"/>
  <c r="I85" i="125" s="1"/>
  <c r="I86" i="125" s="1"/>
  <c r="I87" i="125" s="1"/>
  <c r="I88" i="125" s="1"/>
  <c r="I89" i="125" s="1"/>
  <c r="I90" i="125" s="1"/>
  <c r="I91" i="125" s="1"/>
  <c r="I92" i="125" s="1"/>
  <c r="I93" i="125" s="1"/>
  <c r="I94" i="125" s="1"/>
  <c r="I95" i="125" s="1"/>
  <c r="I96" i="125" s="1"/>
  <c r="I97" i="125" s="1"/>
  <c r="I98" i="125" s="1"/>
  <c r="E103" i="125"/>
  <c r="D209" i="65"/>
  <c r="F9" i="65"/>
  <c r="I9" i="65" s="1"/>
  <c r="F209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D14" i="3"/>
  <c r="F14" i="3" s="1"/>
  <c r="D15" i="3"/>
  <c r="F15" i="3" s="1"/>
  <c r="D13" i="3"/>
  <c r="F13" i="3" s="1"/>
  <c r="E212" i="65" l="1"/>
  <c r="G5" i="65"/>
  <c r="H5" i="65" s="1"/>
  <c r="I70" i="65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I109" i="65" s="1"/>
  <c r="I110" i="65" s="1"/>
  <c r="I111" i="65" s="1"/>
  <c r="I112" i="65" s="1"/>
  <c r="I113" i="65" s="1"/>
  <c r="I114" i="65" s="1"/>
  <c r="I115" i="65" s="1"/>
  <c r="I116" i="65" s="1"/>
  <c r="I117" i="65" s="1"/>
  <c r="I118" i="65" s="1"/>
  <c r="I119" i="65" s="1"/>
  <c r="I120" i="65" s="1"/>
  <c r="I121" i="65" s="1"/>
  <c r="I122" i="65" s="1"/>
  <c r="I123" i="65" s="1"/>
  <c r="I124" i="65" s="1"/>
  <c r="I125" i="65" s="1"/>
  <c r="I126" i="65" s="1"/>
  <c r="I127" i="65" s="1"/>
  <c r="I128" i="65" s="1"/>
  <c r="I129" i="65" s="1"/>
  <c r="I130" i="65" s="1"/>
  <c r="I131" i="65" s="1"/>
  <c r="I132" i="65" s="1"/>
  <c r="I133" i="65" s="1"/>
  <c r="I134" i="65" s="1"/>
  <c r="I135" i="65" s="1"/>
  <c r="I136" i="65" s="1"/>
  <c r="I137" i="65" s="1"/>
  <c r="I138" i="65" s="1"/>
  <c r="I139" i="65" s="1"/>
  <c r="I140" i="65" s="1"/>
  <c r="I141" i="65" s="1"/>
  <c r="I142" i="65" s="1"/>
  <c r="I143" i="65" s="1"/>
  <c r="I144" i="65" s="1"/>
  <c r="I145" i="65" s="1"/>
  <c r="I146" i="65" s="1"/>
  <c r="I147" i="65" s="1"/>
  <c r="I148" i="65" s="1"/>
  <c r="I149" i="65" s="1"/>
  <c r="I150" i="65" s="1"/>
  <c r="I151" i="65" s="1"/>
  <c r="I152" i="65" s="1"/>
  <c r="I153" i="65" s="1"/>
  <c r="I154" i="65" s="1"/>
  <c r="I155" i="65" s="1"/>
  <c r="I156" i="65" s="1"/>
  <c r="I157" i="65" s="1"/>
  <c r="I158" i="65" s="1"/>
  <c r="I159" i="65" s="1"/>
  <c r="I160" i="65" s="1"/>
  <c r="I161" i="65" s="1"/>
  <c r="I162" i="65" s="1"/>
  <c r="I163" i="65" s="1"/>
  <c r="I164" i="65" s="1"/>
  <c r="I165" i="65" s="1"/>
  <c r="I166" i="65" s="1"/>
  <c r="I167" i="65" s="1"/>
  <c r="I168" i="65" s="1"/>
  <c r="I169" i="65" s="1"/>
  <c r="I170" i="65" s="1"/>
  <c r="I171" i="65" s="1"/>
  <c r="I172" i="65" s="1"/>
  <c r="I173" i="65" s="1"/>
  <c r="I174" i="65" s="1"/>
  <c r="I175" i="65" s="1"/>
  <c r="I176" i="65" s="1"/>
  <c r="I177" i="65" s="1"/>
  <c r="I178" i="65" s="1"/>
  <c r="I179" i="65" s="1"/>
  <c r="I180" i="65" s="1"/>
  <c r="I181" i="65" s="1"/>
  <c r="I182" i="65" s="1"/>
  <c r="I183" i="65" s="1"/>
  <c r="I184" i="65" s="1"/>
  <c r="I185" i="65" s="1"/>
  <c r="I186" i="65" s="1"/>
  <c r="I187" i="65" s="1"/>
  <c r="I188" i="65" s="1"/>
  <c r="I189" i="65" s="1"/>
  <c r="I190" i="65" s="1"/>
  <c r="I191" i="65" s="1"/>
  <c r="I192" i="65" s="1"/>
  <c r="I193" i="65" s="1"/>
  <c r="I194" i="65" s="1"/>
  <c r="I195" i="65" s="1"/>
  <c r="I196" i="65" s="1"/>
  <c r="I197" i="65" s="1"/>
  <c r="I198" i="65" s="1"/>
  <c r="I199" i="65" s="1"/>
  <c r="I200" i="65" s="1"/>
  <c r="I201" i="65" s="1"/>
  <c r="I202" i="65" s="1"/>
  <c r="I203" i="65" s="1"/>
  <c r="I204" i="65" s="1"/>
  <c r="I205" i="65" s="1"/>
  <c r="I206" i="65" s="1"/>
  <c r="I207" i="65"/>
  <c r="B9" i="129" l="1"/>
  <c r="S19" i="38" l="1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F43" i="40"/>
  <c r="D43" i="40"/>
  <c r="D42" i="40"/>
  <c r="F42" i="40" s="1"/>
  <c r="D41" i="40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F9" i="40"/>
  <c r="F62" i="40" l="1"/>
  <c r="E67" i="40" s="1"/>
  <c r="D62" i="40"/>
  <c r="G5" i="40" l="1"/>
  <c r="H5" i="40" s="1"/>
  <c r="C92" i="14" l="1"/>
  <c r="E93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D92" i="14" l="1"/>
  <c r="F10" i="14"/>
  <c r="F92" i="14" s="1"/>
  <c r="D29" i="128"/>
  <c r="D30" i="128"/>
  <c r="D31" i="128"/>
  <c r="E95" i="14" l="1"/>
  <c r="G5" i="14"/>
  <c r="H5" i="14" s="1"/>
  <c r="Y33" i="1"/>
  <c r="Y34" i="1" s="1"/>
  <c r="W33" i="1"/>
  <c r="P33" i="1"/>
  <c r="P34" i="1" s="1"/>
  <c r="N33" i="1"/>
  <c r="AA5" i="1"/>
  <c r="R5" i="1"/>
  <c r="F9" i="129" l="1"/>
  <c r="I9" i="129" s="1"/>
  <c r="T1" i="1" l="1"/>
  <c r="AC1" i="1" s="1"/>
  <c r="AL1" i="1" s="1"/>
  <c r="AH33" i="1"/>
  <c r="AH34" i="1" s="1"/>
  <c r="AF33" i="1"/>
  <c r="AJ5" i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50" i="38" l="1"/>
  <c r="S34" i="38" l="1"/>
  <c r="C43" i="128" l="1"/>
  <c r="F46" i="128" s="1"/>
  <c r="A43" i="128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F31" i="128"/>
  <c r="F30" i="128"/>
  <c r="F29" i="128"/>
  <c r="F28" i="128"/>
  <c r="D43" i="128" l="1"/>
  <c r="F43" i="128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G5" i="128" l="1"/>
  <c r="H5" i="128" s="1"/>
  <c r="F45" i="128"/>
  <c r="F77" i="129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G6" i="129" l="1"/>
  <c r="H6" i="129" s="1"/>
  <c r="E82" i="129"/>
  <c r="D16" i="126" l="1"/>
  <c r="D17" i="126"/>
  <c r="C155" i="121" l="1"/>
  <c r="E158" i="121" s="1"/>
  <c r="B9" i="121"/>
  <c r="B10" i="121" s="1"/>
  <c r="B11" i="121" s="1"/>
  <c r="B12" i="121" s="1"/>
  <c r="B13" i="121" s="1"/>
  <c r="B14" i="121" s="1"/>
  <c r="B15" i="121" s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B27" i="121" s="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74" i="121" s="1"/>
  <c r="B75" i="121" s="1"/>
  <c r="B76" i="121" s="1"/>
  <c r="B77" i="121" s="1"/>
  <c r="B78" i="121" s="1"/>
  <c r="B79" i="121" s="1"/>
  <c r="B80" i="121" s="1"/>
  <c r="B81" i="121" s="1"/>
  <c r="B82" i="121" s="1"/>
  <c r="B83" i="121" s="1"/>
  <c r="B84" i="121" s="1"/>
  <c r="B85" i="121" s="1"/>
  <c r="B86" i="121" s="1"/>
  <c r="B87" i="121" s="1"/>
  <c r="B88" i="121" s="1"/>
  <c r="B89" i="121" s="1"/>
  <c r="B90" i="121" s="1"/>
  <c r="B91" i="121" s="1"/>
  <c r="B92" i="121" s="1"/>
  <c r="B93" i="121" s="1"/>
  <c r="B94" i="121" s="1"/>
  <c r="B95" i="121" s="1"/>
  <c r="B96" i="121" s="1"/>
  <c r="B97" i="121" s="1"/>
  <c r="B98" i="121" s="1"/>
  <c r="B99" i="121" s="1"/>
  <c r="B100" i="121" s="1"/>
  <c r="B101" i="121" s="1"/>
  <c r="B102" i="121" s="1"/>
  <c r="B103" i="121" s="1"/>
  <c r="B104" i="121" s="1"/>
  <c r="B105" i="121" s="1"/>
  <c r="B106" i="121" s="1"/>
  <c r="B107" i="121" s="1"/>
  <c r="B108" i="121" s="1"/>
  <c r="B109" i="121" s="1"/>
  <c r="B110" i="121" s="1"/>
  <c r="B111" i="121" s="1"/>
  <c r="B112" i="121" s="1"/>
  <c r="B113" i="121" s="1"/>
  <c r="B114" i="121" s="1"/>
  <c r="B115" i="121" s="1"/>
  <c r="B116" i="121" s="1"/>
  <c r="B117" i="121" s="1"/>
  <c r="B118" i="121" s="1"/>
  <c r="B119" i="121" s="1"/>
  <c r="B120" i="121" s="1"/>
  <c r="B121" i="121" s="1"/>
  <c r="B122" i="121" s="1"/>
  <c r="B123" i="121" s="1"/>
  <c r="B124" i="121" s="1"/>
  <c r="B125" i="121" s="1"/>
  <c r="B126" i="121" s="1"/>
  <c r="B127" i="121" s="1"/>
  <c r="B128" i="121" s="1"/>
  <c r="B129" i="121" s="1"/>
  <c r="B130" i="121" s="1"/>
  <c r="B131" i="121" s="1"/>
  <c r="B132" i="121" s="1"/>
  <c r="B133" i="121" s="1"/>
  <c r="B134" i="121" s="1"/>
  <c r="B135" i="121" s="1"/>
  <c r="B136" i="121" s="1"/>
  <c r="B137" i="121" s="1"/>
  <c r="B138" i="121" s="1"/>
  <c r="B139" i="121" s="1"/>
  <c r="B140" i="121" s="1"/>
  <c r="B141" i="121" s="1"/>
  <c r="B142" i="121" s="1"/>
  <c r="B143" i="121" s="1"/>
  <c r="B144" i="121" s="1"/>
  <c r="B145" i="121" s="1"/>
  <c r="B146" i="121" s="1"/>
  <c r="B147" i="121" s="1"/>
  <c r="B148" i="121" s="1"/>
  <c r="B149" i="121" s="1"/>
  <c r="B150" i="121" s="1"/>
  <c r="B151" i="121" s="1"/>
  <c r="B152" i="121" s="1"/>
  <c r="B153" i="121" s="1"/>
  <c r="F45" i="121" l="1"/>
  <c r="F46" i="121"/>
  <c r="F47" i="121"/>
  <c r="F48" i="121"/>
  <c r="F49" i="121"/>
  <c r="F50" i="121"/>
  <c r="F51" i="121"/>
  <c r="F52" i="121"/>
  <c r="F53" i="121"/>
  <c r="F54" i="121"/>
  <c r="F55" i="121"/>
  <c r="F56" i="121"/>
  <c r="F57" i="121"/>
  <c r="F58" i="121"/>
  <c r="F59" i="121"/>
  <c r="F60" i="121"/>
  <c r="F61" i="121"/>
  <c r="F62" i="121"/>
  <c r="F63" i="121"/>
  <c r="F64" i="121"/>
  <c r="F65" i="121"/>
  <c r="F66" i="121"/>
  <c r="F67" i="121"/>
  <c r="F68" i="121"/>
  <c r="F69" i="121"/>
  <c r="F70" i="121"/>
  <c r="F71" i="121"/>
  <c r="F72" i="121"/>
  <c r="F73" i="121"/>
  <c r="F74" i="121"/>
  <c r="F75" i="121"/>
  <c r="F76" i="121"/>
  <c r="F77" i="121"/>
  <c r="F78" i="121"/>
  <c r="F79" i="121"/>
  <c r="F80" i="121"/>
  <c r="F99" i="121"/>
  <c r="F100" i="121"/>
  <c r="F101" i="121"/>
  <c r="F102" i="121"/>
  <c r="F103" i="121"/>
  <c r="F104" i="121"/>
  <c r="F105" i="121"/>
  <c r="F106" i="121"/>
  <c r="F107" i="121"/>
  <c r="F108" i="121"/>
  <c r="F109" i="121"/>
  <c r="F110" i="121"/>
  <c r="F111" i="121"/>
  <c r="F112" i="121"/>
  <c r="F113" i="121"/>
  <c r="F114" i="121"/>
  <c r="F115" i="121"/>
  <c r="F116" i="121"/>
  <c r="F117" i="121"/>
  <c r="F118" i="121"/>
  <c r="F119" i="121"/>
  <c r="F120" i="121"/>
  <c r="F121" i="121"/>
  <c r="F122" i="121"/>
  <c r="F123" i="121"/>
  <c r="F124" i="121"/>
  <c r="F125" i="121"/>
  <c r="F126" i="121"/>
  <c r="F127" i="121"/>
  <c r="F128" i="121"/>
  <c r="F129" i="121"/>
  <c r="F130" i="121"/>
  <c r="F131" i="121"/>
  <c r="F132" i="121"/>
  <c r="F133" i="121"/>
  <c r="F134" i="121"/>
  <c r="F135" i="121"/>
  <c r="F136" i="121"/>
  <c r="F137" i="121"/>
  <c r="F138" i="121"/>
  <c r="F139" i="121"/>
  <c r="F140" i="121"/>
  <c r="F141" i="121"/>
  <c r="F142" i="121"/>
  <c r="F143" i="121"/>
  <c r="F144" i="121"/>
  <c r="F145" i="121"/>
  <c r="F146" i="121"/>
  <c r="F147" i="121"/>
  <c r="F148" i="121"/>
  <c r="F149" i="121"/>
  <c r="F150" i="121"/>
  <c r="F151" i="121"/>
  <c r="A97" i="38" l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Q33" i="1" l="1"/>
  <c r="AQ34" i="1" s="1"/>
  <c r="AO33" i="1"/>
  <c r="AS5" i="1"/>
  <c r="D155" i="121" l="1"/>
  <c r="C58" i="3" l="1"/>
  <c r="E61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F34" i="3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2" i="3"/>
  <c r="F12" i="3" s="1"/>
  <c r="D11" i="3"/>
  <c r="F11" i="3" s="1"/>
  <c r="D10" i="3"/>
  <c r="F10" i="3" s="1"/>
  <c r="D9" i="3"/>
  <c r="D58" i="3" l="1"/>
  <c r="F9" i="3"/>
  <c r="F58" i="3" s="1"/>
  <c r="JJ5" i="1"/>
  <c r="JF33" i="1"/>
  <c r="JH33" i="1"/>
  <c r="JH34" i="1" s="1"/>
  <c r="E63" i="3" l="1"/>
  <c r="G6" i="3"/>
  <c r="H6" i="3" s="1"/>
  <c r="C90" i="126" l="1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F17" i="126"/>
  <c r="F16" i="126"/>
  <c r="F15" i="126"/>
  <c r="F14" i="126"/>
  <c r="F13" i="126"/>
  <c r="F12" i="126"/>
  <c r="F11" i="126"/>
  <c r="F10" i="126"/>
  <c r="F9" i="126"/>
  <c r="D90" i="126" l="1"/>
  <c r="F8" i="126"/>
  <c r="F90" i="126" s="1"/>
  <c r="DK33" i="1"/>
  <c r="DI33" i="1"/>
  <c r="DM5" i="1"/>
  <c r="DK34" i="1" l="1"/>
  <c r="E93" i="126"/>
  <c r="G5" i="126"/>
  <c r="H5" i="126" s="1"/>
  <c r="D17" i="117"/>
  <c r="D18" i="117"/>
  <c r="D19" i="117"/>
  <c r="S105" i="38" l="1"/>
  <c r="T105" i="38" s="1"/>
  <c r="S106" i="38"/>
  <c r="T106" i="38" s="1"/>
  <c r="S107" i="38"/>
  <c r="T107" i="38" s="1"/>
  <c r="I105" i="38" l="1"/>
  <c r="S96" i="38" l="1"/>
  <c r="S97" i="38"/>
  <c r="S98" i="38"/>
  <c r="S99" i="38"/>
  <c r="T99" i="38" s="1"/>
  <c r="S100" i="38"/>
  <c r="T100" i="38" s="1"/>
  <c r="S101" i="38"/>
  <c r="T101" i="38" s="1"/>
  <c r="S102" i="38"/>
  <c r="T102" i="38" s="1"/>
  <c r="S103" i="38"/>
  <c r="T103" i="38" s="1"/>
  <c r="S104" i="38"/>
  <c r="C16" i="130" l="1"/>
  <c r="F19" i="130" s="1"/>
  <c r="A16" i="130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D16" i="130" l="1"/>
  <c r="F8" i="130"/>
  <c r="F16" i="130" s="1"/>
  <c r="G5" i="130" s="1"/>
  <c r="F18" i="130" l="1"/>
  <c r="H5" i="130"/>
  <c r="F154" i="121" l="1"/>
  <c r="F153" i="121"/>
  <c r="F152" i="121"/>
  <c r="F44" i="121"/>
  <c r="F43" i="121"/>
  <c r="F42" i="121"/>
  <c r="F41" i="121"/>
  <c r="F40" i="121"/>
  <c r="F39" i="121"/>
  <c r="F38" i="121"/>
  <c r="F37" i="121"/>
  <c r="F36" i="121"/>
  <c r="F35" i="121"/>
  <c r="F34" i="121"/>
  <c r="F33" i="121"/>
  <c r="F32" i="121"/>
  <c r="F31" i="121"/>
  <c r="F30" i="121"/>
  <c r="F29" i="121"/>
  <c r="F28" i="121"/>
  <c r="F27" i="121"/>
  <c r="F26" i="121"/>
  <c r="F25" i="121"/>
  <c r="F24" i="121"/>
  <c r="F23" i="121"/>
  <c r="F22" i="121"/>
  <c r="F21" i="121"/>
  <c r="F20" i="121"/>
  <c r="F19" i="121"/>
  <c r="F18" i="121"/>
  <c r="F17" i="121"/>
  <c r="F16" i="121"/>
  <c r="F15" i="121"/>
  <c r="F14" i="121"/>
  <c r="F13" i="121"/>
  <c r="F12" i="121"/>
  <c r="F11" i="121"/>
  <c r="F10" i="121"/>
  <c r="F9" i="121"/>
  <c r="I9" i="121" s="1"/>
  <c r="D34" i="94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F66" i="117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D23" i="117"/>
  <c r="F23" i="117" s="1"/>
  <c r="D22" i="117"/>
  <c r="F22" i="117" s="1"/>
  <c r="D21" i="117"/>
  <c r="F21" i="117" s="1"/>
  <c r="D20" i="117"/>
  <c r="F20" i="117" s="1"/>
  <c r="F19" i="117"/>
  <c r="F18" i="117"/>
  <c r="F17" i="117"/>
  <c r="D13" i="117"/>
  <c r="F13" i="117" s="1"/>
  <c r="D16" i="117"/>
  <c r="F16" i="117" s="1"/>
  <c r="D15" i="117"/>
  <c r="F15" i="117" s="1"/>
  <c r="D14" i="117"/>
  <c r="F14" i="117" s="1"/>
  <c r="D12" i="117"/>
  <c r="F12" i="117" s="1"/>
  <c r="D11" i="117"/>
  <c r="F11" i="117" s="1"/>
  <c r="D10" i="117"/>
  <c r="F10" i="117" s="1"/>
  <c r="D9" i="117"/>
  <c r="F9" i="117" s="1"/>
  <c r="D8" i="117"/>
  <c r="F8" i="117" s="1"/>
  <c r="C18" i="8"/>
  <c r="F21" i="8" s="1"/>
  <c r="A18" i="8"/>
  <c r="D17" i="8"/>
  <c r="F17" i="8" s="1"/>
  <c r="F16" i="8"/>
  <c r="F15" i="8"/>
  <c r="F14" i="8"/>
  <c r="F13" i="8"/>
  <c r="F12" i="8"/>
  <c r="F11" i="8"/>
  <c r="F10" i="8"/>
  <c r="F9" i="8"/>
  <c r="I93" i="1"/>
  <c r="I92" i="1"/>
  <c r="I91" i="1"/>
  <c r="I90" i="1"/>
  <c r="H89" i="1"/>
  <c r="H88" i="38" s="1"/>
  <c r="G89" i="1"/>
  <c r="F89" i="1"/>
  <c r="E89" i="1"/>
  <c r="E88" i="38" s="1"/>
  <c r="D89" i="1"/>
  <c r="D88" i="38" s="1"/>
  <c r="C89" i="1"/>
  <c r="B89" i="1"/>
  <c r="H88" i="1"/>
  <c r="H87" i="38" s="1"/>
  <c r="G88" i="1"/>
  <c r="G87" i="38" s="1"/>
  <c r="F88" i="1"/>
  <c r="E88" i="1"/>
  <c r="D88" i="1"/>
  <c r="D87" i="38" s="1"/>
  <c r="C88" i="1"/>
  <c r="B88" i="1"/>
  <c r="H87" i="1"/>
  <c r="G87" i="1"/>
  <c r="G86" i="38" s="1"/>
  <c r="F87" i="1"/>
  <c r="I87" i="1" s="1"/>
  <c r="E87" i="1"/>
  <c r="D87" i="1"/>
  <c r="C87" i="1"/>
  <c r="C86" i="38" s="1"/>
  <c r="B87" i="1"/>
  <c r="B86" i="38" s="1"/>
  <c r="H86" i="1"/>
  <c r="G86" i="1"/>
  <c r="F86" i="1"/>
  <c r="I86" i="1" s="1"/>
  <c r="E86" i="1"/>
  <c r="D86" i="1"/>
  <c r="C86" i="1"/>
  <c r="B86" i="1"/>
  <c r="H85" i="1"/>
  <c r="H84" i="38" s="1"/>
  <c r="G85" i="1"/>
  <c r="F85" i="1"/>
  <c r="E85" i="1"/>
  <c r="E84" i="38" s="1"/>
  <c r="D85" i="1"/>
  <c r="C85" i="1"/>
  <c r="B85" i="1"/>
  <c r="H84" i="1"/>
  <c r="H83" i="38" s="1"/>
  <c r="G84" i="1"/>
  <c r="F84" i="1"/>
  <c r="E84" i="1"/>
  <c r="D84" i="1"/>
  <c r="D83" i="38" s="1"/>
  <c r="C84" i="1"/>
  <c r="C83" i="38" s="1"/>
  <c r="B84" i="1"/>
  <c r="H83" i="1"/>
  <c r="G83" i="1"/>
  <c r="G82" i="38" s="1"/>
  <c r="F83" i="1"/>
  <c r="I83" i="1" s="1"/>
  <c r="E83" i="1"/>
  <c r="D83" i="1"/>
  <c r="C83" i="1"/>
  <c r="C82" i="38" s="1"/>
  <c r="B83" i="1"/>
  <c r="B82" i="38" s="1"/>
  <c r="H82" i="1"/>
  <c r="G82" i="1"/>
  <c r="F82" i="1"/>
  <c r="I82" i="1" s="1"/>
  <c r="E82" i="1"/>
  <c r="E81" i="38" s="1"/>
  <c r="D82" i="1"/>
  <c r="C82" i="1"/>
  <c r="B82" i="1"/>
  <c r="B81" i="38" s="1"/>
  <c r="H81" i="1"/>
  <c r="G81" i="1"/>
  <c r="F81" i="1"/>
  <c r="E81" i="1"/>
  <c r="E80" i="38" s="1"/>
  <c r="D81" i="1"/>
  <c r="D80" i="38" s="1"/>
  <c r="C81" i="1"/>
  <c r="B81" i="1"/>
  <c r="H80" i="1"/>
  <c r="H79" i="38" s="1"/>
  <c r="G80" i="1"/>
  <c r="G79" i="38" s="1"/>
  <c r="F80" i="1"/>
  <c r="E80" i="1"/>
  <c r="D80" i="1"/>
  <c r="D79" i="38" s="1"/>
  <c r="C80" i="1"/>
  <c r="C79" i="38" s="1"/>
  <c r="B80" i="1"/>
  <c r="H79" i="1"/>
  <c r="G79" i="1"/>
  <c r="G78" i="38" s="1"/>
  <c r="F79" i="1"/>
  <c r="I79" i="1" s="1"/>
  <c r="E79" i="1"/>
  <c r="D79" i="1"/>
  <c r="C79" i="1"/>
  <c r="C78" i="38" s="1"/>
  <c r="B79" i="1"/>
  <c r="B78" i="38" s="1"/>
  <c r="H78" i="1"/>
  <c r="G78" i="1"/>
  <c r="F78" i="1"/>
  <c r="I78" i="1" s="1"/>
  <c r="E78" i="1"/>
  <c r="E77" i="38" s="1"/>
  <c r="D78" i="1"/>
  <c r="C78" i="1"/>
  <c r="B78" i="1"/>
  <c r="B77" i="38" s="1"/>
  <c r="H77" i="1"/>
  <c r="H76" i="38" s="1"/>
  <c r="G77" i="1"/>
  <c r="F77" i="1"/>
  <c r="E77" i="1"/>
  <c r="E76" i="38" s="1"/>
  <c r="D77" i="1"/>
  <c r="D76" i="38" s="1"/>
  <c r="C77" i="1"/>
  <c r="B77" i="1"/>
  <c r="H76" i="1"/>
  <c r="H75" i="38" s="1"/>
  <c r="G76" i="1"/>
  <c r="G75" i="38" s="1"/>
  <c r="F76" i="1"/>
  <c r="E76" i="1"/>
  <c r="D76" i="1"/>
  <c r="D75" i="38" s="1"/>
  <c r="C76" i="1"/>
  <c r="C75" i="38" s="1"/>
  <c r="B76" i="1"/>
  <c r="H75" i="1"/>
  <c r="G75" i="1"/>
  <c r="G74" i="38" s="1"/>
  <c r="F75" i="1"/>
  <c r="I75" i="1" s="1"/>
  <c r="E75" i="1"/>
  <c r="D75" i="1"/>
  <c r="C75" i="1"/>
  <c r="C74" i="38" s="1"/>
  <c r="B75" i="1"/>
  <c r="H74" i="1"/>
  <c r="G74" i="1"/>
  <c r="F74" i="1"/>
  <c r="I74" i="1" s="1"/>
  <c r="E74" i="1"/>
  <c r="E73" i="38" s="1"/>
  <c r="D74" i="1"/>
  <c r="C74" i="1"/>
  <c r="B74" i="1"/>
  <c r="H73" i="1"/>
  <c r="H72" i="38" s="1"/>
  <c r="G73" i="1"/>
  <c r="F73" i="1"/>
  <c r="E73" i="1"/>
  <c r="E72" i="38" s="1"/>
  <c r="D73" i="1"/>
  <c r="D72" i="38" s="1"/>
  <c r="C73" i="1"/>
  <c r="B73" i="1"/>
  <c r="H72" i="1"/>
  <c r="H71" i="38" s="1"/>
  <c r="G72" i="1"/>
  <c r="G71" i="38" s="1"/>
  <c r="F72" i="1"/>
  <c r="E72" i="1"/>
  <c r="D72" i="1"/>
  <c r="D71" i="38" s="1"/>
  <c r="C72" i="1"/>
  <c r="B72" i="1"/>
  <c r="H71" i="1"/>
  <c r="G71" i="1"/>
  <c r="G70" i="38" s="1"/>
  <c r="F71" i="1"/>
  <c r="I71" i="1" s="1"/>
  <c r="E71" i="1"/>
  <c r="D71" i="1"/>
  <c r="C71" i="1"/>
  <c r="C70" i="38" s="1"/>
  <c r="B71" i="1"/>
  <c r="B70" i="38" s="1"/>
  <c r="H70" i="1"/>
  <c r="G70" i="1"/>
  <c r="F70" i="1"/>
  <c r="I70" i="1" s="1"/>
  <c r="E70" i="1"/>
  <c r="D70" i="1"/>
  <c r="C70" i="1"/>
  <c r="B70" i="1"/>
  <c r="H69" i="1"/>
  <c r="H68" i="38" s="1"/>
  <c r="G69" i="1"/>
  <c r="F69" i="1"/>
  <c r="E69" i="1"/>
  <c r="E68" i="38" s="1"/>
  <c r="D69" i="1"/>
  <c r="C69" i="1"/>
  <c r="B69" i="1"/>
  <c r="H68" i="1"/>
  <c r="H67" i="38" s="1"/>
  <c r="G68" i="1"/>
  <c r="F68" i="1"/>
  <c r="E68" i="1"/>
  <c r="D68" i="1"/>
  <c r="D67" i="38" s="1"/>
  <c r="C68" i="1"/>
  <c r="C67" i="38" s="1"/>
  <c r="B68" i="1"/>
  <c r="H67" i="1"/>
  <c r="G67" i="1"/>
  <c r="G66" i="38" s="1"/>
  <c r="F67" i="1"/>
  <c r="F66" i="38" s="1"/>
  <c r="E67" i="1"/>
  <c r="D67" i="1"/>
  <c r="C67" i="1"/>
  <c r="C66" i="38" s="1"/>
  <c r="B67" i="1"/>
  <c r="B66" i="38" s="1"/>
  <c r="H66" i="1"/>
  <c r="G66" i="1"/>
  <c r="F66" i="1"/>
  <c r="I66" i="1" s="1"/>
  <c r="E66" i="1"/>
  <c r="E65" i="38" s="1"/>
  <c r="D66" i="1"/>
  <c r="C66" i="1"/>
  <c r="B66" i="1"/>
  <c r="B65" i="38" s="1"/>
  <c r="H65" i="1"/>
  <c r="G65" i="1"/>
  <c r="F65" i="1"/>
  <c r="E65" i="1"/>
  <c r="E64" i="38" s="1"/>
  <c r="D65" i="1"/>
  <c r="D64" i="38" s="1"/>
  <c r="C65" i="1"/>
  <c r="B65" i="1"/>
  <c r="H64" i="1"/>
  <c r="H63" i="38" s="1"/>
  <c r="G64" i="1"/>
  <c r="G63" i="38" s="1"/>
  <c r="F64" i="1"/>
  <c r="E64" i="1"/>
  <c r="D64" i="1"/>
  <c r="D63" i="38" s="1"/>
  <c r="C64" i="1"/>
  <c r="C63" i="38" s="1"/>
  <c r="B64" i="1"/>
  <c r="H63" i="1"/>
  <c r="G63" i="1"/>
  <c r="G62" i="38" s="1"/>
  <c r="F63" i="1"/>
  <c r="F62" i="38" s="1"/>
  <c r="E63" i="1"/>
  <c r="D63" i="1"/>
  <c r="C63" i="1"/>
  <c r="C62" i="38" s="1"/>
  <c r="B63" i="1"/>
  <c r="B62" i="38" s="1"/>
  <c r="H62" i="1"/>
  <c r="G62" i="1"/>
  <c r="F62" i="1"/>
  <c r="I62" i="1" s="1"/>
  <c r="E62" i="1"/>
  <c r="E61" i="38" s="1"/>
  <c r="D62" i="1"/>
  <c r="C62" i="1"/>
  <c r="B62" i="1"/>
  <c r="B61" i="38" s="1"/>
  <c r="H61" i="1"/>
  <c r="H60" i="38" s="1"/>
  <c r="G61" i="1"/>
  <c r="F61" i="1"/>
  <c r="E61" i="1"/>
  <c r="E60" i="38" s="1"/>
  <c r="D61" i="1"/>
  <c r="D60" i="38" s="1"/>
  <c r="C61" i="1"/>
  <c r="B61" i="1"/>
  <c r="H60" i="1"/>
  <c r="H59" i="38" s="1"/>
  <c r="G60" i="1"/>
  <c r="G59" i="38" s="1"/>
  <c r="F60" i="1"/>
  <c r="F59" i="38" s="1"/>
  <c r="E60" i="1"/>
  <c r="E59" i="38" s="1"/>
  <c r="D60" i="1"/>
  <c r="D59" i="38" s="1"/>
  <c r="C60" i="1"/>
  <c r="C59" i="38" s="1"/>
  <c r="B60" i="1"/>
  <c r="B59" i="38" s="1"/>
  <c r="H59" i="1"/>
  <c r="G59" i="1"/>
  <c r="G58" i="38" s="1"/>
  <c r="F59" i="1"/>
  <c r="E59" i="1"/>
  <c r="E58" i="38" s="1"/>
  <c r="D59" i="1"/>
  <c r="C59" i="1"/>
  <c r="C58" i="38" s="1"/>
  <c r="B59" i="1"/>
  <c r="B58" i="38" s="1"/>
  <c r="H58" i="1"/>
  <c r="G58" i="1"/>
  <c r="F58" i="1"/>
  <c r="I58" i="1" s="1"/>
  <c r="E58" i="1"/>
  <c r="E57" i="38" s="1"/>
  <c r="D58" i="1"/>
  <c r="C58" i="1"/>
  <c r="B58" i="1"/>
  <c r="B57" i="38" s="1"/>
  <c r="H57" i="1"/>
  <c r="H56" i="38" s="1"/>
  <c r="G57" i="1"/>
  <c r="G56" i="38" s="1"/>
  <c r="F57" i="1"/>
  <c r="F56" i="38" s="1"/>
  <c r="E57" i="1"/>
  <c r="E56" i="38" s="1"/>
  <c r="D57" i="1"/>
  <c r="D56" i="38" s="1"/>
  <c r="C57" i="1"/>
  <c r="B57" i="1"/>
  <c r="H56" i="1"/>
  <c r="H55" i="38" s="1"/>
  <c r="G56" i="1"/>
  <c r="G55" i="38" s="1"/>
  <c r="F56" i="1"/>
  <c r="F55" i="38" s="1"/>
  <c r="E56" i="1"/>
  <c r="E55" i="38" s="1"/>
  <c r="D56" i="1"/>
  <c r="D55" i="38" s="1"/>
  <c r="C56" i="1"/>
  <c r="B56" i="1"/>
  <c r="H55" i="1"/>
  <c r="H54" i="38" s="1"/>
  <c r="G55" i="1"/>
  <c r="G54" i="38" s="1"/>
  <c r="F55" i="1"/>
  <c r="F54" i="38" s="1"/>
  <c r="E55" i="1"/>
  <c r="E54" i="38" s="1"/>
  <c r="D55" i="1"/>
  <c r="D54" i="38" s="1"/>
  <c r="C55" i="1"/>
  <c r="C54" i="38" s="1"/>
  <c r="B55" i="1"/>
  <c r="H54" i="1"/>
  <c r="G54" i="1"/>
  <c r="F54" i="1"/>
  <c r="I54" i="1" s="1"/>
  <c r="E54" i="1"/>
  <c r="E53" i="38" s="1"/>
  <c r="D54" i="1"/>
  <c r="C54" i="1"/>
  <c r="B54" i="1"/>
  <c r="B53" i="38" s="1"/>
  <c r="H53" i="1"/>
  <c r="G53" i="1"/>
  <c r="F53" i="1"/>
  <c r="E53" i="1"/>
  <c r="E52" i="38" s="1"/>
  <c r="D53" i="1"/>
  <c r="D52" i="38" s="1"/>
  <c r="C53" i="1"/>
  <c r="B53" i="1"/>
  <c r="H52" i="1"/>
  <c r="H51" i="38" s="1"/>
  <c r="G52" i="1"/>
  <c r="G51" i="38" s="1"/>
  <c r="F52" i="1"/>
  <c r="E52" i="1"/>
  <c r="D52" i="1"/>
  <c r="D51" i="38" s="1"/>
  <c r="C52" i="1"/>
  <c r="C51" i="38" s="1"/>
  <c r="B52" i="1"/>
  <c r="H51" i="1"/>
  <c r="H50" i="38" s="1"/>
  <c r="G51" i="1"/>
  <c r="G50" i="38" s="1"/>
  <c r="F51" i="1"/>
  <c r="F50" i="38" s="1"/>
  <c r="E51" i="1"/>
  <c r="D51" i="1"/>
  <c r="D50" i="38" s="1"/>
  <c r="C51" i="1"/>
  <c r="C50" i="38" s="1"/>
  <c r="B51" i="1"/>
  <c r="B50" i="38" s="1"/>
  <c r="H50" i="1"/>
  <c r="G50" i="1"/>
  <c r="F50" i="1"/>
  <c r="I50" i="1" s="1"/>
  <c r="E50" i="1"/>
  <c r="E49" i="38" s="1"/>
  <c r="D50" i="1"/>
  <c r="C50" i="1"/>
  <c r="B50" i="1"/>
  <c r="B49" i="38" s="1"/>
  <c r="H49" i="1"/>
  <c r="H48" i="38" s="1"/>
  <c r="G49" i="1"/>
  <c r="G48" i="38" s="1"/>
  <c r="F49" i="1"/>
  <c r="E49" i="1"/>
  <c r="E48" i="38" s="1"/>
  <c r="D49" i="1"/>
  <c r="D48" i="38" s="1"/>
  <c r="C49" i="1"/>
  <c r="B49" i="1"/>
  <c r="H48" i="1"/>
  <c r="H47" i="38" s="1"/>
  <c r="G48" i="1"/>
  <c r="G47" i="38" s="1"/>
  <c r="F48" i="1"/>
  <c r="E48" i="1"/>
  <c r="E47" i="38" s="1"/>
  <c r="D48" i="1"/>
  <c r="D47" i="38" s="1"/>
  <c r="C48" i="1"/>
  <c r="C47" i="38" s="1"/>
  <c r="B48" i="1"/>
  <c r="B47" i="38" s="1"/>
  <c r="H47" i="1"/>
  <c r="G47" i="1"/>
  <c r="G46" i="38" s="1"/>
  <c r="F47" i="1"/>
  <c r="E47" i="1"/>
  <c r="E46" i="38" s="1"/>
  <c r="D47" i="1"/>
  <c r="C47" i="1"/>
  <c r="C46" i="38" s="1"/>
  <c r="B47" i="1"/>
  <c r="B46" i="38" s="1"/>
  <c r="H46" i="1"/>
  <c r="H45" i="38" s="1"/>
  <c r="G46" i="1"/>
  <c r="F46" i="1"/>
  <c r="F45" i="38" s="1"/>
  <c r="E46" i="1"/>
  <c r="E45" i="38" s="1"/>
  <c r="D46" i="1"/>
  <c r="D45" i="38" s="1"/>
  <c r="C46" i="1"/>
  <c r="B46" i="1"/>
  <c r="B45" i="38" s="1"/>
  <c r="H45" i="1"/>
  <c r="G45" i="1"/>
  <c r="F45" i="1"/>
  <c r="E45" i="1"/>
  <c r="E44" i="38" s="1"/>
  <c r="D45" i="1"/>
  <c r="D44" i="38" s="1"/>
  <c r="C45" i="1"/>
  <c r="B45" i="1"/>
  <c r="B44" i="38" s="1"/>
  <c r="H44" i="1"/>
  <c r="H43" i="38" s="1"/>
  <c r="G44" i="1"/>
  <c r="G43" i="38" s="1"/>
  <c r="F44" i="1"/>
  <c r="E44" i="1"/>
  <c r="E43" i="38" s="1"/>
  <c r="D44" i="1"/>
  <c r="D43" i="38" s="1"/>
  <c r="C44" i="1"/>
  <c r="B44" i="1"/>
  <c r="H43" i="1"/>
  <c r="G43" i="1"/>
  <c r="G42" i="38" s="1"/>
  <c r="F43" i="1"/>
  <c r="E43" i="1"/>
  <c r="E42" i="38" s="1"/>
  <c r="D43" i="1"/>
  <c r="C43" i="1"/>
  <c r="C42" i="38" s="1"/>
  <c r="B43" i="1"/>
  <c r="B42" i="38" s="1"/>
  <c r="H42" i="1"/>
  <c r="H41" i="38" s="1"/>
  <c r="G42" i="1"/>
  <c r="F42" i="1"/>
  <c r="E42" i="1"/>
  <c r="D42" i="1"/>
  <c r="C42" i="1"/>
  <c r="B42" i="1"/>
  <c r="B41" i="38" s="1"/>
  <c r="H41" i="1"/>
  <c r="H40" i="38" s="1"/>
  <c r="G41" i="1"/>
  <c r="G40" i="38" s="1"/>
  <c r="F41" i="1"/>
  <c r="E41" i="1"/>
  <c r="E40" i="38" s="1"/>
  <c r="D41" i="1"/>
  <c r="D40" i="38" s="1"/>
  <c r="C41" i="1"/>
  <c r="B41" i="1"/>
  <c r="H40" i="1"/>
  <c r="H39" i="38" s="1"/>
  <c r="G40" i="1"/>
  <c r="G39" i="38" s="1"/>
  <c r="F40" i="1"/>
  <c r="F39" i="38" s="1"/>
  <c r="E40" i="1"/>
  <c r="D40" i="1"/>
  <c r="D39" i="38" s="1"/>
  <c r="C40" i="1"/>
  <c r="C39" i="38" s="1"/>
  <c r="B40" i="1"/>
  <c r="H39" i="1"/>
  <c r="G39" i="1"/>
  <c r="G38" i="38" s="1"/>
  <c r="F39" i="1"/>
  <c r="F38" i="38" s="1"/>
  <c r="E39" i="1"/>
  <c r="D39" i="1"/>
  <c r="C39" i="1"/>
  <c r="C38" i="38" s="1"/>
  <c r="B39" i="1"/>
  <c r="H38" i="1"/>
  <c r="G38" i="1"/>
  <c r="F38" i="1"/>
  <c r="I38" i="1" s="1"/>
  <c r="E38" i="1"/>
  <c r="E37" i="38" s="1"/>
  <c r="D38" i="1"/>
  <c r="C38" i="1"/>
  <c r="B38" i="1"/>
  <c r="H37" i="1"/>
  <c r="H36" i="38" s="1"/>
  <c r="G37" i="1"/>
  <c r="G36" i="38" s="1"/>
  <c r="F37" i="1"/>
  <c r="E37" i="1"/>
  <c r="E36" i="38" s="1"/>
  <c r="D37" i="1"/>
  <c r="D36" i="38" s="1"/>
  <c r="C37" i="1"/>
  <c r="C36" i="38" s="1"/>
  <c r="B37" i="1"/>
  <c r="H36" i="1"/>
  <c r="H35" i="38" s="1"/>
  <c r="G36" i="1"/>
  <c r="G35" i="38" s="1"/>
  <c r="F36" i="1"/>
  <c r="E36" i="1"/>
  <c r="E35" i="38" s="1"/>
  <c r="D36" i="1"/>
  <c r="D35" i="38" s="1"/>
  <c r="C36" i="1"/>
  <c r="C35" i="38" s="1"/>
  <c r="B36" i="1"/>
  <c r="H35" i="1"/>
  <c r="H34" i="38" s="1"/>
  <c r="G35" i="1"/>
  <c r="G34" i="38" s="1"/>
  <c r="F35" i="1"/>
  <c r="E35" i="1"/>
  <c r="E34" i="38" s="1"/>
  <c r="D35" i="1"/>
  <c r="D34" i="38" s="1"/>
  <c r="C35" i="1"/>
  <c r="C34" i="38" s="1"/>
  <c r="B35" i="1"/>
  <c r="B34" i="38" s="1"/>
  <c r="H34" i="1"/>
  <c r="G34" i="1"/>
  <c r="F34" i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JQ33" i="1"/>
  <c r="JQ34" i="1" s="1"/>
  <c r="JO33" i="1"/>
  <c r="FV34" i="1"/>
  <c r="FT33" i="1"/>
  <c r="FM33" i="1"/>
  <c r="FK33" i="1"/>
  <c r="FD33" i="1"/>
  <c r="FB33" i="1"/>
  <c r="EU33" i="1"/>
  <c r="ES33" i="1"/>
  <c r="EL33" i="1"/>
  <c r="EJ33" i="1"/>
  <c r="EC33" i="1"/>
  <c r="EA33" i="1"/>
  <c r="DT33" i="1"/>
  <c r="DR33" i="1"/>
  <c r="DB33" i="1"/>
  <c r="CZ33" i="1"/>
  <c r="CS33" i="1"/>
  <c r="CQ33" i="1"/>
  <c r="CJ33" i="1"/>
  <c r="CJ34" i="1" s="1"/>
  <c r="CH33" i="1"/>
  <c r="CA33" i="1"/>
  <c r="BY33" i="1"/>
  <c r="BR33" i="1"/>
  <c r="BP33" i="1"/>
  <c r="BI33" i="1"/>
  <c r="BG33" i="1"/>
  <c r="AZ33" i="1"/>
  <c r="AX33" i="1"/>
  <c r="H33" i="1"/>
  <c r="G33" i="1"/>
  <c r="F33" i="1"/>
  <c r="E33" i="1"/>
  <c r="D33" i="1"/>
  <c r="C33" i="1"/>
  <c r="B33" i="1"/>
  <c r="H32" i="1"/>
  <c r="G32" i="1"/>
  <c r="F32" i="1"/>
  <c r="I32" i="1" s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C23" i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E21" i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F19" i="1"/>
  <c r="F19" i="38" s="1"/>
  <c r="E19" i="1"/>
  <c r="E19" i="38" s="1"/>
  <c r="D19" i="1"/>
  <c r="D19" i="38" s="1"/>
  <c r="C19" i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H8" i="1"/>
  <c r="H8" i="38" s="1"/>
  <c r="G8" i="1"/>
  <c r="G8" i="38" s="1"/>
  <c r="F8" i="1"/>
  <c r="E8" i="1"/>
  <c r="E8" i="38" s="1"/>
  <c r="D8" i="1"/>
  <c r="D8" i="38" s="1"/>
  <c r="C8" i="1"/>
  <c r="C8" i="38" s="1"/>
  <c r="B8" i="1"/>
  <c r="B8" i="38" s="1"/>
  <c r="H7" i="1"/>
  <c r="H7" i="38" s="1"/>
  <c r="G7" i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JS5" i="1"/>
  <c r="I33" i="38" s="1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FX5" i="1"/>
  <c r="I22" i="1" s="1"/>
  <c r="I22" i="38" s="1"/>
  <c r="FO5" i="1"/>
  <c r="I21" i="1" s="1"/>
  <c r="I21" i="38" s="1"/>
  <c r="FF5" i="1"/>
  <c r="I20" i="1" s="1"/>
  <c r="I20" i="38" s="1"/>
  <c r="EW5" i="1"/>
  <c r="I19" i="1" s="1"/>
  <c r="I19" i="38" s="1"/>
  <c r="EN5" i="1"/>
  <c r="I18" i="1" s="1"/>
  <c r="I18" i="38" s="1"/>
  <c r="EE5" i="1"/>
  <c r="I17" i="1" s="1"/>
  <c r="I17" i="38" s="1"/>
  <c r="DV5" i="1"/>
  <c r="I16" i="1" s="1"/>
  <c r="I16" i="38" s="1"/>
  <c r="I15" i="1"/>
  <c r="I15" i="38" s="1"/>
  <c r="DD5" i="1"/>
  <c r="I14" i="1" s="1"/>
  <c r="I14" i="38" s="1"/>
  <c r="CU5" i="1"/>
  <c r="I13" i="1" s="1"/>
  <c r="I13" i="38" s="1"/>
  <c r="CL5" i="1"/>
  <c r="I12" i="1" s="1"/>
  <c r="I12" i="38" s="1"/>
  <c r="CC5" i="1"/>
  <c r="I11" i="1" s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G4" i="1"/>
  <c r="F4" i="1"/>
  <c r="F4" i="38" s="1"/>
  <c r="E4" i="1"/>
  <c r="E4" i="38" s="1"/>
  <c r="D4" i="1"/>
  <c r="D4" i="38" s="1"/>
  <c r="C4" i="1"/>
  <c r="C4" i="38" s="1"/>
  <c r="B4" i="1"/>
  <c r="B4" i="38" s="1"/>
  <c r="I3" i="1"/>
  <c r="I3" i="38" s="1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3" i="38"/>
  <c r="M143" i="38"/>
  <c r="K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S130" i="38"/>
  <c r="T130" i="38" s="1"/>
  <c r="I130" i="38"/>
  <c r="S123" i="38"/>
  <c r="T123" i="38" s="1"/>
  <c r="S122" i="38"/>
  <c r="T122" i="38" s="1"/>
  <c r="S121" i="38"/>
  <c r="T121" i="38" s="1"/>
  <c r="S120" i="38"/>
  <c r="T120" i="38" s="1"/>
  <c r="S119" i="38"/>
  <c r="T119" i="38" s="1"/>
  <c r="S118" i="38"/>
  <c r="T118" i="38" s="1"/>
  <c r="S117" i="38"/>
  <c r="T117" i="38" s="1"/>
  <c r="S116" i="38"/>
  <c r="T116" i="38" s="1"/>
  <c r="I116" i="38"/>
  <c r="S115" i="38"/>
  <c r="T115" i="38" s="1"/>
  <c r="I115" i="38"/>
  <c r="S114" i="38"/>
  <c r="T114" i="38" s="1"/>
  <c r="I114" i="38"/>
  <c r="S113" i="38"/>
  <c r="T113" i="38" s="1"/>
  <c r="I113" i="38"/>
  <c r="S112" i="38"/>
  <c r="T112" i="38" s="1"/>
  <c r="I112" i="38"/>
  <c r="S111" i="38"/>
  <c r="T111" i="38" s="1"/>
  <c r="I111" i="38"/>
  <c r="S110" i="38"/>
  <c r="T110" i="38" s="1"/>
  <c r="I110" i="38"/>
  <c r="S109" i="38"/>
  <c r="T109" i="38" s="1"/>
  <c r="I109" i="38"/>
  <c r="S108" i="38"/>
  <c r="T108" i="38" s="1"/>
  <c r="I108" i="38"/>
  <c r="I107" i="38"/>
  <c r="I106" i="38"/>
  <c r="T104" i="38"/>
  <c r="I104" i="38"/>
  <c r="I103" i="38"/>
  <c r="I101" i="38"/>
  <c r="I102" i="38"/>
  <c r="I100" i="38"/>
  <c r="I99" i="38"/>
  <c r="T98" i="38"/>
  <c r="I98" i="38"/>
  <c r="T97" i="38"/>
  <c r="I97" i="38"/>
  <c r="T96" i="38"/>
  <c r="I96" i="38"/>
  <c r="S90" i="38"/>
  <c r="T90" i="38" s="1"/>
  <c r="I90" i="38"/>
  <c r="S89" i="38"/>
  <c r="T89" i="38" s="1"/>
  <c r="I89" i="38"/>
  <c r="S88" i="38"/>
  <c r="G88" i="38"/>
  <c r="F88" i="38"/>
  <c r="C88" i="38"/>
  <c r="B88" i="38"/>
  <c r="S87" i="38"/>
  <c r="F87" i="38"/>
  <c r="E87" i="38"/>
  <c r="C87" i="38"/>
  <c r="B87" i="38"/>
  <c r="S86" i="38"/>
  <c r="H86" i="38"/>
  <c r="F86" i="38"/>
  <c r="E86" i="38"/>
  <c r="D86" i="38"/>
  <c r="S85" i="38"/>
  <c r="H85" i="38"/>
  <c r="G85" i="38"/>
  <c r="F85" i="38"/>
  <c r="E85" i="38"/>
  <c r="D85" i="38"/>
  <c r="C85" i="38"/>
  <c r="B85" i="38"/>
  <c r="S84" i="38"/>
  <c r="G84" i="38"/>
  <c r="F84" i="38"/>
  <c r="D84" i="38"/>
  <c r="C84" i="38"/>
  <c r="B84" i="38"/>
  <c r="S83" i="38"/>
  <c r="G83" i="38"/>
  <c r="F83" i="38"/>
  <c r="E83" i="38"/>
  <c r="B83" i="38"/>
  <c r="S82" i="38"/>
  <c r="H82" i="38"/>
  <c r="E82" i="38"/>
  <c r="D82" i="38"/>
  <c r="S81" i="38"/>
  <c r="H81" i="38"/>
  <c r="G81" i="38"/>
  <c r="D81" i="38"/>
  <c r="C81" i="38"/>
  <c r="S80" i="38"/>
  <c r="H80" i="38"/>
  <c r="G80" i="38"/>
  <c r="F80" i="38"/>
  <c r="C80" i="38"/>
  <c r="B80" i="38"/>
  <c r="S79" i="38"/>
  <c r="F79" i="38"/>
  <c r="E79" i="38"/>
  <c r="B79" i="38"/>
  <c r="S78" i="38"/>
  <c r="H78" i="38"/>
  <c r="E78" i="38"/>
  <c r="D78" i="38"/>
  <c r="S77" i="38"/>
  <c r="H77" i="38"/>
  <c r="G77" i="38"/>
  <c r="D77" i="38"/>
  <c r="C77" i="38"/>
  <c r="S76" i="38"/>
  <c r="G76" i="38"/>
  <c r="F76" i="38"/>
  <c r="C76" i="38"/>
  <c r="B76" i="38"/>
  <c r="S75" i="38"/>
  <c r="F75" i="38"/>
  <c r="E75" i="38"/>
  <c r="B75" i="38"/>
  <c r="S74" i="38"/>
  <c r="H74" i="38"/>
  <c r="E74" i="38"/>
  <c r="D74" i="38"/>
  <c r="B74" i="38"/>
  <c r="S73" i="38"/>
  <c r="H73" i="38"/>
  <c r="G73" i="38"/>
  <c r="F73" i="38"/>
  <c r="D73" i="38"/>
  <c r="C73" i="38"/>
  <c r="B73" i="38"/>
  <c r="S72" i="38"/>
  <c r="G72" i="38"/>
  <c r="F72" i="38"/>
  <c r="C72" i="38"/>
  <c r="B72" i="38"/>
  <c r="S71" i="38"/>
  <c r="F71" i="38"/>
  <c r="E71" i="38"/>
  <c r="C71" i="38"/>
  <c r="B71" i="38"/>
  <c r="S70" i="38"/>
  <c r="H70" i="38"/>
  <c r="F70" i="38"/>
  <c r="E70" i="38"/>
  <c r="D70" i="38"/>
  <c r="S69" i="38"/>
  <c r="H69" i="38"/>
  <c r="G69" i="38"/>
  <c r="F69" i="38"/>
  <c r="E69" i="38"/>
  <c r="D69" i="38"/>
  <c r="C69" i="38"/>
  <c r="B69" i="38"/>
  <c r="S68" i="38"/>
  <c r="G68" i="38"/>
  <c r="F68" i="38"/>
  <c r="D68" i="38"/>
  <c r="C68" i="38"/>
  <c r="B68" i="38"/>
  <c r="S67" i="38"/>
  <c r="G67" i="38"/>
  <c r="F67" i="38"/>
  <c r="E67" i="38"/>
  <c r="B67" i="38"/>
  <c r="S66" i="38"/>
  <c r="H66" i="38"/>
  <c r="E66" i="38"/>
  <c r="D66" i="38"/>
  <c r="S65" i="38"/>
  <c r="H65" i="38"/>
  <c r="T65" i="38" s="1"/>
  <c r="G65" i="38"/>
  <c r="D65" i="38"/>
  <c r="C65" i="38"/>
  <c r="S64" i="38"/>
  <c r="H64" i="38"/>
  <c r="G64" i="38"/>
  <c r="F64" i="38"/>
  <c r="C64" i="38"/>
  <c r="B64" i="38"/>
  <c r="S63" i="38"/>
  <c r="F63" i="38"/>
  <c r="E63" i="38"/>
  <c r="B63" i="38"/>
  <c r="S62" i="38"/>
  <c r="H62" i="38"/>
  <c r="E62" i="38"/>
  <c r="D62" i="38"/>
  <c r="S61" i="38"/>
  <c r="H61" i="38"/>
  <c r="G61" i="38"/>
  <c r="D61" i="38"/>
  <c r="C61" i="38"/>
  <c r="S60" i="38"/>
  <c r="G60" i="38"/>
  <c r="F60" i="38"/>
  <c r="C60" i="38"/>
  <c r="B60" i="38"/>
  <c r="S59" i="38"/>
  <c r="S58" i="38"/>
  <c r="H58" i="38"/>
  <c r="D58" i="38"/>
  <c r="S57" i="38"/>
  <c r="H57" i="38"/>
  <c r="G57" i="38"/>
  <c r="D57" i="38"/>
  <c r="C57" i="38"/>
  <c r="S56" i="38"/>
  <c r="C56" i="38"/>
  <c r="B56" i="38"/>
  <c r="S55" i="38"/>
  <c r="C55" i="38"/>
  <c r="B55" i="38"/>
  <c r="S54" i="38"/>
  <c r="B54" i="38"/>
  <c r="S53" i="38"/>
  <c r="H53" i="38"/>
  <c r="G53" i="38"/>
  <c r="D53" i="38"/>
  <c r="C53" i="38"/>
  <c r="S52" i="38"/>
  <c r="H52" i="38"/>
  <c r="G52" i="38"/>
  <c r="F52" i="38"/>
  <c r="C52" i="38"/>
  <c r="B52" i="38"/>
  <c r="S51" i="38"/>
  <c r="F51" i="38"/>
  <c r="E51" i="38"/>
  <c r="B51" i="38"/>
  <c r="E50" i="38"/>
  <c r="S49" i="38"/>
  <c r="H49" i="38"/>
  <c r="G49" i="38"/>
  <c r="D49" i="38"/>
  <c r="C49" i="38"/>
  <c r="S48" i="38"/>
  <c r="F48" i="38"/>
  <c r="C48" i="38"/>
  <c r="B48" i="38"/>
  <c r="S47" i="38"/>
  <c r="S46" i="38"/>
  <c r="H46" i="38"/>
  <c r="D46" i="38"/>
  <c r="S45" i="38"/>
  <c r="G45" i="38"/>
  <c r="C45" i="38"/>
  <c r="S44" i="38"/>
  <c r="H44" i="38"/>
  <c r="G44" i="38"/>
  <c r="F44" i="38"/>
  <c r="C44" i="38"/>
  <c r="S43" i="38"/>
  <c r="F43" i="38"/>
  <c r="C43" i="38"/>
  <c r="B43" i="38"/>
  <c r="S42" i="38"/>
  <c r="H42" i="38"/>
  <c r="D42" i="38"/>
  <c r="S41" i="38"/>
  <c r="G41" i="38"/>
  <c r="E41" i="38"/>
  <c r="D41" i="38"/>
  <c r="C41" i="38"/>
  <c r="S40" i="38"/>
  <c r="F40" i="38"/>
  <c r="C40" i="38"/>
  <c r="B40" i="38"/>
  <c r="S39" i="38"/>
  <c r="E39" i="38"/>
  <c r="B39" i="38"/>
  <c r="S38" i="38"/>
  <c r="H38" i="38"/>
  <c r="E38" i="38"/>
  <c r="D38" i="38"/>
  <c r="B38" i="38"/>
  <c r="S37" i="38"/>
  <c r="H37" i="38"/>
  <c r="G37" i="38"/>
  <c r="F37" i="38"/>
  <c r="D37" i="38"/>
  <c r="C37" i="38"/>
  <c r="B37" i="38"/>
  <c r="S36" i="38"/>
  <c r="F36" i="38"/>
  <c r="B36" i="38"/>
  <c r="S35" i="38"/>
  <c r="F35" i="38"/>
  <c r="B35" i="38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D23" i="38"/>
  <c r="C23" i="38"/>
  <c r="AA22" i="38"/>
  <c r="S22" i="38"/>
  <c r="AA21" i="38"/>
  <c r="AB21" i="38" s="1"/>
  <c r="AC21" i="38" s="1"/>
  <c r="S21" i="38"/>
  <c r="F21" i="38"/>
  <c r="E21" i="38"/>
  <c r="AA20" i="38"/>
  <c r="S20" i="38"/>
  <c r="AA19" i="38"/>
  <c r="G19" i="38"/>
  <c r="C19" i="38"/>
  <c r="AA18" i="38"/>
  <c r="AB18" i="38" s="1"/>
  <c r="S18" i="38"/>
  <c r="AA17" i="38"/>
  <c r="AB17" i="38" s="1"/>
  <c r="AC17" i="38" s="1"/>
  <c r="S17" i="38"/>
  <c r="AA16" i="38"/>
  <c r="S16" i="38"/>
  <c r="AA15" i="38"/>
  <c r="S15" i="38"/>
  <c r="AA14" i="38"/>
  <c r="AB14" i="38" s="1"/>
  <c r="S14" i="38"/>
  <c r="C14" i="38"/>
  <c r="AA13" i="38"/>
  <c r="AB13" i="38" s="1"/>
  <c r="AC13" i="38" s="1"/>
  <c r="S13" i="38"/>
  <c r="AA12" i="38"/>
  <c r="S12" i="38"/>
  <c r="AA11" i="38"/>
  <c r="S11" i="38"/>
  <c r="AA10" i="38"/>
  <c r="AB10" i="38" s="1"/>
  <c r="AC10" i="38" s="1"/>
  <c r="S10" i="38"/>
  <c r="D10" i="38"/>
  <c r="AA9" i="38"/>
  <c r="AB9" i="38" s="1"/>
  <c r="AC9" i="38" s="1"/>
  <c r="S9" i="38"/>
  <c r="B9" i="38"/>
  <c r="AA8" i="38"/>
  <c r="AB8" i="38" s="1"/>
  <c r="S8" i="38"/>
  <c r="F8" i="38"/>
  <c r="AA7" i="38"/>
  <c r="S7" i="38"/>
  <c r="G7" i="38"/>
  <c r="S6" i="38"/>
  <c r="S5" i="38"/>
  <c r="H5" i="38"/>
  <c r="S4" i="38"/>
  <c r="H4" i="38"/>
  <c r="G4" i="38"/>
  <c r="S3" i="38"/>
  <c r="H3" i="38"/>
  <c r="T3" i="38" s="1"/>
  <c r="G3" i="38"/>
  <c r="F3" i="38"/>
  <c r="E3" i="38"/>
  <c r="D3" i="38"/>
  <c r="C3" i="38"/>
  <c r="B3" i="38"/>
  <c r="T64" i="38" l="1"/>
  <c r="F65" i="38"/>
  <c r="F78" i="38"/>
  <c r="F81" i="38"/>
  <c r="F82" i="38"/>
  <c r="F49" i="38"/>
  <c r="F61" i="38"/>
  <c r="F74" i="38"/>
  <c r="F77" i="38"/>
  <c r="I77" i="38" s="1"/>
  <c r="T66" i="38"/>
  <c r="T67" i="38"/>
  <c r="T71" i="38"/>
  <c r="T75" i="38"/>
  <c r="T83" i="38"/>
  <c r="T87" i="38"/>
  <c r="I10" i="121"/>
  <c r="I11" i="121" s="1"/>
  <c r="I12" i="121" s="1"/>
  <c r="I13" i="121" s="1"/>
  <c r="I14" i="121" s="1"/>
  <c r="I15" i="121" s="1"/>
  <c r="I16" i="121" s="1"/>
  <c r="I17" i="121" s="1"/>
  <c r="I18" i="121" s="1"/>
  <c r="I19" i="121" s="1"/>
  <c r="I20" i="121" s="1"/>
  <c r="I21" i="121" s="1"/>
  <c r="I22" i="121" s="1"/>
  <c r="I23" i="121" s="1"/>
  <c r="I24" i="121" s="1"/>
  <c r="I25" i="121" s="1"/>
  <c r="I26" i="121" s="1"/>
  <c r="I27" i="121" s="1"/>
  <c r="I28" i="121" s="1"/>
  <c r="I29" i="121" s="1"/>
  <c r="I30" i="121" s="1"/>
  <c r="I31" i="121" s="1"/>
  <c r="I32" i="121" s="1"/>
  <c r="I33" i="121" s="1"/>
  <c r="I34" i="121" s="1"/>
  <c r="I35" i="121" s="1"/>
  <c r="I36" i="121" s="1"/>
  <c r="I37" i="121" s="1"/>
  <c r="I38" i="121" s="1"/>
  <c r="I39" i="121" s="1"/>
  <c r="I40" i="121" s="1"/>
  <c r="I41" i="121" s="1"/>
  <c r="I42" i="121" s="1"/>
  <c r="I43" i="121" s="1"/>
  <c r="I44" i="121" s="1"/>
  <c r="I45" i="121" s="1"/>
  <c r="I46" i="121" s="1"/>
  <c r="I47" i="121" s="1"/>
  <c r="I48" i="121" s="1"/>
  <c r="I49" i="121" s="1"/>
  <c r="I50" i="121" s="1"/>
  <c r="I51" i="121" s="1"/>
  <c r="I52" i="121" s="1"/>
  <c r="I53" i="121" s="1"/>
  <c r="I54" i="121" s="1"/>
  <c r="I55" i="121" s="1"/>
  <c r="I56" i="121" s="1"/>
  <c r="I57" i="121" s="1"/>
  <c r="I58" i="121" s="1"/>
  <c r="I59" i="121" s="1"/>
  <c r="I60" i="121" s="1"/>
  <c r="I61" i="121" s="1"/>
  <c r="I62" i="121" s="1"/>
  <c r="I63" i="121" s="1"/>
  <c r="I64" i="121" s="1"/>
  <c r="I65" i="121" s="1"/>
  <c r="I66" i="121" s="1"/>
  <c r="I67" i="121" s="1"/>
  <c r="I68" i="121" s="1"/>
  <c r="I69" i="121" s="1"/>
  <c r="I70" i="121" s="1"/>
  <c r="I71" i="121" s="1"/>
  <c r="I72" i="121" s="1"/>
  <c r="I73" i="121" s="1"/>
  <c r="I74" i="121" s="1"/>
  <c r="I75" i="121" s="1"/>
  <c r="I76" i="121" s="1"/>
  <c r="I77" i="121" s="1"/>
  <c r="I78" i="121" s="1"/>
  <c r="I79" i="121" s="1"/>
  <c r="I80" i="121" s="1"/>
  <c r="I81" i="121" s="1"/>
  <c r="I82" i="121" s="1"/>
  <c r="I83" i="121" s="1"/>
  <c r="I84" i="121" s="1"/>
  <c r="I85" i="121" s="1"/>
  <c r="I86" i="121" s="1"/>
  <c r="I87" i="121" s="1"/>
  <c r="I88" i="121" s="1"/>
  <c r="I89" i="121" s="1"/>
  <c r="I90" i="121" s="1"/>
  <c r="I91" i="121" s="1"/>
  <c r="I92" i="121" s="1"/>
  <c r="I93" i="121" s="1"/>
  <c r="I94" i="121" s="1"/>
  <c r="I95" i="121" s="1"/>
  <c r="I96" i="121" s="1"/>
  <c r="I97" i="121" s="1"/>
  <c r="I98" i="121" s="1"/>
  <c r="I99" i="121" s="1"/>
  <c r="I100" i="121" s="1"/>
  <c r="I101" i="121" s="1"/>
  <c r="I102" i="121" s="1"/>
  <c r="I103" i="121" s="1"/>
  <c r="I104" i="121" s="1"/>
  <c r="I105" i="121" s="1"/>
  <c r="I106" i="121" s="1"/>
  <c r="I107" i="121" s="1"/>
  <c r="I108" i="121" s="1"/>
  <c r="I109" i="121" s="1"/>
  <c r="I110" i="121" s="1"/>
  <c r="I111" i="121" s="1"/>
  <c r="I112" i="121" s="1"/>
  <c r="I113" i="121" s="1"/>
  <c r="I114" i="121" s="1"/>
  <c r="I115" i="121" s="1"/>
  <c r="I116" i="121" s="1"/>
  <c r="I117" i="121" s="1"/>
  <c r="I118" i="121" s="1"/>
  <c r="I119" i="121" s="1"/>
  <c r="I120" i="121" s="1"/>
  <c r="I121" i="121" s="1"/>
  <c r="I122" i="121" s="1"/>
  <c r="I123" i="121" s="1"/>
  <c r="I124" i="121" s="1"/>
  <c r="I125" i="121" s="1"/>
  <c r="I126" i="121" s="1"/>
  <c r="I127" i="121" s="1"/>
  <c r="I128" i="121" s="1"/>
  <c r="I129" i="121" s="1"/>
  <c r="I130" i="121" s="1"/>
  <c r="I131" i="121" s="1"/>
  <c r="I132" i="121" s="1"/>
  <c r="I133" i="121" s="1"/>
  <c r="I134" i="121" s="1"/>
  <c r="I135" i="121" s="1"/>
  <c r="I136" i="121" s="1"/>
  <c r="I137" i="121" s="1"/>
  <c r="I138" i="121" s="1"/>
  <c r="I139" i="121" s="1"/>
  <c r="I140" i="121" s="1"/>
  <c r="I141" i="121" s="1"/>
  <c r="I142" i="121" s="1"/>
  <c r="I143" i="121" s="1"/>
  <c r="I144" i="121" s="1"/>
  <c r="I145" i="121" s="1"/>
  <c r="I146" i="121" s="1"/>
  <c r="I147" i="121" s="1"/>
  <c r="I148" i="121" s="1"/>
  <c r="I149" i="121" s="1"/>
  <c r="I150" i="121" s="1"/>
  <c r="I151" i="121" s="1"/>
  <c r="I152" i="121" s="1"/>
  <c r="I153" i="121" s="1"/>
  <c r="AC8" i="38"/>
  <c r="AB12" i="38"/>
  <c r="AC12" i="38" s="1"/>
  <c r="AB22" i="38"/>
  <c r="AC22" i="38" s="1"/>
  <c r="AB24" i="38"/>
  <c r="AC24" i="38" s="1"/>
  <c r="AB28" i="38"/>
  <c r="AC28" i="38" s="1"/>
  <c r="I89" i="1"/>
  <c r="F34" i="94"/>
  <c r="G6" i="94" s="1"/>
  <c r="H6" i="94" s="1"/>
  <c r="AB16" i="38"/>
  <c r="AC16" i="38" s="1"/>
  <c r="AB20" i="38"/>
  <c r="AC20" i="38" s="1"/>
  <c r="I59" i="1"/>
  <c r="I63" i="1"/>
  <c r="I67" i="1"/>
  <c r="I34" i="1"/>
  <c r="T63" i="38"/>
  <c r="T79" i="38"/>
  <c r="T61" i="38"/>
  <c r="T62" i="38"/>
  <c r="T68" i="38"/>
  <c r="F58" i="38"/>
  <c r="F57" i="38"/>
  <c r="I55" i="1"/>
  <c r="F53" i="38"/>
  <c r="I51" i="1"/>
  <c r="D18" i="8"/>
  <c r="T58" i="38"/>
  <c r="T54" i="38"/>
  <c r="T56" i="38"/>
  <c r="T53" i="38"/>
  <c r="T55" i="38"/>
  <c r="T59" i="38"/>
  <c r="T60" i="38"/>
  <c r="T57" i="38"/>
  <c r="T47" i="38"/>
  <c r="T50" i="38"/>
  <c r="I47" i="1"/>
  <c r="I46" i="38" s="1"/>
  <c r="F46" i="38"/>
  <c r="I46" i="1"/>
  <c r="I45" i="38" s="1"/>
  <c r="I43" i="1"/>
  <c r="I42" i="38" s="1"/>
  <c r="F42" i="38"/>
  <c r="I42" i="1"/>
  <c r="I41" i="38" s="1"/>
  <c r="F41" i="38"/>
  <c r="I39" i="1"/>
  <c r="I38" i="38" s="1"/>
  <c r="I35" i="1"/>
  <c r="F34" i="38"/>
  <c r="I34" i="38" s="1"/>
  <c r="I30" i="1"/>
  <c r="E37" i="94"/>
  <c r="AC14" i="38"/>
  <c r="AC18" i="38"/>
  <c r="I33" i="1"/>
  <c r="G143" i="38"/>
  <c r="T5" i="38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7" i="1"/>
  <c r="I36" i="38" s="1"/>
  <c r="I41" i="1"/>
  <c r="I40" i="38" s="1"/>
  <c r="I45" i="1"/>
  <c r="I44" i="38" s="1"/>
  <c r="I49" i="1"/>
  <c r="I48" i="38" s="1"/>
  <c r="I53" i="1"/>
  <c r="I57" i="1"/>
  <c r="I61" i="1"/>
  <c r="I65" i="1"/>
  <c r="I69" i="1"/>
  <c r="I73" i="1"/>
  <c r="I77" i="1"/>
  <c r="I81" i="1"/>
  <c r="I85" i="1"/>
  <c r="T69" i="38"/>
  <c r="T70" i="38"/>
  <c r="T72" i="38"/>
  <c r="T73" i="38"/>
  <c r="T74" i="38"/>
  <c r="T76" i="38"/>
  <c r="T77" i="38"/>
  <c r="T78" i="38"/>
  <c r="T80" i="38"/>
  <c r="T81" i="38"/>
  <c r="T82" i="38"/>
  <c r="T84" i="38"/>
  <c r="T85" i="38"/>
  <c r="T86" i="38"/>
  <c r="T88" i="38"/>
  <c r="AU1" i="1"/>
  <c r="BD1" i="1" s="1"/>
  <c r="BM1" i="1" s="1"/>
  <c r="BV1" i="1" s="1"/>
  <c r="CE1" i="1" s="1"/>
  <c r="CN1" i="1" s="1"/>
  <c r="CW1" i="1" s="1"/>
  <c r="DF1" i="1" s="1"/>
  <c r="DO1" i="1" s="1"/>
  <c r="NU34" i="1"/>
  <c r="I36" i="1"/>
  <c r="I35" i="38" s="1"/>
  <c r="I40" i="1"/>
  <c r="I39" i="38" s="1"/>
  <c r="I44" i="1"/>
  <c r="I43" i="38" s="1"/>
  <c r="I52" i="1"/>
  <c r="I56" i="1"/>
  <c r="I60" i="1"/>
  <c r="I64" i="1"/>
  <c r="I68" i="1"/>
  <c r="I72" i="1"/>
  <c r="I76" i="1"/>
  <c r="I80" i="1"/>
  <c r="I84" i="1"/>
  <c r="I88" i="1"/>
  <c r="FM34" i="1"/>
  <c r="FD34" i="1"/>
  <c r="EU34" i="1"/>
  <c r="DT34" i="1"/>
  <c r="EL34" i="1"/>
  <c r="EC34" i="1"/>
  <c r="DB34" i="1"/>
  <c r="CS34" i="1"/>
  <c r="CA34" i="1"/>
  <c r="BR34" i="1"/>
  <c r="BI34" i="1"/>
  <c r="AZ34" i="1"/>
  <c r="T22" i="38"/>
  <c r="F155" i="121"/>
  <c r="E160" i="121" s="1"/>
  <c r="T21" i="38"/>
  <c r="I48" i="1"/>
  <c r="I47" i="38" s="1"/>
  <c r="F47" i="38"/>
  <c r="D90" i="117"/>
  <c r="ZF34" i="1"/>
  <c r="I49" i="38"/>
  <c r="I51" i="38"/>
  <c r="I52" i="38"/>
  <c r="F8" i="8"/>
  <c r="F18" i="8" s="1"/>
  <c r="G5" i="8" s="1"/>
  <c r="F24" i="117"/>
  <c r="F90" i="117" s="1"/>
  <c r="G5" i="117" s="1"/>
  <c r="H143" i="38"/>
  <c r="T48" i="38"/>
  <c r="T49" i="38"/>
  <c r="I50" i="38"/>
  <c r="T51" i="38"/>
  <c r="T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8" i="38"/>
  <c r="I79" i="38"/>
  <c r="I80" i="38"/>
  <c r="I81" i="38"/>
  <c r="I82" i="38"/>
  <c r="I83" i="38"/>
  <c r="I84" i="38"/>
  <c r="I85" i="38"/>
  <c r="I86" i="38"/>
  <c r="I87" i="38"/>
  <c r="I88" i="38"/>
  <c r="T46" i="38"/>
  <c r="T45" i="38"/>
  <c r="T44" i="38"/>
  <c r="T43" i="38"/>
  <c r="T42" i="38"/>
  <c r="T41" i="38"/>
  <c r="T40" i="38"/>
  <c r="T39" i="38"/>
  <c r="T38" i="38"/>
  <c r="T37" i="38"/>
  <c r="I143" i="38"/>
  <c r="I37" i="38"/>
  <c r="T36" i="38"/>
  <c r="T35" i="38"/>
  <c r="T34" i="38"/>
  <c r="T33" i="38"/>
  <c r="T32" i="38"/>
  <c r="T31" i="38"/>
  <c r="T30" i="38"/>
  <c r="S143" i="38"/>
  <c r="T29" i="38"/>
  <c r="T28" i="38"/>
  <c r="T27" i="38"/>
  <c r="T26" i="38"/>
  <c r="T25" i="38"/>
  <c r="T24" i="38"/>
  <c r="T23" i="38"/>
  <c r="T20" i="38"/>
  <c r="T19" i="38"/>
  <c r="T18" i="38"/>
  <c r="T17" i="38"/>
  <c r="T16" i="38"/>
  <c r="T15" i="38"/>
  <c r="T14" i="38"/>
  <c r="T13" i="38"/>
  <c r="T12" i="38"/>
  <c r="T11" i="38"/>
  <c r="T10" i="38"/>
  <c r="T9" i="38"/>
  <c r="T8" i="38"/>
  <c r="T7" i="38"/>
  <c r="T6" i="38"/>
  <c r="T4" i="38"/>
  <c r="DX1" i="1" l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  <c r="G6" i="121"/>
  <c r="H6" i="121" s="1"/>
  <c r="H5" i="8"/>
  <c r="F20" i="8"/>
  <c r="E93" i="117"/>
  <c r="H5" i="117"/>
</calcChain>
</file>

<file path=xl/sharedStrings.xml><?xml version="1.0" encoding="utf-8"?>
<sst xmlns="http://schemas.openxmlformats.org/spreadsheetml/2006/main" count="3394" uniqueCount="599">
  <si>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</si>
  <si>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</si>
  <si>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</si>
  <si>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</si>
  <si>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</si>
  <si>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</si>
  <si>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</si>
  <si>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</si>
  <si>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</si>
  <si>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</si>
  <si>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</si>
  <si>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</si>
  <si>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</si>
  <si>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</si>
  <si>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</si>
  <si>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</si>
  <si>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</si>
  <si>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</si>
  <si>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</si>
  <si>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</si>
  <si>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</si>
  <si>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</si>
  <si>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</si>
  <si>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</si>
  <si>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</si>
  <si>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</si>
  <si>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</si>
  <si>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</si>
  <si>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</si>
  <si>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</si>
  <si>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</si>
  <si>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</si>
  <si>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</si>
  <si>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</si>
  <si>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</si>
  <si>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</si>
  <si>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</si>
  <si>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</si>
  <si>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</si>
  <si>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</si>
  <si>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</si>
  <si>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</si>
  <si>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</si>
  <si>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</si>
  <si>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</si>
  <si>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</si>
  <si>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</si>
  <si>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</si>
  <si>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</si>
  <si>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</si>
  <si>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</si>
  <si>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</si>
  <si>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</si>
  <si>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</si>
  <si>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</si>
  <si>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</si>
  <si>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</si>
  <si>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</si>
  <si>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</si>
  <si>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</si>
  <si>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</si>
  <si>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</si>
  <si>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</si>
  <si>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EXPORT PACKERS Cia LIMITED</t>
  </si>
  <si>
    <t>PAPAS Congeladas</t>
  </si>
  <si>
    <t>PED. 6001763</t>
  </si>
  <si>
    <t>0390 N</t>
  </si>
  <si>
    <t>0394 N</t>
  </si>
  <si>
    <t>0406 N</t>
  </si>
  <si>
    <t>INVENTARIO  DE    MAYO      2016</t>
  </si>
  <si>
    <t>0499 N</t>
  </si>
  <si>
    <t>0512 N</t>
  </si>
  <si>
    <t>0515 N</t>
  </si>
  <si>
    <t>0523 N</t>
  </si>
  <si>
    <t>0589 N</t>
  </si>
  <si>
    <t>0591 N</t>
  </si>
  <si>
    <t>0594 N</t>
  </si>
  <si>
    <t>0596 N</t>
  </si>
  <si>
    <t>0624 N</t>
  </si>
  <si>
    <t>0627 N</t>
  </si>
  <si>
    <t>0630 N</t>
  </si>
  <si>
    <t>0685 N</t>
  </si>
  <si>
    <t>0689 N</t>
  </si>
  <si>
    <t>maquila</t>
  </si>
  <si>
    <t>SEABOARD FOODS</t>
  </si>
  <si>
    <t>RYC ALIMENTOS SA DE CV</t>
  </si>
  <si>
    <t>QUESOS GOUDA</t>
  </si>
  <si>
    <t>716 N</t>
  </si>
  <si>
    <t>726 N</t>
  </si>
  <si>
    <t>753 N</t>
  </si>
  <si>
    <t>794 N</t>
  </si>
  <si>
    <t>812 N</t>
  </si>
  <si>
    <t>821 N</t>
  </si>
  <si>
    <t>TONATIUH GARDUÑO M</t>
  </si>
  <si>
    <t>SESOS DE COPA</t>
  </si>
  <si>
    <t>884 N</t>
  </si>
  <si>
    <t>974 N</t>
  </si>
  <si>
    <t>975 N</t>
  </si>
  <si>
    <t>992 N</t>
  </si>
  <si>
    <t>998 n</t>
  </si>
  <si>
    <t>0013 O</t>
  </si>
  <si>
    <t>0005 O</t>
  </si>
  <si>
    <t>Seaboard</t>
  </si>
  <si>
    <t>BUCHE</t>
  </si>
  <si>
    <t>29 JUNIO .,2016</t>
  </si>
  <si>
    <t>02 SEPTIEMBRE,.2016</t>
  </si>
  <si>
    <t>CORBATA</t>
  </si>
  <si>
    <t>0026 O</t>
  </si>
  <si>
    <t>0035 O</t>
  </si>
  <si>
    <t>0038 O</t>
  </si>
  <si>
    <t>0051 O</t>
  </si>
  <si>
    <t>072 O</t>
  </si>
  <si>
    <t>0080 O</t>
  </si>
  <si>
    <t>091 O</t>
  </si>
  <si>
    <t>0110 O</t>
  </si>
  <si>
    <t>116 O</t>
  </si>
  <si>
    <t>120 O</t>
  </si>
  <si>
    <t>131 O</t>
  </si>
  <si>
    <t>159 O</t>
  </si>
  <si>
    <t>160 O</t>
  </si>
  <si>
    <t>171 O</t>
  </si>
  <si>
    <t xml:space="preserve">RYC ALIMENTOS </t>
  </si>
  <si>
    <t>204 O</t>
  </si>
  <si>
    <t>206 O</t>
  </si>
  <si>
    <t>233 O</t>
  </si>
  <si>
    <t>240 O</t>
  </si>
  <si>
    <t>258 O</t>
  </si>
  <si>
    <t>266 O</t>
  </si>
  <si>
    <t>276 O</t>
  </si>
  <si>
    <t>281 O</t>
  </si>
  <si>
    <t>292 O</t>
  </si>
  <si>
    <t>305 O</t>
  </si>
  <si>
    <t>309 O</t>
  </si>
  <si>
    <t>322 O</t>
  </si>
  <si>
    <t>327 O</t>
  </si>
  <si>
    <t>330 O</t>
  </si>
  <si>
    <t>350 O</t>
  </si>
  <si>
    <t>356 O</t>
  </si>
  <si>
    <t>366 O</t>
  </si>
  <si>
    <t>EXISTENCIA CAJAS</t>
  </si>
  <si>
    <t xml:space="preserve">CUERO </t>
  </si>
  <si>
    <t xml:space="preserve">PANCETA </t>
  </si>
  <si>
    <t>LA CASA DEL PAVO</t>
  </si>
  <si>
    <t>PAVOS PARSON</t>
  </si>
  <si>
    <t>0401 O</t>
  </si>
  <si>
    <t>0414 O</t>
  </si>
  <si>
    <t>0415 O</t>
  </si>
  <si>
    <t>0420 O</t>
  </si>
  <si>
    <t>0423 O</t>
  </si>
  <si>
    <t>0426 O</t>
  </si>
  <si>
    <t>0442 O</t>
  </si>
  <si>
    <t>0463 O</t>
  </si>
  <si>
    <t>0474 O</t>
  </si>
  <si>
    <t>0497 O</t>
  </si>
  <si>
    <t>0507 O</t>
  </si>
  <si>
    <t>0508 O</t>
  </si>
  <si>
    <t>0509 O</t>
  </si>
  <si>
    <t>0515 O</t>
  </si>
  <si>
    <t>0527 O</t>
  </si>
  <si>
    <t>0528 O</t>
  </si>
  <si>
    <t>PED. 6004734</t>
  </si>
  <si>
    <t>02-Nov AL 11 Nov-2016</t>
  </si>
  <si>
    <t>12 Oct  al  21 Oct --2016</t>
  </si>
  <si>
    <t>13-Oct  al  22-Oct -2016</t>
  </si>
  <si>
    <t>D</t>
  </si>
  <si>
    <t>539 O</t>
  </si>
  <si>
    <t>566 O</t>
  </si>
  <si>
    <t>590 O</t>
  </si>
  <si>
    <t>585 O</t>
  </si>
  <si>
    <t>606 O</t>
  </si>
  <si>
    <t>640 O</t>
  </si>
  <si>
    <t>617 O</t>
  </si>
  <si>
    <t>629 O</t>
  </si>
  <si>
    <t>651 O</t>
  </si>
  <si>
    <t>659 O</t>
  </si>
  <si>
    <t>666 O</t>
  </si>
  <si>
    <t>674 O</t>
  </si>
  <si>
    <t>735 O</t>
  </si>
  <si>
    <t>727 O</t>
  </si>
  <si>
    <t>734 O</t>
  </si>
  <si>
    <t>726 O</t>
  </si>
  <si>
    <t>729 O</t>
  </si>
  <si>
    <t>730 O</t>
  </si>
  <si>
    <t>738 O</t>
  </si>
  <si>
    <t>739 O</t>
  </si>
  <si>
    <t>740 O</t>
  </si>
  <si>
    <t>744 O</t>
  </si>
  <si>
    <t>747 O</t>
  </si>
  <si>
    <t>749 O</t>
  </si>
  <si>
    <t>754 O</t>
  </si>
  <si>
    <t>762 O</t>
  </si>
  <si>
    <t>772 O</t>
  </si>
  <si>
    <t>778 O</t>
  </si>
  <si>
    <t>784 O</t>
  </si>
  <si>
    <t>792 O</t>
  </si>
  <si>
    <t>803 O</t>
  </si>
  <si>
    <t xml:space="preserve">EUROPLAST SA DE CV </t>
  </si>
  <si>
    <t>CAJAS GIGANTES MEDIA CALADA</t>
  </si>
  <si>
    <t>CARNERO</t>
  </si>
  <si>
    <t xml:space="preserve">RYC ALIMENTOS SA DE CV </t>
  </si>
  <si>
    <t>813 O</t>
  </si>
  <si>
    <t>815 O</t>
  </si>
  <si>
    <t>820 O</t>
  </si>
  <si>
    <t>825 O</t>
  </si>
  <si>
    <t>860 O</t>
  </si>
  <si>
    <t>870 O</t>
  </si>
  <si>
    <t>874 O</t>
  </si>
  <si>
    <t>884 O</t>
  </si>
  <si>
    <t>894 O</t>
  </si>
  <si>
    <t>905 O</t>
  </si>
  <si>
    <t>911 O</t>
  </si>
  <si>
    <t>919 O</t>
  </si>
  <si>
    <t>924 O</t>
  </si>
  <si>
    <t>926 O</t>
  </si>
  <si>
    <t>934 O</t>
  </si>
  <si>
    <t>937 O</t>
  </si>
  <si>
    <t>944 O</t>
  </si>
  <si>
    <t>945 O</t>
  </si>
  <si>
    <t>948 O</t>
  </si>
  <si>
    <t xml:space="preserve">ADAMS INT MORELIA </t>
  </si>
  <si>
    <t xml:space="preserve">SESOS DE COPA </t>
  </si>
  <si>
    <t>CONTRA EXCEL</t>
  </si>
  <si>
    <t>958 O</t>
  </si>
  <si>
    <t>959 O</t>
  </si>
  <si>
    <t>960 O</t>
  </si>
  <si>
    <t>964 O</t>
  </si>
  <si>
    <t>968 O</t>
  </si>
  <si>
    <t>974 O</t>
  </si>
  <si>
    <t>977 O</t>
  </si>
  <si>
    <t>984 O</t>
  </si>
  <si>
    <t>991 O</t>
  </si>
  <si>
    <t>PED. 7005756</t>
  </si>
  <si>
    <t>0004 P</t>
  </si>
  <si>
    <t>0012 P</t>
  </si>
  <si>
    <t>0033 P</t>
  </si>
  <si>
    <t>0015 P</t>
  </si>
  <si>
    <t>0019 P</t>
  </si>
  <si>
    <t>0025 P</t>
  </si>
  <si>
    <t>0043 P</t>
  </si>
  <si>
    <t>0047 P</t>
  </si>
  <si>
    <t>0049 P</t>
  </si>
  <si>
    <t>0061 P</t>
  </si>
  <si>
    <t>0067 P</t>
  </si>
  <si>
    <t>0077 P</t>
  </si>
  <si>
    <t>INVENTARIO  DEL MES DE FEBRERO      2017</t>
  </si>
  <si>
    <t>27 FEBRERO .,2017</t>
  </si>
  <si>
    <t>01 MARZO .,2017</t>
  </si>
  <si>
    <t xml:space="preserve">MARIMEX BC S DE RL </t>
  </si>
  <si>
    <t>08 MARZO .,2017</t>
  </si>
  <si>
    <t>09 MARZO .,2017</t>
  </si>
  <si>
    <t>ATUN</t>
  </si>
  <si>
    <t>11 MARZO .,2017</t>
  </si>
  <si>
    <t>PED. 7008539</t>
  </si>
  <si>
    <t>PED. 7009223</t>
  </si>
  <si>
    <t>ALLIANCE</t>
  </si>
  <si>
    <t>0081 P</t>
  </si>
  <si>
    <t>0083 P</t>
  </si>
  <si>
    <t>0090 P</t>
  </si>
  <si>
    <t>0091 P</t>
  </si>
  <si>
    <t>0092 P</t>
  </si>
  <si>
    <t>0100 P</t>
  </si>
  <si>
    <t>0115 P</t>
  </si>
  <si>
    <t>0123 P</t>
  </si>
  <si>
    <t>0130 P</t>
  </si>
  <si>
    <t>0131 P</t>
  </si>
  <si>
    <t>0137 P</t>
  </si>
  <si>
    <t>0142 P</t>
  </si>
  <si>
    <t>0143 P</t>
  </si>
  <si>
    <t>0150 P</t>
  </si>
  <si>
    <t>0154 P</t>
  </si>
  <si>
    <t>0157 P</t>
  </si>
  <si>
    <t>0158 P</t>
  </si>
  <si>
    <t>0159 P</t>
  </si>
  <si>
    <t>0161 P</t>
  </si>
  <si>
    <t>0165 P</t>
  </si>
  <si>
    <t>0167 P</t>
  </si>
  <si>
    <t>0170 P</t>
  </si>
  <si>
    <t>0172 P</t>
  </si>
  <si>
    <t>0177 P</t>
  </si>
  <si>
    <t>0185 P</t>
  </si>
  <si>
    <t>0186 P</t>
  </si>
  <si>
    <t>0191 P</t>
  </si>
  <si>
    <t>0201 P</t>
  </si>
  <si>
    <t>0202 P</t>
  </si>
  <si>
    <t>0210 P</t>
  </si>
  <si>
    <t>0214 P</t>
  </si>
  <si>
    <t>0216 P</t>
  </si>
  <si>
    <t>0217 P</t>
  </si>
  <si>
    <t>0218 P</t>
  </si>
  <si>
    <t>0221 P</t>
  </si>
  <si>
    <t>0222 P</t>
  </si>
  <si>
    <t>0225 P</t>
  </si>
  <si>
    <t>0228 P</t>
  </si>
  <si>
    <t>0233 P</t>
  </si>
  <si>
    <t>0234 P</t>
  </si>
  <si>
    <t>0238 P</t>
  </si>
  <si>
    <t>ENTRADA DEL MES DE ABRIL   2017</t>
  </si>
  <si>
    <t>INVENTARIO DEL MES DE MARZO 2017</t>
  </si>
  <si>
    <t>¿</t>
  </si>
  <si>
    <t>INVENTARIO    DEL MES DE MARZO 2017</t>
  </si>
  <si>
    <t>INVENTARIO DEL MES DE  MARZO    2017</t>
  </si>
  <si>
    <t>ENTRADA DEL MES DE  ABRIL        2017</t>
  </si>
  <si>
    <t>INVENTARIO      DEL MES DE MARZO 2017</t>
  </si>
  <si>
    <t>INVENTARIO DE MARZO 2017</t>
  </si>
  <si>
    <t>INVENTARIO     DEL MES DE MARZO 2017</t>
  </si>
  <si>
    <t>INVENTARIO    DEL MES DE    MARZO         2017</t>
  </si>
  <si>
    <t>INVENTARIO  DEL MES DE   MARZO         2017</t>
  </si>
  <si>
    <t>INVENTARIO  DEL MES DE  MARZO     2017</t>
  </si>
  <si>
    <t>TOTAL DE ENTRADAS DEL MES    A B R I L                2 0 1 7</t>
  </si>
  <si>
    <t>PED. 7010068</t>
  </si>
  <si>
    <t>PED. 7010070</t>
  </si>
  <si>
    <t>SMITHFIELD FARMLAND</t>
  </si>
  <si>
    <t>Smithfield</t>
  </si>
  <si>
    <t>PED. 7010254</t>
  </si>
  <si>
    <t>TYSON FRESH MEATS</t>
  </si>
  <si>
    <t xml:space="preserve">I B P </t>
  </si>
  <si>
    <t>PED. 7010255</t>
  </si>
  <si>
    <t>PED. 7000271</t>
  </si>
  <si>
    <t>29 MARZO .,2017</t>
  </si>
  <si>
    <t>30 MARZO .,2017</t>
  </si>
  <si>
    <t>ENTRADA DE ABRIL 2017</t>
  </si>
  <si>
    <t>ENTRADA DEL MES DE ABRIL 2017</t>
  </si>
  <si>
    <t>SALMON</t>
  </si>
  <si>
    <t>FILETE TILAPIA</t>
  </si>
  <si>
    <t>CAMARON</t>
  </si>
  <si>
    <t>PED., 7001107</t>
  </si>
  <si>
    <t>31 MARZO .,2017</t>
  </si>
  <si>
    <t>01 ABRIL .,2017</t>
  </si>
  <si>
    <t>PED. 7001113</t>
  </si>
  <si>
    <t>03 ABRIL .,2017</t>
  </si>
  <si>
    <t>04 ABRIL .,2017</t>
  </si>
  <si>
    <t>PED. 7001111</t>
  </si>
  <si>
    <t>PED. 7001112</t>
  </si>
  <si>
    <t>31 MARZO.,2017</t>
  </si>
  <si>
    <t xml:space="preserve">Smithfield </t>
  </si>
  <si>
    <t>PED. 7001123</t>
  </si>
  <si>
    <t>05 ABRIL .,2017</t>
  </si>
  <si>
    <t>06 ABRIL .,2017</t>
  </si>
  <si>
    <t>TRYSON FRESH MEATS</t>
  </si>
  <si>
    <t>PED. 7001122</t>
  </si>
  <si>
    <t>PED. 7001129</t>
  </si>
  <si>
    <t>05 ABRIL ,.2017</t>
  </si>
  <si>
    <t>PED. 7001130</t>
  </si>
  <si>
    <t>07 ABRIL .,2017</t>
  </si>
  <si>
    <t>PED. 7001133</t>
  </si>
  <si>
    <t>NLSE17-48</t>
  </si>
  <si>
    <t>NLSE17-49</t>
  </si>
  <si>
    <t>NL17-28</t>
  </si>
  <si>
    <t>X-4015</t>
  </si>
  <si>
    <t>X-4030</t>
  </si>
  <si>
    <t>30822-A</t>
  </si>
  <si>
    <t>MARIMEX BC S DE RL</t>
  </si>
  <si>
    <t>PU-1570</t>
  </si>
  <si>
    <t>ADAMS INT MORELIA</t>
  </si>
  <si>
    <t>CUERO PANCETA</t>
  </si>
  <si>
    <t>PU-50110</t>
  </si>
  <si>
    <t>NLSE17-50</t>
  </si>
  <si>
    <t>NLSE17-51</t>
  </si>
  <si>
    <t>X-4031</t>
  </si>
  <si>
    <t>3822-A</t>
  </si>
  <si>
    <t>PU-1580</t>
  </si>
  <si>
    <t>NL17-29</t>
  </si>
  <si>
    <t>NL17-30</t>
  </si>
  <si>
    <t>X-4032</t>
  </si>
  <si>
    <t>5826-A</t>
  </si>
  <si>
    <t>X-4033</t>
  </si>
  <si>
    <t>6821-A</t>
  </si>
  <si>
    <t>NLSE17-52</t>
  </si>
  <si>
    <t>PU-1592</t>
  </si>
  <si>
    <t>PU-50277</t>
  </si>
  <si>
    <t>NLSE17-53</t>
  </si>
  <si>
    <t xml:space="preserve">Transfer S 03-Aabril </t>
  </si>
  <si>
    <t xml:space="preserve">Transfer S 03-Abril </t>
  </si>
  <si>
    <t xml:space="preserve">Transfer S 04-Abril </t>
  </si>
  <si>
    <t xml:space="preserve">Transfer S 04-Aabril </t>
  </si>
  <si>
    <t xml:space="preserve">Transfer S 05-Abril </t>
  </si>
  <si>
    <t xml:space="preserve">Transfer S 06-Abril </t>
  </si>
  <si>
    <t>Transfer S 06-Abril</t>
  </si>
  <si>
    <t xml:space="preserve">Transfer S 07-Abril </t>
  </si>
  <si>
    <t xml:space="preserve">Transfer S 10-Abril </t>
  </si>
  <si>
    <t xml:space="preserve">Transfer S 11-Abril </t>
  </si>
  <si>
    <t xml:space="preserve">Transfer S 12-Abril </t>
  </si>
  <si>
    <t>Transfer S 12-Abril</t>
  </si>
  <si>
    <t xml:space="preserve">Transfer S 17-Abril </t>
  </si>
  <si>
    <t>PED. 7001135</t>
  </si>
  <si>
    <t>11 ABRIL .,2017</t>
  </si>
  <si>
    <t>12 ABRIL .,2017</t>
  </si>
  <si>
    <t>TAYSON FRESH MEATS</t>
  </si>
  <si>
    <t>PED. 7001136</t>
  </si>
  <si>
    <t>13 ABRIL .,2017</t>
  </si>
  <si>
    <t>PED. 7011464</t>
  </si>
  <si>
    <t>PED. 7011588</t>
  </si>
  <si>
    <t>FILETE BASA</t>
  </si>
  <si>
    <t>PED. 7011756</t>
  </si>
  <si>
    <t>PED. 7011779</t>
  </si>
  <si>
    <t>NL17-31</t>
  </si>
  <si>
    <t>Y-5642</t>
  </si>
  <si>
    <t>3825-A</t>
  </si>
  <si>
    <t>X-4034</t>
  </si>
  <si>
    <t>NLSE17-54</t>
  </si>
  <si>
    <t>PU-1620</t>
  </si>
  <si>
    <t>X-4035</t>
  </si>
  <si>
    <t>NL17-32</t>
  </si>
  <si>
    <t>PU-50485</t>
  </si>
  <si>
    <t>3824-A</t>
  </si>
  <si>
    <t>7820-A</t>
  </si>
  <si>
    <t xml:space="preserve">Transfer S 20-Abril </t>
  </si>
  <si>
    <t>Transfer S 21-Abril</t>
  </si>
  <si>
    <t xml:space="preserve">Transfer S 21-Abril </t>
  </si>
  <si>
    <t>PED. 7011860</t>
  </si>
  <si>
    <t>PED. 7012103</t>
  </si>
  <si>
    <t>PED. 7012100</t>
  </si>
  <si>
    <t>NLSE17-55</t>
  </si>
  <si>
    <t>NL17-33</t>
  </si>
  <si>
    <t>X 4036</t>
  </si>
  <si>
    <t>0820-A</t>
  </si>
  <si>
    <t xml:space="preserve">Transfer S 18-Abril </t>
  </si>
  <si>
    <t xml:space="preserve">Transfer S 19-Abril </t>
  </si>
  <si>
    <t>Transfer S 24-Abril</t>
  </si>
  <si>
    <t xml:space="preserve">Transfer S  24-Abvril </t>
  </si>
  <si>
    <t xml:space="preserve">Transfer s 25-Abril </t>
  </si>
  <si>
    <t xml:space="preserve">Transfer S 25-Abril </t>
  </si>
  <si>
    <t>Transfer S 27-Abril</t>
  </si>
  <si>
    <t xml:space="preserve">Transfer S 27-Abril </t>
  </si>
  <si>
    <t>PED. 7012190</t>
  </si>
  <si>
    <t>Seabaord</t>
  </si>
  <si>
    <t>PED. 7011012</t>
  </si>
  <si>
    <t>X-4037</t>
  </si>
  <si>
    <t>NLSE17-57</t>
  </si>
  <si>
    <t>Smithfield FARMLAND</t>
  </si>
  <si>
    <t>PED. 7012750</t>
  </si>
  <si>
    <t>PED. 7012748</t>
  </si>
  <si>
    <t>PED. 7012879</t>
  </si>
  <si>
    <t>NL17-34</t>
  </si>
  <si>
    <t>X-4038</t>
  </si>
  <si>
    <t>PU-50731</t>
  </si>
  <si>
    <t>NLSE17-56</t>
  </si>
  <si>
    <t>20824-A</t>
  </si>
  <si>
    <t>Transfer S 19-Abril</t>
  </si>
  <si>
    <t>Transfer S 20-Abril</t>
  </si>
  <si>
    <t>1324-A</t>
  </si>
  <si>
    <t>Transfer S 26-Abril</t>
  </si>
  <si>
    <t>Transfer S 28-Abril</t>
  </si>
  <si>
    <t xml:space="preserve">Transfer S 24-Abril </t>
  </si>
  <si>
    <t xml:space="preserve">Transfer S 28-Abril </t>
  </si>
  <si>
    <t>SE TRAMITARA N.C.POR   60.00 usd   Smithfield   POR CAMBIO DE CERTIFICADO</t>
  </si>
  <si>
    <t>PED. 7012189</t>
  </si>
  <si>
    <t>PED. 7012712</t>
  </si>
  <si>
    <t>14 ABRIL.,207</t>
  </si>
  <si>
    <t>17 ABRIL,.2017</t>
  </si>
  <si>
    <t>17 ABRIL .,2017</t>
  </si>
  <si>
    <t>21 ABRIL.,2017</t>
  </si>
  <si>
    <t>24 ABRIL.,2017</t>
  </si>
  <si>
    <t>MENUDO EXCEL</t>
  </si>
  <si>
    <t>FLP-947407</t>
  </si>
  <si>
    <t>0242 P</t>
  </si>
  <si>
    <t>0243 P</t>
  </si>
  <si>
    <t>0244 P</t>
  </si>
  <si>
    <t>OK</t>
  </si>
  <si>
    <t>0245 P</t>
  </si>
  <si>
    <t>0246 P</t>
  </si>
  <si>
    <t>0247 P</t>
  </si>
  <si>
    <t>0249 P</t>
  </si>
  <si>
    <t>0250 P</t>
  </si>
  <si>
    <t>0251 P</t>
  </si>
  <si>
    <t>0252 P</t>
  </si>
  <si>
    <t>0253 P</t>
  </si>
  <si>
    <t>0254 P</t>
  </si>
  <si>
    <t>0255 P</t>
  </si>
  <si>
    <t>0256 P</t>
  </si>
  <si>
    <t>0257 P</t>
  </si>
  <si>
    <t>0258 P</t>
  </si>
  <si>
    <t>0260 P</t>
  </si>
  <si>
    <t>0261 P</t>
  </si>
  <si>
    <t>0262 P</t>
  </si>
  <si>
    <t>0263 P</t>
  </si>
  <si>
    <t>0264 P</t>
  </si>
  <si>
    <t>0265 P</t>
  </si>
  <si>
    <t>0266 P</t>
  </si>
  <si>
    <t>0267 P</t>
  </si>
  <si>
    <t>0268 P</t>
  </si>
  <si>
    <t>0269 P</t>
  </si>
  <si>
    <t>0270 P</t>
  </si>
  <si>
    <t>0271 P</t>
  </si>
  <si>
    <t>0273 P</t>
  </si>
  <si>
    <t>0274 P</t>
  </si>
  <si>
    <t>0275 P</t>
  </si>
  <si>
    <t>0276 P</t>
  </si>
  <si>
    <t>0277 P</t>
  </si>
  <si>
    <t xml:space="preserve">0277 P </t>
  </si>
  <si>
    <t>0278 P</t>
  </si>
  <si>
    <t>0279 P</t>
  </si>
  <si>
    <t>0280 P</t>
  </si>
  <si>
    <t>0281 P</t>
  </si>
  <si>
    <t>0282 P</t>
  </si>
  <si>
    <t>0283 P</t>
  </si>
  <si>
    <t>0284 P</t>
  </si>
  <si>
    <t>0285 P</t>
  </si>
  <si>
    <t>0287 P</t>
  </si>
  <si>
    <t>0288 P</t>
  </si>
  <si>
    <t>0289 P</t>
  </si>
  <si>
    <t>0290 P</t>
  </si>
  <si>
    <t>0291 P</t>
  </si>
  <si>
    <t>0292 P</t>
  </si>
  <si>
    <t>0293 P</t>
  </si>
  <si>
    <t>0294 P</t>
  </si>
  <si>
    <t>0295 P</t>
  </si>
  <si>
    <t>0296 P</t>
  </si>
  <si>
    <t>0297 P</t>
  </si>
  <si>
    <t>0298 P</t>
  </si>
  <si>
    <t>0299 P</t>
  </si>
  <si>
    <t>0300 P</t>
  </si>
  <si>
    <t>0301 P</t>
  </si>
  <si>
    <t>0302 P</t>
  </si>
  <si>
    <t>0303P</t>
  </si>
  <si>
    <t>0303 P</t>
  </si>
  <si>
    <t>0304 P</t>
  </si>
  <si>
    <t>0305 P</t>
  </si>
  <si>
    <t>0306 P</t>
  </si>
  <si>
    <t>0307 P</t>
  </si>
  <si>
    <t>0308 P</t>
  </si>
  <si>
    <t>0310 P</t>
  </si>
  <si>
    <t>0311 P</t>
  </si>
  <si>
    <t>0312 P</t>
  </si>
  <si>
    <t>0313 P</t>
  </si>
  <si>
    <t>0314 P</t>
  </si>
  <si>
    <t>0315 P</t>
  </si>
  <si>
    <t>0316 P</t>
  </si>
  <si>
    <t>0317 P</t>
  </si>
  <si>
    <t>0320 P</t>
  </si>
  <si>
    <t>0321 P</t>
  </si>
  <si>
    <t>0322 P</t>
  </si>
  <si>
    <t>0323 P</t>
  </si>
  <si>
    <t>0324 P</t>
  </si>
  <si>
    <t>0325 P</t>
  </si>
  <si>
    <t>0326 P</t>
  </si>
  <si>
    <t>0327 P</t>
  </si>
  <si>
    <t>0328 P</t>
  </si>
  <si>
    <t>0329 P</t>
  </si>
  <si>
    <t>0330 P</t>
  </si>
  <si>
    <t>0331 P</t>
  </si>
  <si>
    <t>0332 P</t>
  </si>
  <si>
    <t>0334 P</t>
  </si>
  <si>
    <t>0335 P</t>
  </si>
  <si>
    <t>0336 P</t>
  </si>
  <si>
    <t>0337 P</t>
  </si>
  <si>
    <t>0338 P</t>
  </si>
  <si>
    <t>0339 P</t>
  </si>
  <si>
    <t>0340 P</t>
  </si>
  <si>
    <t>0341 P</t>
  </si>
  <si>
    <t>0342 P</t>
  </si>
  <si>
    <t>0343 P</t>
  </si>
  <si>
    <t>0344 P</t>
  </si>
  <si>
    <t>0345 P</t>
  </si>
  <si>
    <t>0347 P</t>
  </si>
  <si>
    <t>0348 P</t>
  </si>
  <si>
    <t>0349 P</t>
  </si>
  <si>
    <t>0351 P</t>
  </si>
  <si>
    <t>0352 P</t>
  </si>
  <si>
    <t>0353 P</t>
  </si>
  <si>
    <t>0354 P</t>
  </si>
  <si>
    <t>0355 P</t>
  </si>
  <si>
    <t>0356 P</t>
  </si>
  <si>
    <t>0357 P</t>
  </si>
  <si>
    <t>0358 P</t>
  </si>
  <si>
    <t>0359 P</t>
  </si>
  <si>
    <t>0361 P</t>
  </si>
  <si>
    <t>0362 P</t>
  </si>
  <si>
    <t>0363 P</t>
  </si>
  <si>
    <t>0364 P</t>
  </si>
  <si>
    <t>0365 P</t>
  </si>
  <si>
    <t>0366 P</t>
  </si>
  <si>
    <t>0367 P</t>
  </si>
  <si>
    <t>0368 P</t>
  </si>
  <si>
    <t>0369 P</t>
  </si>
  <si>
    <t>0370 P</t>
  </si>
  <si>
    <t>0371 P</t>
  </si>
  <si>
    <t>0372 P</t>
  </si>
  <si>
    <t>0373 P</t>
  </si>
  <si>
    <t>0374 P</t>
  </si>
  <si>
    <t>0375 P</t>
  </si>
  <si>
    <t>0376 P</t>
  </si>
  <si>
    <t>0377 P</t>
  </si>
  <si>
    <t>0379 P</t>
  </si>
  <si>
    <t xml:space="preserve">Transfer S 27-Mar </t>
  </si>
  <si>
    <t>Transfer S 27-Mar</t>
  </si>
  <si>
    <t xml:space="preserve">Transfer S 28-Mar </t>
  </si>
  <si>
    <t>Transfer S 30-Mar</t>
  </si>
  <si>
    <t>Transfer S 31-Mar</t>
  </si>
  <si>
    <t>9821-A</t>
  </si>
  <si>
    <t xml:space="preserve">Transfer S 31-Mar </t>
  </si>
  <si>
    <t xml:space="preserve">Transfer S 02-May </t>
  </si>
  <si>
    <t xml:space="preserve">Transfer S 05-May </t>
  </si>
  <si>
    <t>Aplicado el credito en la factura 957661019  NL17-33   usd  60.00</t>
  </si>
  <si>
    <t>95766109/*nc 446147</t>
  </si>
  <si>
    <t xml:space="preserve">Transfer S 09-May </t>
  </si>
  <si>
    <t xml:space="preserve">Transfer s 17-May </t>
  </si>
  <si>
    <t>FLP'-947404</t>
  </si>
  <si>
    <t>Transfer S 30-31-May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</si>
</sst>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7"/>
      <color theme="1"/>
      <name val="Times New Roman"/>
      <family val="2"/>
      <scheme val="minor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rgb="FF0070C0"/>
      <name val="Times New Roman"/>
      <family val="1"/>
      <scheme val="minor"/>
    </font>
    <font>
      <b/>
      <sz val="7"/>
      <color rgb="FF0000FF"/>
      <name val="Times New Roman"/>
      <family val="2"/>
      <scheme val="minor"/>
    </font>
    <font>
      <b/>
      <sz val="11"/>
      <color rgb="FF7030A0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8"/>
      <name val="Times New Roman"/>
      <family val="1"/>
      <scheme val="minor"/>
    </font>
    <font>
      <b/>
      <sz val="11"/>
      <color rgb="FFFF9900"/>
      <name val="Times New Roman"/>
      <family val="1"/>
      <scheme val="minor"/>
    </font>
    <font>
      <sz val="11"/>
      <color rgb="FFFF9900"/>
      <name val="Times New Roman"/>
      <family val="1"/>
      <scheme val="minor"/>
    </font>
    <font>
      <sz val="11"/>
      <color theme="5" tint="-0.249977111117893"/>
      <name val="Times New Roman"/>
      <family val="2"/>
      <scheme val="minor"/>
    </font>
    <font>
      <b/>
      <sz val="11"/>
      <color theme="9"/>
      <name val="Times New Roman"/>
      <family val="1"/>
      <scheme val="minor"/>
    </font>
    <font>
      <sz val="11"/>
      <color theme="9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7"/>
      <color theme="5" tint="-0.249977111117893"/>
      <name val="Times New Roman"/>
      <family val="2"/>
      <scheme val="minor"/>
    </font>
    <font>
      <b/>
      <sz val="12"/>
      <color rgb="FF0000FF"/>
      <name val="Times New Roman"/>
      <family val="2"/>
      <scheme val="minor"/>
    </font>
    <font>
      <b/>
      <sz val="9"/>
      <color rgb="FF0000FF"/>
      <name val="Times New Roman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4" fillId="0" borderId="0" applyFont="0" applyFill="0" applyBorder="0" applyAlignment="0" applyProtection="0"/>
    <xf numFmtId="43" fontId="34" fillId="0" borderId="0" applyFont="0" applyFill="0" applyBorder="0" applyAlignment="0" applyProtection="0"/>
  </cellStyleXfs>
  <cellXfs count="87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4" fontId="30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1" fillId="0" borderId="0" xfId="0" applyFont="1" applyAlignment="1">
      <alignment horizontal="center"/>
    </xf>
    <xf numFmtId="2" fontId="7" fillId="4" borderId="0" xfId="0" applyNumberFormat="1" applyFont="1" applyFill="1"/>
    <xf numFmtId="0" fontId="29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3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3" fillId="0" borderId="0" xfId="0" applyNumberFormat="1" applyFont="1" applyFill="1" applyAlignment="1">
      <alignment horizontal="center"/>
    </xf>
    <xf numFmtId="2" fontId="31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31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5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6" fillId="0" borderId="0" xfId="0" applyFont="1"/>
    <xf numFmtId="0" fontId="13" fillId="0" borderId="0" xfId="0" applyFont="1"/>
    <xf numFmtId="44" fontId="0" fillId="0" borderId="0" xfId="1" applyFont="1"/>
    <xf numFmtId="0" fontId="13" fillId="0" borderId="0" xfId="0" applyFont="1" applyAlignment="1">
      <alignment horizontal="center"/>
    </xf>
    <xf numFmtId="16" fontId="32" fillId="0" borderId="0" xfId="0" applyNumberFormat="1" applyFont="1" applyFill="1"/>
    <xf numFmtId="2" fontId="13" fillId="0" borderId="0" xfId="0" applyNumberFormat="1" applyFont="1" applyFill="1"/>
    <xf numFmtId="0" fontId="7" fillId="0" borderId="5" xfId="0" applyFont="1" applyFill="1" applyBorder="1"/>
    <xf numFmtId="0" fontId="13" fillId="0" borderId="10" xfId="0" applyFont="1" applyFill="1" applyBorder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7" fillId="0" borderId="37" xfId="0" applyFont="1" applyFill="1" applyBorder="1" applyAlignment="1">
      <alignment horizontal="left"/>
    </xf>
    <xf numFmtId="0" fontId="38" fillId="0" borderId="37" xfId="0" applyFont="1" applyFill="1" applyBorder="1" applyAlignment="1">
      <alignment horizontal="left"/>
    </xf>
    <xf numFmtId="16" fontId="0" fillId="0" borderId="0" xfId="0" applyNumberFormat="1" applyFill="1" applyAlignment="1">
      <alignment horizontal="right"/>
    </xf>
    <xf numFmtId="44" fontId="0" fillId="0" borderId="0" xfId="1" applyFont="1" applyFill="1" applyAlignment="1">
      <alignment horizontal="center"/>
    </xf>
    <xf numFmtId="4" fontId="39" fillId="0" borderId="0" xfId="0" applyNumberFormat="1" applyFont="1" applyFill="1" applyBorder="1"/>
    <xf numFmtId="0" fontId="40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6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41" fillId="0" borderId="0" xfId="0" applyFont="1" applyFill="1" applyAlignment="1">
      <alignment horizontal="left"/>
    </xf>
    <xf numFmtId="0" fontId="41" fillId="0" borderId="37" xfId="0" applyFont="1" applyFill="1" applyBorder="1" applyAlignment="1">
      <alignment horizontal="left"/>
    </xf>
    <xf numFmtId="164" fontId="42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8" fillId="0" borderId="0" xfId="0" applyFont="1" applyFill="1" applyAlignment="1">
      <alignment horizontal="left"/>
    </xf>
    <xf numFmtId="166" fontId="31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4" fillId="0" borderId="0" xfId="0" applyFont="1" applyFill="1" applyBorder="1"/>
    <xf numFmtId="16" fontId="10" fillId="0" borderId="11" xfId="0" applyNumberFormat="1" applyFont="1" applyFill="1" applyBorder="1"/>
    <xf numFmtId="16" fontId="43" fillId="0" borderId="0" xfId="0" applyNumberFormat="1" applyFont="1" applyFill="1"/>
    <xf numFmtId="2" fontId="43" fillId="0" borderId="5" xfId="0" applyNumberFormat="1" applyFont="1" applyFill="1" applyBorder="1" applyAlignment="1">
      <alignment horizontal="right"/>
    </xf>
    <xf numFmtId="0" fontId="43" fillId="0" borderId="0" xfId="0" applyFont="1" applyFill="1" applyAlignment="1">
      <alignment horizontal="right"/>
    </xf>
    <xf numFmtId="164" fontId="43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4" fontId="45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1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0" fillId="0" borderId="16" xfId="0" applyBorder="1"/>
    <xf numFmtId="164" fontId="46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7" fillId="9" borderId="0" xfId="0" applyFont="1" applyFill="1" applyAlignment="1">
      <alignment horizontal="center"/>
    </xf>
    <xf numFmtId="0" fontId="10" fillId="0" borderId="53" xfId="0" applyFont="1" applyFill="1" applyBorder="1" applyAlignment="1"/>
    <xf numFmtId="0" fontId="47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7" fillId="0" borderId="0" xfId="0" applyFont="1" applyFill="1" applyAlignment="1">
      <alignment horizontal="center"/>
    </xf>
    <xf numFmtId="16" fontId="48" fillId="0" borderId="0" xfId="0" applyNumberFormat="1" applyFont="1" applyFill="1"/>
    <xf numFmtId="2" fontId="48" fillId="0" borderId="5" xfId="0" applyNumberFormat="1" applyFont="1" applyFill="1" applyBorder="1" applyAlignment="1">
      <alignment horizontal="right"/>
    </xf>
    <xf numFmtId="164" fontId="48" fillId="0" borderId="0" xfId="0" applyNumberFormat="1" applyFont="1" applyFill="1"/>
    <xf numFmtId="0" fontId="48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9" fillId="0" borderId="0" xfId="0" applyNumberFormat="1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9" fillId="0" borderId="13" xfId="0" applyFont="1" applyBorder="1"/>
    <xf numFmtId="0" fontId="29" fillId="0" borderId="0" xfId="0" applyFont="1"/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9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47" fillId="0" borderId="0" xfId="0" applyFont="1" applyFill="1" applyAlignment="1">
      <alignment horizontal="right"/>
    </xf>
    <xf numFmtId="4" fontId="31" fillId="0" borderId="0" xfId="0" applyNumberFormat="1" applyFont="1" applyFill="1" applyAlignment="1">
      <alignment horizontal="right"/>
    </xf>
    <xf numFmtId="0" fontId="31" fillId="0" borderId="0" xfId="0" applyFont="1" applyFill="1"/>
    <xf numFmtId="164" fontId="50" fillId="0" borderId="4" xfId="0" applyNumberFormat="1" applyFont="1" applyFill="1" applyBorder="1"/>
    <xf numFmtId="167" fontId="52" fillId="0" borderId="5" xfId="0" applyNumberFormat="1" applyFont="1" applyFill="1" applyBorder="1"/>
    <xf numFmtId="0" fontId="53" fillId="0" borderId="0" xfId="0" applyFont="1" applyFill="1" applyAlignment="1">
      <alignment horizontal="center"/>
    </xf>
    <xf numFmtId="2" fontId="46" fillId="0" borderId="0" xfId="0" applyNumberFormat="1" applyFont="1" applyFill="1" applyBorder="1" applyAlignment="1">
      <alignment horizontal="right"/>
    </xf>
    <xf numFmtId="0" fontId="46" fillId="0" borderId="10" xfId="0" applyFont="1" applyFill="1" applyBorder="1" applyAlignment="1">
      <alignment horizontal="right"/>
    </xf>
    <xf numFmtId="16" fontId="46" fillId="0" borderId="15" xfId="0" applyNumberFormat="1" applyFont="1" applyFill="1" applyBorder="1"/>
    <xf numFmtId="16" fontId="10" fillId="0" borderId="0" xfId="0" applyNumberFormat="1" applyFont="1" applyFill="1" applyBorder="1"/>
    <xf numFmtId="0" fontId="54" fillId="0" borderId="0" xfId="0" applyFont="1" applyFill="1" applyAlignment="1">
      <alignment horizontal="center"/>
    </xf>
    <xf numFmtId="164" fontId="27" fillId="8" borderId="0" xfId="0" applyNumberFormat="1" applyFont="1" applyFill="1"/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right"/>
    </xf>
    <xf numFmtId="2" fontId="0" fillId="0" borderId="4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50" fillId="0" borderId="0" xfId="0" applyNumberFormat="1" applyFont="1" applyFill="1"/>
    <xf numFmtId="167" fontId="52" fillId="0" borderId="10" xfId="0" applyNumberFormat="1" applyFont="1" applyFill="1" applyBorder="1" applyAlignment="1">
      <alignment horizontal="left"/>
    </xf>
    <xf numFmtId="0" fontId="50" fillId="0" borderId="0" xfId="0" applyFont="1" applyFill="1" applyBorder="1" applyAlignment="1">
      <alignment horizontal="center"/>
    </xf>
    <xf numFmtId="166" fontId="50" fillId="0" borderId="0" xfId="0" applyNumberFormat="1" applyFont="1" applyFill="1" applyBorder="1" applyAlignment="1">
      <alignment horizontal="right"/>
    </xf>
    <xf numFmtId="166" fontId="50" fillId="0" borderId="0" xfId="0" applyNumberFormat="1" applyFont="1" applyFill="1"/>
    <xf numFmtId="167" fontId="52" fillId="0" borderId="0" xfId="0" applyNumberFormat="1" applyFont="1" applyFill="1" applyBorder="1" applyAlignment="1">
      <alignment horizontal="left"/>
    </xf>
    <xf numFmtId="164" fontId="50" fillId="0" borderId="0" xfId="0" applyNumberFormat="1" applyFont="1" applyFill="1" applyBorder="1"/>
    <xf numFmtId="0" fontId="55" fillId="0" borderId="0" xfId="0" applyFont="1" applyFill="1" applyAlignment="1">
      <alignment horizontal="left"/>
    </xf>
    <xf numFmtId="0" fontId="50" fillId="0" borderId="0" xfId="0" applyFont="1" applyFill="1" applyBorder="1" applyAlignment="1">
      <alignment horizontal="center" wrapText="1"/>
    </xf>
    <xf numFmtId="167" fontId="52" fillId="0" borderId="10" xfId="0" applyNumberFormat="1" applyFont="1" applyFill="1" applyBorder="1"/>
    <xf numFmtId="0" fontId="55" fillId="0" borderId="0" xfId="0" applyNumberFormat="1" applyFont="1" applyFill="1" applyAlignment="1">
      <alignment horizontal="left"/>
    </xf>
    <xf numFmtId="1" fontId="50" fillId="0" borderId="0" xfId="0" applyNumberFormat="1" applyFont="1" applyFill="1" applyBorder="1" applyAlignment="1">
      <alignment horizontal="center"/>
    </xf>
    <xf numFmtId="166" fontId="50" fillId="0" borderId="0" xfId="0" applyNumberFormat="1" applyFont="1" applyFill="1" applyAlignment="1">
      <alignment horizontal="right"/>
    </xf>
    <xf numFmtId="0" fontId="52" fillId="0" borderId="10" xfId="0" applyFont="1" applyFill="1" applyBorder="1" applyAlignment="1">
      <alignment horizontal="left"/>
    </xf>
    <xf numFmtId="2" fontId="55" fillId="0" borderId="0" xfId="0" applyNumberFormat="1" applyFont="1" applyFill="1" applyBorder="1" applyAlignment="1">
      <alignment horizontal="left"/>
    </xf>
    <xf numFmtId="2" fontId="55" fillId="0" borderId="5" xfId="0" applyNumberFormat="1" applyFont="1" applyFill="1" applyBorder="1" applyAlignment="1">
      <alignment horizontal="left"/>
    </xf>
    <xf numFmtId="0" fontId="55" fillId="0" borderId="5" xfId="0" applyFont="1" applyFill="1" applyBorder="1" applyAlignment="1">
      <alignment horizontal="left"/>
    </xf>
    <xf numFmtId="166" fontId="52" fillId="0" borderId="0" xfId="0" applyNumberFormat="1" applyFont="1" applyFill="1" applyBorder="1" applyAlignment="1">
      <alignment horizontal="right"/>
    </xf>
    <xf numFmtId="167" fontId="52" fillId="0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53" fillId="0" borderId="0" xfId="0" applyNumberFormat="1" applyFont="1" applyFill="1" applyAlignment="1">
      <alignment horizontal="center"/>
    </xf>
    <xf numFmtId="0" fontId="53" fillId="0" borderId="0" xfId="0" applyFont="1" applyFill="1" applyAlignment="1">
      <alignment horizontal="center" wrapText="1"/>
    </xf>
    <xf numFmtId="15" fontId="10" fillId="0" borderId="10" xfId="0" applyNumberFormat="1" applyFont="1" applyFill="1" applyBorder="1" applyAlignment="1">
      <alignment horizontal="right"/>
    </xf>
    <xf numFmtId="0" fontId="50" fillId="0" borderId="0" xfId="0" applyFont="1" applyFill="1" applyAlignment="1">
      <alignment horizontal="left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10" fillId="0" borderId="5" xfId="0" applyNumberFormat="1" applyFont="1" applyFill="1" applyBorder="1" applyAlignment="1">
      <alignment horizontal="right"/>
    </xf>
    <xf numFmtId="4" fontId="7" fillId="0" borderId="49" xfId="0" applyNumberFormat="1" applyFont="1" applyBorder="1"/>
    <xf numFmtId="4" fontId="7" fillId="0" borderId="53" xfId="0" applyNumberFormat="1" applyFont="1" applyBorder="1"/>
    <xf numFmtId="4" fontId="7" fillId="0" borderId="50" xfId="0" applyNumberFormat="1" applyFont="1" applyBorder="1"/>
    <xf numFmtId="4" fontId="7" fillId="11" borderId="53" xfId="0" applyNumberFormat="1" applyFont="1" applyFill="1" applyBorder="1"/>
    <xf numFmtId="4" fontId="7" fillId="11" borderId="53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2" borderId="0" xfId="0" applyFont="1" applyFill="1" applyAlignment="1">
      <alignment horizontal="center"/>
    </xf>
    <xf numFmtId="2" fontId="7" fillId="12" borderId="0" xfId="0" applyNumberFormat="1" applyFont="1" applyFill="1" applyAlignment="1">
      <alignment horizontal="center"/>
    </xf>
    <xf numFmtId="2" fontId="53" fillId="0" borderId="0" xfId="0" applyNumberFormat="1" applyFont="1" applyFill="1" applyBorder="1" applyAlignment="1">
      <alignment horizontal="center"/>
    </xf>
    <xf numFmtId="2" fontId="32" fillId="0" borderId="0" xfId="0" applyNumberFormat="1" applyFont="1" applyFill="1" applyBorder="1" applyAlignment="1">
      <alignment horizontal="right"/>
    </xf>
    <xf numFmtId="16" fontId="32" fillId="0" borderId="15" xfId="0" applyNumberFormat="1" applyFont="1" applyFill="1" applyBorder="1"/>
    <xf numFmtId="0" fontId="32" fillId="0" borderId="10" xfId="0" applyFont="1" applyFill="1" applyBorder="1" applyAlignment="1">
      <alignment horizontal="right"/>
    </xf>
    <xf numFmtId="164" fontId="32" fillId="0" borderId="0" xfId="0" applyNumberFormat="1" applyFont="1" applyFill="1"/>
    <xf numFmtId="16" fontId="32" fillId="0" borderId="0" xfId="0" applyNumberFormat="1" applyFont="1" applyFill="1" applyBorder="1"/>
    <xf numFmtId="2" fontId="32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2" xfId="0" applyFont="1" applyFill="1" applyBorder="1" applyAlignment="1">
      <alignment horizontal="right"/>
    </xf>
    <xf numFmtId="167" fontId="53" fillId="0" borderId="5" xfId="0" applyNumberFormat="1" applyFont="1" applyFill="1" applyBorder="1"/>
    <xf numFmtId="166" fontId="55" fillId="0" borderId="5" xfId="0" applyNumberFormat="1" applyFont="1" applyFill="1" applyBorder="1" applyAlignment="1">
      <alignment horizontal="left"/>
    </xf>
    <xf numFmtId="2" fontId="52" fillId="0" borderId="5" xfId="0" applyNumberFormat="1" applyFont="1" applyFill="1" applyBorder="1" applyAlignment="1">
      <alignment horizontal="left"/>
    </xf>
    <xf numFmtId="0" fontId="47" fillId="0" borderId="0" xfId="0" applyFont="1" applyFill="1"/>
    <xf numFmtId="2" fontId="30" fillId="0" borderId="0" xfId="0" applyNumberFormat="1" applyFont="1" applyFill="1" applyBorder="1" applyAlignment="1">
      <alignment horizontal="right"/>
    </xf>
    <xf numFmtId="0" fontId="30" fillId="0" borderId="10" xfId="0" applyFont="1" applyFill="1" applyBorder="1" applyAlignment="1">
      <alignment horizontal="right"/>
    </xf>
    <xf numFmtId="2" fontId="30" fillId="0" borderId="5" xfId="0" applyNumberFormat="1" applyFont="1" applyFill="1" applyBorder="1" applyAlignment="1">
      <alignment horizontal="right"/>
    </xf>
    <xf numFmtId="16" fontId="30" fillId="0" borderId="4" xfId="0" applyNumberFormat="1" applyFont="1" applyFill="1" applyBorder="1"/>
    <xf numFmtId="16" fontId="30" fillId="0" borderId="0" xfId="0" applyNumberFormat="1" applyFont="1" applyFill="1" applyBorder="1"/>
    <xf numFmtId="4" fontId="30" fillId="0" borderId="5" xfId="0" applyNumberFormat="1" applyFont="1" applyFill="1" applyBorder="1" applyAlignment="1">
      <alignment horizontal="right"/>
    </xf>
    <xf numFmtId="0" fontId="57" fillId="0" borderId="0" xfId="0" applyFont="1" applyAlignment="1">
      <alignment horizontal="justify" vertical="center"/>
    </xf>
    <xf numFmtId="0" fontId="58" fillId="0" borderId="0" xfId="0" applyFont="1" applyAlignment="1">
      <alignment horizontal="justify" vertical="center"/>
    </xf>
    <xf numFmtId="0" fontId="57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16" fontId="43" fillId="0" borderId="0" xfId="0" applyNumberFormat="1" applyFont="1" applyFill="1" applyAlignment="1">
      <alignment horizontal="right"/>
    </xf>
    <xf numFmtId="2" fontId="60" fillId="0" borderId="0" xfId="0" applyNumberFormat="1" applyFont="1" applyFill="1" applyBorder="1" applyAlignment="1">
      <alignment horizontal="right"/>
    </xf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2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169" fontId="7" fillId="0" borderId="0" xfId="0" applyNumberFormat="1" applyFont="1" applyFill="1"/>
    <xf numFmtId="0" fontId="10" fillId="0" borderId="0" xfId="0" applyFont="1"/>
    <xf numFmtId="0" fontId="0" fillId="0" borderId="4" xfId="0" applyBorder="1" applyAlignment="1">
      <alignment horizontal="center"/>
    </xf>
    <xf numFmtId="2" fontId="10" fillId="0" borderId="0" xfId="0" applyNumberFormat="1" applyFont="1"/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3" borderId="40" xfId="0" applyFont="1" applyFill="1" applyBorder="1"/>
    <xf numFmtId="0" fontId="50" fillId="0" borderId="0" xfId="0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14" borderId="0" xfId="0" applyFont="1" applyFill="1" applyAlignment="1">
      <alignment horizontal="center"/>
    </xf>
    <xf numFmtId="0" fontId="0" fillId="0" borderId="55" xfId="0" applyFill="1" applyBorder="1"/>
    <xf numFmtId="0" fontId="18" fillId="0" borderId="54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2" fontId="42" fillId="0" borderId="0" xfId="0" applyNumberFormat="1" applyFont="1" applyFill="1" applyBorder="1" applyAlignment="1">
      <alignment horizontal="right"/>
    </xf>
    <xf numFmtId="0" fontId="42" fillId="0" borderId="10" xfId="0" applyFont="1" applyFill="1" applyBorder="1" applyAlignment="1">
      <alignment horizontal="right"/>
    </xf>
    <xf numFmtId="4" fontId="42" fillId="0" borderId="5" xfId="0" applyNumberFormat="1" applyFont="1" applyFill="1" applyBorder="1" applyAlignment="1">
      <alignment horizontal="right"/>
    </xf>
    <xf numFmtId="16" fontId="42" fillId="0" borderId="0" xfId="0" applyNumberFormat="1" applyFont="1" applyFill="1" applyBorder="1"/>
    <xf numFmtId="4" fontId="42" fillId="0" borderId="37" xfId="0" applyNumberFormat="1" applyFont="1" applyFill="1" applyBorder="1" applyAlignment="1">
      <alignment horizontal="right"/>
    </xf>
    <xf numFmtId="16" fontId="42" fillId="0" borderId="15" xfId="0" applyNumberFormat="1" applyFont="1" applyFill="1" applyBorder="1"/>
    <xf numFmtId="2" fontId="60" fillId="0" borderId="5" xfId="0" applyNumberFormat="1" applyFont="1" applyFill="1" applyBorder="1" applyAlignment="1">
      <alignment horizontal="right"/>
    </xf>
    <xf numFmtId="16" fontId="60" fillId="0" borderId="0" xfId="0" applyNumberFormat="1" applyFont="1" applyFill="1" applyBorder="1"/>
    <xf numFmtId="2" fontId="60" fillId="0" borderId="32" xfId="0" applyNumberFormat="1" applyFont="1" applyFill="1" applyBorder="1" applyAlignment="1">
      <alignment horizontal="right"/>
    </xf>
    <xf numFmtId="16" fontId="60" fillId="0" borderId="12" xfId="0" applyNumberFormat="1" applyFont="1" applyFill="1" applyBorder="1"/>
    <xf numFmtId="2" fontId="60" fillId="0" borderId="12" xfId="0" applyNumberFormat="1" applyFont="1" applyFill="1" applyBorder="1" applyAlignment="1">
      <alignment horizontal="right"/>
    </xf>
    <xf numFmtId="0" fontId="60" fillId="0" borderId="13" xfId="0" applyFont="1" applyFill="1" applyBorder="1" applyAlignment="1">
      <alignment horizontal="right"/>
    </xf>
    <xf numFmtId="2" fontId="43" fillId="0" borderId="0" xfId="0" applyNumberFormat="1" applyFont="1" applyFill="1" applyBorder="1" applyAlignment="1">
      <alignment horizontal="right"/>
    </xf>
    <xf numFmtId="0" fontId="43" fillId="0" borderId="52" xfId="0" applyFont="1" applyFill="1" applyBorder="1" applyAlignment="1">
      <alignment horizontal="right"/>
    </xf>
    <xf numFmtId="164" fontId="40" fillId="0" borderId="0" xfId="0" applyNumberFormat="1" applyFont="1" applyFill="1"/>
    <xf numFmtId="0" fontId="61" fillId="0" borderId="0" xfId="0" applyFont="1" applyFill="1" applyAlignment="1">
      <alignment horizontal="lef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52" fillId="0" borderId="0" xfId="0" applyNumberFormat="1" applyFont="1" applyFill="1" applyBorder="1"/>
    <xf numFmtId="0" fontId="50" fillId="0" borderId="45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4" fontId="29" fillId="0" borderId="37" xfId="0" applyNumberFormat="1" applyFont="1" applyFill="1" applyBorder="1" applyAlignment="1">
      <alignment horizontal="right"/>
    </xf>
    <xf numFmtId="2" fontId="29" fillId="0" borderId="5" xfId="0" applyNumberFormat="1" applyFont="1" applyFill="1" applyBorder="1" applyAlignment="1">
      <alignment horizontal="right"/>
    </xf>
    <xf numFmtId="16" fontId="29" fillId="0" borderId="0" xfId="0" applyNumberFormat="1" applyFont="1" applyFill="1" applyBorder="1"/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50" fillId="0" borderId="45" xfId="0" applyFont="1" applyFill="1" applyBorder="1" applyAlignment="1">
      <alignment horizontal="center" wrapText="1"/>
    </xf>
    <xf numFmtId="166" fontId="50" fillId="0" borderId="4" xfId="0" applyNumberFormat="1" applyFont="1" applyFill="1" applyBorder="1"/>
    <xf numFmtId="166" fontId="50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16" fontId="7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31" fillId="0" borderId="0" xfId="0" applyFont="1" applyFill="1" applyBorder="1" applyAlignment="1">
      <alignment horizontal="left" vertical="center"/>
    </xf>
    <xf numFmtId="168" fontId="7" fillId="0" borderId="4" xfId="0" applyNumberFormat="1" applyFont="1" applyFill="1" applyBorder="1"/>
    <xf numFmtId="2" fontId="60" fillId="0" borderId="12" xfId="0" applyNumberFormat="1" applyFont="1" applyFill="1" applyBorder="1"/>
    <xf numFmtId="164" fontId="60" fillId="0" borderId="12" xfId="0" applyNumberFormat="1" applyFont="1" applyFill="1" applyBorder="1"/>
    <xf numFmtId="4" fontId="8" fillId="7" borderId="0" xfId="0" applyNumberFormat="1" applyFont="1" applyFill="1"/>
    <xf numFmtId="0" fontId="0" fillId="0" borderId="0" xfId="0" applyFont="1" applyFill="1" applyAlignment="1">
      <alignment horizontal="right"/>
    </xf>
    <xf numFmtId="168" fontId="7" fillId="0" borderId="0" xfId="0" applyNumberFormat="1" applyFont="1" applyFill="1" applyBorder="1"/>
    <xf numFmtId="168" fontId="32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wrapText="1"/>
    </xf>
    <xf numFmtId="0" fontId="7" fillId="7" borderId="0" xfId="0" applyFont="1" applyFill="1" applyAlignment="1">
      <alignment horizontal="center"/>
    </xf>
    <xf numFmtId="0" fontId="7" fillId="0" borderId="13" xfId="0" applyFont="1" applyBorder="1" applyAlignment="1">
      <alignment horizontal="right"/>
    </xf>
    <xf numFmtId="0" fontId="31" fillId="0" borderId="0" xfId="0" applyFont="1" applyFill="1" applyAlignment="1">
      <alignment wrapText="1"/>
    </xf>
    <xf numFmtId="4" fontId="62" fillId="0" borderId="37" xfId="0" applyNumberFormat="1" applyFont="1" applyFill="1" applyBorder="1" applyAlignment="1">
      <alignment horizontal="right"/>
    </xf>
    <xf numFmtId="16" fontId="62" fillId="0" borderId="15" xfId="0" applyNumberFormat="1" applyFont="1" applyFill="1" applyBorder="1"/>
    <xf numFmtId="2" fontId="62" fillId="0" borderId="0" xfId="0" applyNumberFormat="1" applyFont="1" applyFill="1" applyBorder="1" applyAlignment="1">
      <alignment horizontal="right"/>
    </xf>
    <xf numFmtId="0" fontId="62" fillId="0" borderId="10" xfId="0" applyFont="1" applyFill="1" applyBorder="1" applyAlignment="1">
      <alignment horizontal="right"/>
    </xf>
    <xf numFmtId="164" fontId="62" fillId="0" borderId="0" xfId="0" applyNumberFormat="1" applyFont="1" applyFill="1"/>
    <xf numFmtId="2" fontId="62" fillId="0" borderId="5" xfId="0" applyNumberFormat="1" applyFont="1" applyFill="1" applyBorder="1" applyAlignment="1">
      <alignment horizontal="right"/>
    </xf>
    <xf numFmtId="16" fontId="62" fillId="0" borderId="0" xfId="0" applyNumberFormat="1" applyFont="1" applyFill="1" applyBorder="1"/>
    <xf numFmtId="16" fontId="0" fillId="0" borderId="0" xfId="0" applyNumberFormat="1" applyFont="1" applyFill="1" applyAlignment="1">
      <alignment horizontal="right"/>
    </xf>
    <xf numFmtId="0" fontId="32" fillId="0" borderId="52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63" fillId="0" borderId="37" xfId="0" applyNumberFormat="1" applyFont="1" applyFill="1" applyBorder="1" applyAlignment="1">
      <alignment horizontal="right"/>
    </xf>
    <xf numFmtId="16" fontId="63" fillId="0" borderId="15" xfId="0" applyNumberFormat="1" applyFont="1" applyFill="1" applyBorder="1"/>
    <xf numFmtId="2" fontId="63" fillId="0" borderId="0" xfId="0" applyNumberFormat="1" applyFont="1" applyFill="1" applyBorder="1" applyAlignment="1">
      <alignment horizontal="right"/>
    </xf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2" fontId="63" fillId="0" borderId="5" xfId="0" applyNumberFormat="1" applyFont="1" applyFill="1" applyBorder="1" applyAlignment="1">
      <alignment horizontal="right"/>
    </xf>
    <xf numFmtId="16" fontId="63" fillId="0" borderId="0" xfId="0" applyNumberFormat="1" applyFont="1" applyFill="1" applyBorder="1"/>
    <xf numFmtId="16" fontId="63" fillId="0" borderId="4" xfId="0" applyNumberFormat="1" applyFont="1" applyFill="1" applyBorder="1"/>
    <xf numFmtId="4" fontId="63" fillId="0" borderId="5" xfId="0" applyNumberFormat="1" applyFont="1" applyFill="1" applyBorder="1" applyAlignment="1">
      <alignment horizontal="right"/>
    </xf>
    <xf numFmtId="0" fontId="7" fillId="15" borderId="0" xfId="0" applyFont="1" applyFill="1" applyAlignment="1">
      <alignment horizontal="center"/>
    </xf>
    <xf numFmtId="0" fontId="50" fillId="0" borderId="0" xfId="0" applyNumberFormat="1" applyFont="1" applyFill="1" applyAlignment="1">
      <alignment horizontal="center"/>
    </xf>
    <xf numFmtId="168" fontId="62" fillId="0" borderId="15" xfId="0" applyNumberFormat="1" applyFont="1" applyFill="1" applyBorder="1"/>
    <xf numFmtId="168" fontId="29" fillId="0" borderId="15" xfId="0" applyNumberFormat="1" applyFont="1" applyFill="1" applyBorder="1"/>
    <xf numFmtId="168" fontId="10" fillId="0" borderId="16" xfId="0" applyNumberFormat="1" applyFont="1" applyFill="1" applyBorder="1"/>
    <xf numFmtId="168" fontId="29" fillId="0" borderId="0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0" fontId="52" fillId="0" borderId="0" xfId="0" applyFont="1" applyFill="1" applyAlignment="1">
      <alignment horizontal="left"/>
    </xf>
    <xf numFmtId="164" fontId="50" fillId="0" borderId="0" xfId="0" applyNumberFormat="1" applyFont="1" applyFill="1" applyBorder="1" applyAlignment="1">
      <alignment horizontal="right"/>
    </xf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55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1" fillId="16" borderId="0" xfId="0" applyFont="1" applyFill="1" applyAlignment="1">
      <alignment horizontal="center"/>
    </xf>
    <xf numFmtId="0" fontId="51" fillId="6" borderId="0" xfId="0" applyFont="1" applyFill="1" applyAlignment="1">
      <alignment horizontal="center"/>
    </xf>
    <xf numFmtId="0" fontId="7" fillId="0" borderId="7" xfId="0" applyFont="1" applyFill="1" applyBorder="1"/>
    <xf numFmtId="0" fontId="31" fillId="0" borderId="0" xfId="0" applyFont="1" applyFill="1" applyAlignment="1"/>
    <xf numFmtId="0" fontId="31" fillId="0" borderId="0" xfId="0" applyFont="1" applyFill="1" applyAlignment="1">
      <alignment vertical="center"/>
    </xf>
    <xf numFmtId="0" fontId="31" fillId="6" borderId="0" xfId="0" applyFont="1" applyFill="1" applyAlignment="1">
      <alignment horizontal="center"/>
    </xf>
    <xf numFmtId="0" fontId="7" fillId="6" borderId="0" xfId="0" applyFont="1" applyFill="1" applyBorder="1" applyAlignment="1">
      <alignment horizontal="center"/>
    </xf>
    <xf numFmtId="16" fontId="10" fillId="0" borderId="16" xfId="0" applyNumberFormat="1" applyFont="1" applyFill="1" applyBorder="1"/>
    <xf numFmtId="2" fontId="64" fillId="0" borderId="0" xfId="0" applyNumberFormat="1" applyFont="1" applyFill="1" applyBorder="1" applyAlignment="1">
      <alignment horizontal="right"/>
    </xf>
    <xf numFmtId="168" fontId="64" fillId="0" borderId="15" xfId="0" applyNumberFormat="1" applyFont="1" applyFill="1" applyBorder="1"/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/>
    <xf numFmtId="16" fontId="64" fillId="0" borderId="15" xfId="0" applyNumberFormat="1" applyFont="1" applyFill="1" applyBorder="1"/>
    <xf numFmtId="4" fontId="10" fillId="0" borderId="37" xfId="0" applyNumberFormat="1" applyFont="1" applyFill="1" applyBorder="1" applyAlignment="1">
      <alignment horizontal="right"/>
    </xf>
    <xf numFmtId="4" fontId="10" fillId="0" borderId="47" xfId="0" applyNumberFormat="1" applyFont="1" applyFill="1" applyBorder="1" applyAlignment="1">
      <alignment horizontal="right"/>
    </xf>
    <xf numFmtId="16" fontId="27" fillId="0" borderId="15" xfId="0" applyNumberFormat="1" applyFont="1" applyFill="1" applyBorder="1"/>
    <xf numFmtId="2" fontId="65" fillId="0" borderId="0" xfId="0" applyNumberFormat="1" applyFont="1" applyFill="1" applyBorder="1" applyAlignment="1">
      <alignment horizontal="right"/>
    </xf>
    <xf numFmtId="16" fontId="65" fillId="0" borderId="15" xfId="0" applyNumberFormat="1" applyFont="1" applyFill="1" applyBorder="1"/>
    <xf numFmtId="0" fontId="65" fillId="0" borderId="10" xfId="0" applyFont="1" applyFill="1" applyBorder="1" applyAlignment="1">
      <alignment horizontal="right"/>
    </xf>
    <xf numFmtId="164" fontId="65" fillId="0" borderId="0" xfId="0" applyNumberFormat="1" applyFont="1" applyFill="1"/>
    <xf numFmtId="2" fontId="65" fillId="0" borderId="37" xfId="0" applyNumberFormat="1" applyFont="1" applyFill="1" applyBorder="1" applyAlignment="1">
      <alignment horizontal="right"/>
    </xf>
    <xf numFmtId="16" fontId="65" fillId="0" borderId="0" xfId="0" applyNumberFormat="1" applyFont="1"/>
    <xf numFmtId="0" fontId="65" fillId="0" borderId="0" xfId="0" applyFont="1" applyAlignment="1">
      <alignment horizontal="right"/>
    </xf>
    <xf numFmtId="164" fontId="65" fillId="0" borderId="0" xfId="0" applyNumberFormat="1" applyFont="1"/>
    <xf numFmtId="15" fontId="63" fillId="0" borderId="10" xfId="0" applyNumberFormat="1" applyFont="1" applyFill="1" applyBorder="1" applyAlignment="1">
      <alignment horizontal="right"/>
    </xf>
    <xf numFmtId="169" fontId="27" fillId="0" borderId="0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170" fontId="7" fillId="0" borderId="0" xfId="1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1" fillId="0" borderId="4" xfId="0" applyFont="1" applyFill="1" applyBorder="1"/>
    <xf numFmtId="168" fontId="32" fillId="0" borderId="15" xfId="0" applyNumberFormat="1" applyFont="1" applyFill="1" applyBorder="1"/>
    <xf numFmtId="168" fontId="32" fillId="0" borderId="4" xfId="0" applyNumberFormat="1" applyFont="1" applyFill="1" applyBorder="1"/>
    <xf numFmtId="164" fontId="32" fillId="0" borderId="0" xfId="0" applyNumberFormat="1" applyFont="1" applyFill="1" applyBorder="1"/>
    <xf numFmtId="168" fontId="32" fillId="0" borderId="4" xfId="0" applyNumberFormat="1" applyFont="1" applyBorder="1"/>
    <xf numFmtId="0" fontId="32" fillId="0" borderId="10" xfId="0" applyFont="1" applyBorder="1" applyAlignment="1">
      <alignment horizontal="right"/>
    </xf>
    <xf numFmtId="164" fontId="32" fillId="0" borderId="0" xfId="0" applyNumberFormat="1" applyFont="1"/>
    <xf numFmtId="4" fontId="64" fillId="0" borderId="37" xfId="0" applyNumberFormat="1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16" fontId="64" fillId="0" borderId="0" xfId="0" applyNumberFormat="1" applyFont="1" applyFill="1" applyBorder="1"/>
    <xf numFmtId="169" fontId="64" fillId="0" borderId="0" xfId="0" applyNumberFormat="1" applyFont="1" applyFill="1" applyBorder="1" applyAlignment="1">
      <alignment horizontal="right"/>
    </xf>
    <xf numFmtId="16" fontId="64" fillId="0" borderId="4" xfId="0" applyNumberFormat="1" applyFont="1" applyFill="1" applyBorder="1"/>
    <xf numFmtId="169" fontId="64" fillId="0" borderId="5" xfId="0" applyNumberFormat="1" applyFont="1" applyFill="1" applyBorder="1" applyAlignment="1">
      <alignment horizontal="right"/>
    </xf>
    <xf numFmtId="0" fontId="27" fillId="17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70" fontId="7" fillId="0" borderId="0" xfId="1" applyNumberFormat="1" applyFont="1" applyAlignment="1">
      <alignment horizontal="center"/>
    </xf>
    <xf numFmtId="0" fontId="50" fillId="12" borderId="0" xfId="0" applyFont="1" applyFill="1" applyBorder="1" applyAlignment="1">
      <alignment horizontal="center"/>
    </xf>
    <xf numFmtId="0" fontId="50" fillId="7" borderId="0" xfId="0" applyFont="1" applyFill="1" applyBorder="1" applyAlignment="1">
      <alignment horizontal="center"/>
    </xf>
    <xf numFmtId="0" fontId="50" fillId="2" borderId="0" xfId="0" applyFont="1" applyFill="1" applyBorder="1" applyAlignment="1">
      <alignment horizontal="center"/>
    </xf>
    <xf numFmtId="0" fontId="7" fillId="17" borderId="0" xfId="0" applyFont="1" applyFill="1" applyAlignment="1">
      <alignment horizontal="center"/>
    </xf>
    <xf numFmtId="0" fontId="50" fillId="18" borderId="0" xfId="0" applyFont="1" applyFill="1" applyBorder="1" applyAlignment="1">
      <alignment horizontal="center"/>
    </xf>
    <xf numFmtId="0" fontId="50" fillId="9" borderId="0" xfId="0" applyFont="1" applyFill="1" applyAlignment="1">
      <alignment horizontal="center"/>
    </xf>
    <xf numFmtId="164" fontId="50" fillId="9" borderId="4" xfId="0" applyNumberFormat="1" applyFont="1" applyFill="1" applyBorder="1"/>
    <xf numFmtId="0" fontId="50" fillId="9" borderId="0" xfId="0" applyFont="1" applyFill="1" applyAlignment="1">
      <alignment horizontal="left"/>
    </xf>
    <xf numFmtId="167" fontId="52" fillId="9" borderId="5" xfId="0" applyNumberFormat="1" applyFont="1" applyFill="1" applyBorder="1"/>
    <xf numFmtId="164" fontId="50" fillId="9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16" borderId="10" xfId="0" applyFont="1" applyFill="1" applyBorder="1" applyAlignment="1">
      <alignment horizontal="left"/>
    </xf>
    <xf numFmtId="0" fontId="50" fillId="16" borderId="0" xfId="0" applyFont="1" applyFill="1" applyAlignment="1">
      <alignment horizontal="center"/>
    </xf>
    <xf numFmtId="0" fontId="50" fillId="16" borderId="0" xfId="0" applyFont="1" applyFill="1" applyAlignment="1">
      <alignment horizontal="right"/>
    </xf>
    <xf numFmtId="44" fontId="31" fillId="0" borderId="0" xfId="1" applyFont="1" applyFill="1"/>
    <xf numFmtId="166" fontId="31" fillId="17" borderId="0" xfId="0" applyNumberFormat="1" applyFont="1" applyFill="1" applyAlignment="1">
      <alignment horizontal="center"/>
    </xf>
    <xf numFmtId="2" fontId="66" fillId="0" borderId="37" xfId="0" applyNumberFormat="1" applyFont="1" applyFill="1" applyBorder="1" applyAlignment="1">
      <alignment horizontal="right"/>
    </xf>
    <xf numFmtId="16" fontId="66" fillId="0" borderId="0" xfId="0" applyNumberFormat="1" applyFont="1"/>
    <xf numFmtId="2" fontId="66" fillId="0" borderId="0" xfId="0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164" fontId="66" fillId="0" borderId="0" xfId="0" applyNumberFormat="1" applyFont="1"/>
    <xf numFmtId="16" fontId="66" fillId="0" borderId="0" xfId="0" applyNumberFormat="1" applyFont="1" applyFill="1" applyBorder="1"/>
    <xf numFmtId="0" fontId="66" fillId="0" borderId="10" xfId="0" applyFont="1" applyFill="1" applyBorder="1" applyAlignment="1">
      <alignment horizontal="right"/>
    </xf>
    <xf numFmtId="164" fontId="66" fillId="0" borderId="0" xfId="0" applyNumberFormat="1" applyFont="1" applyFill="1"/>
    <xf numFmtId="16" fontId="66" fillId="0" borderId="15" xfId="0" applyNumberFormat="1" applyFont="1" applyFill="1" applyBorder="1"/>
    <xf numFmtId="16" fontId="66" fillId="0" borderId="15" xfId="0" applyNumberFormat="1" applyFont="1" applyBorder="1"/>
    <xf numFmtId="0" fontId="66" fillId="0" borderId="10" xfId="0" applyFont="1" applyBorder="1" applyAlignment="1">
      <alignment horizontal="right"/>
    </xf>
    <xf numFmtId="2" fontId="66" fillId="0" borderId="12" xfId="0" applyNumberFormat="1" applyFont="1" applyFill="1" applyBorder="1" applyAlignment="1">
      <alignment horizontal="right"/>
    </xf>
    <xf numFmtId="16" fontId="66" fillId="0" borderId="16" xfId="0" applyNumberFormat="1" applyFont="1" applyBorder="1"/>
    <xf numFmtId="0" fontId="66" fillId="0" borderId="13" xfId="0" applyFont="1" applyBorder="1" applyAlignment="1">
      <alignment horizontal="right"/>
    </xf>
    <xf numFmtId="2" fontId="68" fillId="0" borderId="5" xfId="0" applyNumberFormat="1" applyFont="1" applyFill="1" applyBorder="1" applyAlignment="1">
      <alignment horizontal="right"/>
    </xf>
    <xf numFmtId="16" fontId="68" fillId="0" borderId="0" xfId="0" applyNumberFormat="1" applyFont="1" applyFill="1"/>
    <xf numFmtId="2" fontId="68" fillId="0" borderId="0" xfId="0" applyNumberFormat="1" applyFont="1" applyFill="1" applyBorder="1" applyAlignment="1">
      <alignment horizontal="right"/>
    </xf>
    <xf numFmtId="0" fontId="68" fillId="0" borderId="52" xfId="0" applyFont="1" applyFill="1" applyBorder="1" applyAlignment="1">
      <alignment horizontal="right"/>
    </xf>
    <xf numFmtId="164" fontId="68" fillId="0" borderId="0" xfId="0" applyNumberFormat="1" applyFont="1" applyFill="1"/>
    <xf numFmtId="0" fontId="68" fillId="0" borderId="10" xfId="0" applyFont="1" applyFill="1" applyBorder="1" applyAlignment="1">
      <alignment horizontal="right"/>
    </xf>
    <xf numFmtId="4" fontId="32" fillId="0" borderId="37" xfId="0" applyNumberFormat="1" applyFont="1" applyFill="1" applyBorder="1" applyAlignment="1">
      <alignment horizontal="right"/>
    </xf>
    <xf numFmtId="16" fontId="32" fillId="0" borderId="4" xfId="0" applyNumberFormat="1" applyFont="1" applyFill="1" applyBorder="1"/>
    <xf numFmtId="4" fontId="32" fillId="0" borderId="47" xfId="0" applyNumberFormat="1" applyFont="1" applyFill="1" applyBorder="1" applyAlignment="1">
      <alignment horizontal="right"/>
    </xf>
    <xf numFmtId="16" fontId="32" fillId="0" borderId="16" xfId="0" applyNumberFormat="1" applyFont="1" applyFill="1" applyBorder="1"/>
    <xf numFmtId="2" fontId="32" fillId="0" borderId="12" xfId="0" applyNumberFormat="1" applyFont="1" applyFill="1" applyBorder="1" applyAlignment="1">
      <alignment horizontal="right"/>
    </xf>
    <xf numFmtId="0" fontId="32" fillId="0" borderId="13" xfId="0" applyFont="1" applyFill="1" applyBorder="1" applyAlignment="1">
      <alignment horizontal="right"/>
    </xf>
    <xf numFmtId="168" fontId="63" fillId="0" borderId="4" xfId="0" applyNumberFormat="1" applyFont="1" applyBorder="1"/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2" fontId="63" fillId="0" borderId="12" xfId="0" applyNumberFormat="1" applyFont="1" applyFill="1" applyBorder="1" applyAlignment="1">
      <alignment horizontal="right"/>
    </xf>
    <xf numFmtId="168" fontId="63" fillId="0" borderId="11" xfId="0" applyNumberFormat="1" applyFont="1" applyBorder="1"/>
    <xf numFmtId="0" fontId="63" fillId="0" borderId="13" xfId="0" applyFont="1" applyBorder="1" applyAlignment="1">
      <alignment horizontal="right"/>
    </xf>
    <xf numFmtId="164" fontId="63" fillId="0" borderId="12" xfId="0" applyNumberFormat="1" applyFont="1" applyBorder="1"/>
    <xf numFmtId="168" fontId="27" fillId="0" borderId="4" xfId="0" applyNumberFormat="1" applyFont="1" applyBorder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6" fontId="46" fillId="0" borderId="0" xfId="0" applyNumberFormat="1" applyFont="1" applyFill="1"/>
    <xf numFmtId="2" fontId="46" fillId="0" borderId="0" xfId="0" applyNumberFormat="1" applyFont="1" applyFill="1"/>
    <xf numFmtId="16" fontId="67" fillId="0" borderId="0" xfId="0" applyNumberFormat="1" applyFont="1"/>
    <xf numFmtId="2" fontId="69" fillId="0" borderId="0" xfId="0" applyNumberFormat="1" applyFont="1" applyFill="1" applyBorder="1" applyAlignment="1">
      <alignment horizontal="right"/>
    </xf>
    <xf numFmtId="16" fontId="69" fillId="0" borderId="15" xfId="0" applyNumberFormat="1" applyFont="1" applyFill="1" applyBorder="1"/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2" fontId="69" fillId="0" borderId="37" xfId="0" applyNumberFormat="1" applyFont="1" applyFill="1" applyBorder="1" applyAlignment="1">
      <alignment horizontal="right"/>
    </xf>
    <xf numFmtId="16" fontId="69" fillId="0" borderId="0" xfId="0" applyNumberFormat="1" applyFont="1"/>
    <xf numFmtId="0" fontId="69" fillId="0" borderId="0" xfId="0" applyFont="1" applyAlignment="1">
      <alignment horizontal="right"/>
    </xf>
    <xf numFmtId="164" fontId="69" fillId="0" borderId="0" xfId="0" applyNumberFormat="1" applyFont="1"/>
    <xf numFmtId="16" fontId="69" fillId="0" borderId="0" xfId="0" applyNumberFormat="1" applyFont="1" applyFill="1" applyBorder="1"/>
    <xf numFmtId="0" fontId="70" fillId="0" borderId="0" xfId="0" applyFont="1"/>
    <xf numFmtId="16" fontId="69" fillId="0" borderId="15" xfId="0" applyNumberFormat="1" applyFont="1" applyBorder="1"/>
    <xf numFmtId="0" fontId="69" fillId="0" borderId="10" xfId="0" applyFont="1" applyBorder="1" applyAlignment="1">
      <alignment horizontal="right"/>
    </xf>
    <xf numFmtId="2" fontId="69" fillId="0" borderId="12" xfId="0" applyNumberFormat="1" applyFont="1" applyFill="1" applyBorder="1" applyAlignment="1">
      <alignment horizontal="right"/>
    </xf>
    <xf numFmtId="16" fontId="69" fillId="0" borderId="16" xfId="0" applyNumberFormat="1" applyFont="1" applyBorder="1"/>
    <xf numFmtId="0" fontId="69" fillId="0" borderId="13" xfId="0" applyFont="1" applyBorder="1" applyAlignment="1">
      <alignment horizontal="right"/>
    </xf>
    <xf numFmtId="168" fontId="27" fillId="0" borderId="4" xfId="0" applyNumberFormat="1" applyFont="1" applyFill="1" applyBorder="1"/>
    <xf numFmtId="168" fontId="27" fillId="0" borderId="0" xfId="0" applyNumberFormat="1" applyFont="1" applyFill="1" applyBorder="1"/>
    <xf numFmtId="164" fontId="27" fillId="0" borderId="0" xfId="0" applyNumberFormat="1" applyFont="1" applyFill="1" applyBorder="1"/>
    <xf numFmtId="2" fontId="27" fillId="0" borderId="0" xfId="0" applyNumberFormat="1" applyFont="1" applyFill="1"/>
    <xf numFmtId="164" fontId="71" fillId="0" borderId="0" xfId="0" applyNumberFormat="1" applyFont="1" applyFill="1"/>
    <xf numFmtId="0" fontId="72" fillId="0" borderId="37" xfId="0" applyFont="1" applyFill="1" applyBorder="1" applyAlignment="1">
      <alignment horizontal="left"/>
    </xf>
    <xf numFmtId="0" fontId="72" fillId="0" borderId="0" xfId="0" applyFont="1" applyFill="1" applyAlignment="1">
      <alignment horizontal="left"/>
    </xf>
    <xf numFmtId="164" fontId="71" fillId="0" borderId="0" xfId="0" applyNumberFormat="1" applyFont="1" applyFill="1" applyBorder="1"/>
    <xf numFmtId="0" fontId="73" fillId="0" borderId="0" xfId="0" applyFont="1" applyFill="1" applyAlignment="1">
      <alignment horizontal="left"/>
    </xf>
    <xf numFmtId="164" fontId="71" fillId="0" borderId="4" xfId="0" applyNumberFormat="1" applyFont="1" applyFill="1" applyBorder="1"/>
    <xf numFmtId="167" fontId="72" fillId="0" borderId="5" xfId="0" applyNumberFormat="1" applyFont="1" applyFill="1" applyBorder="1"/>
    <xf numFmtId="167" fontId="72" fillId="0" borderId="10" xfId="0" applyNumberFormat="1" applyFont="1" applyFill="1" applyBorder="1" applyAlignment="1">
      <alignment horizontal="left"/>
    </xf>
    <xf numFmtId="164" fontId="40" fillId="2" borderId="0" xfId="0" applyNumberFormat="1" applyFont="1" applyFill="1"/>
    <xf numFmtId="0" fontId="61" fillId="2" borderId="0" xfId="0" applyFont="1" applyFill="1" applyAlignment="1">
      <alignment horizontal="left"/>
    </xf>
    <xf numFmtId="0" fontId="74" fillId="2" borderId="0" xfId="0" applyFont="1" applyFill="1" applyAlignment="1">
      <alignment horizontal="left"/>
    </xf>
    <xf numFmtId="164" fontId="74" fillId="2" borderId="4" xfId="0" applyNumberFormat="1" applyFont="1" applyFill="1" applyBorder="1"/>
    <xf numFmtId="167" fontId="74" fillId="2" borderId="5" xfId="0" applyNumberFormat="1" applyFont="1" applyFill="1" applyBorder="1"/>
    <xf numFmtId="164" fontId="74" fillId="2" borderId="0" xfId="0" applyNumberFormat="1" applyFont="1" applyFill="1"/>
    <xf numFmtId="0" fontId="74" fillId="2" borderId="10" xfId="0" applyFont="1" applyFill="1" applyBorder="1" applyAlignment="1">
      <alignment horizontal="left"/>
    </xf>
    <xf numFmtId="0" fontId="53" fillId="2" borderId="0" xfId="0" applyFont="1" applyFill="1" applyAlignment="1">
      <alignment horizontal="center"/>
    </xf>
    <xf numFmtId="0" fontId="75" fillId="0" borderId="0" xfId="0" applyFont="1" applyFill="1" applyBorder="1" applyAlignment="1">
      <alignment horizontal="left"/>
    </xf>
    <xf numFmtId="166" fontId="40" fillId="0" borderId="0" xfId="0" applyNumberFormat="1" applyFont="1" applyFill="1" applyBorder="1" applyAlignment="1">
      <alignment horizontal="right"/>
    </xf>
    <xf numFmtId="166" fontId="50" fillId="2" borderId="0" xfId="0" applyNumberFormat="1" applyFont="1" applyFill="1" applyBorder="1" applyAlignment="1">
      <alignment horizontal="right"/>
    </xf>
    <xf numFmtId="166" fontId="40" fillId="8" borderId="0" xfId="0" applyNumberFormat="1" applyFont="1" applyFill="1" applyBorder="1" applyAlignment="1">
      <alignment horizontal="right"/>
    </xf>
    <xf numFmtId="166" fontId="40" fillId="8" borderId="0" xfId="0" applyNumberFormat="1" applyFont="1" applyFill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0" borderId="49" xfId="0" applyFont="1" applyFill="1" applyBorder="1" applyAlignment="1">
      <alignment horizontal="center" vertical="center" wrapText="1"/>
    </xf>
    <xf numFmtId="0" fontId="7" fillId="1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169" fontId="7" fillId="13" borderId="0" xfId="0" applyNumberFormat="1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1" borderId="7" xfId="0" applyFont="1" applyFill="1" applyBorder="1" applyAlignment="1">
      <alignment horizontal="center" wrapText="1"/>
    </xf>
    <xf numFmtId="0" fontId="56" fillId="0" borderId="0" xfId="0" applyFont="1" applyAlignment="1">
      <alignment vertical="center" wrapText="1"/>
    </xf>
    <xf numFmtId="0" fontId="57" fillId="0" borderId="0" xfId="0" applyFont="1" applyAlignment="1">
      <alignment horizontal="justify" vertical="center"/>
    </xf>
    <xf numFmtId="0" fontId="58" fillId="0" borderId="0" xfId="0" applyFont="1" applyAlignment="1">
      <alignment horizontal="justify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9900"/>
      <color rgb="FFFFCCFF"/>
      <color rgb="FFFF9933"/>
      <color rgb="FF00FF00"/>
      <color rgb="FFFF33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tabSelected="1" workbookViewId="0">
      <pane xSplit="10" ySplit="2" topLeftCell="K17" activePane="bottomRight" state="frozen"/>
      <selection pane="topRight" activeCell="K1" sqref="K1"/>
      <selection pane="bottomLeft" activeCell="A3" sqref="A3"/>
      <selection pane="bottomRight" activeCell="L34" sqref="L34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5" customWidth="1"/>
    <col min="5" max="5" width="8.28515625" style="127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50" customWidth="1"/>
    <col min="11" max="11" width="12.5703125" bestFit="1" customWidth="1"/>
    <col min="12" max="12" width="12.5703125" style="256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7" customWidth="1"/>
    <col min="17" max="17" width="16.5703125" style="127" bestFit="1" customWidth="1"/>
    <col min="18" max="18" width="13.42578125" style="314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38" t="s">
        <v>308</v>
      </c>
      <c r="C1" s="68"/>
      <c r="D1" s="186"/>
      <c r="E1" s="149"/>
      <c r="F1" s="83"/>
      <c r="G1" s="82"/>
      <c r="H1" s="82"/>
      <c r="I1" s="82"/>
      <c r="K1" s="845" t="s">
        <v>26</v>
      </c>
      <c r="L1" s="255"/>
      <c r="M1" s="847" t="s">
        <v>27</v>
      </c>
      <c r="N1" s="89"/>
      <c r="O1" s="234"/>
      <c r="P1" s="178" t="s">
        <v>38</v>
      </c>
      <c r="Q1" s="849" t="s">
        <v>28</v>
      </c>
      <c r="R1" s="310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846"/>
      <c r="L2" s="257" t="s">
        <v>29</v>
      </c>
      <c r="M2" s="848"/>
      <c r="N2" s="5" t="s">
        <v>29</v>
      </c>
      <c r="O2" s="94" t="s">
        <v>30</v>
      </c>
      <c r="P2" s="179" t="s">
        <v>39</v>
      </c>
      <c r="Q2" s="850"/>
      <c r="R2" s="311" t="s">
        <v>29</v>
      </c>
    </row>
    <row r="3" spans="1:29" s="343" customFormat="1" ht="15.75" thickTop="1" x14ac:dyDescent="0.25">
      <c r="A3" s="345"/>
      <c r="B3" s="319">
        <f>PIERNA!B3</f>
        <v>0</v>
      </c>
      <c r="C3" s="319">
        <f>PIERNA!C3</f>
        <v>0</v>
      </c>
      <c r="D3" s="249">
        <f>PIERNA!D3</f>
        <v>0</v>
      </c>
      <c r="E3" s="346">
        <f>PIERNA!E3</f>
        <v>0</v>
      </c>
      <c r="F3" s="309">
        <f>PIERNA!F3</f>
        <v>0</v>
      </c>
      <c r="G3" s="185">
        <f>PIERNA!G3</f>
        <v>0</v>
      </c>
      <c r="H3" s="64">
        <f>PIERNA!H3</f>
        <v>0</v>
      </c>
      <c r="I3" s="347">
        <f>PIERNA!I3</f>
        <v>-6.1299999999973807</v>
      </c>
      <c r="J3" s="471"/>
      <c r="K3" s="200"/>
      <c r="L3" s="348"/>
      <c r="M3" s="104"/>
      <c r="N3" s="349"/>
      <c r="O3" s="170"/>
      <c r="P3" s="215"/>
      <c r="Q3" s="112"/>
      <c r="R3" s="312"/>
      <c r="S3" s="104">
        <f t="shared" ref="S3:S31" si="0">Q3+M3+K3+P3</f>
        <v>0</v>
      </c>
      <c r="T3" s="104" t="e">
        <f>S3/H3</f>
        <v>#DIV/0!</v>
      </c>
    </row>
    <row r="4" spans="1:29" s="343" customFormat="1" x14ac:dyDescent="0.25">
      <c r="A4" s="345">
        <v>1</v>
      </c>
      <c r="B4" s="319" t="str">
        <f>PIERNA!B4</f>
        <v>SEABOARD FOODS</v>
      </c>
      <c r="C4" s="319" t="str">
        <f>PIERNA!C4</f>
        <v>Seaboard</v>
      </c>
      <c r="D4" s="188" t="str">
        <f>PIERNA!D4</f>
        <v>PED. 7010068</v>
      </c>
      <c r="E4" s="346">
        <f>PIERNA!E4</f>
        <v>42826</v>
      </c>
      <c r="F4" s="309">
        <f>PIERNA!F4</f>
        <v>19471.97</v>
      </c>
      <c r="G4" s="185">
        <f>PIERNA!G4</f>
        <v>21</v>
      </c>
      <c r="H4" s="64">
        <f>PIERNA!H4</f>
        <v>19478.099999999999</v>
      </c>
      <c r="I4" s="347">
        <f>PIERNA!I4</f>
        <v>-6.1299999999973807</v>
      </c>
      <c r="J4" s="496" t="s">
        <v>345</v>
      </c>
      <c r="K4" s="829">
        <v>9400</v>
      </c>
      <c r="L4" s="830" t="s">
        <v>590</v>
      </c>
      <c r="M4" s="824">
        <v>26680</v>
      </c>
      <c r="N4" s="831" t="s">
        <v>590</v>
      </c>
      <c r="O4" s="516">
        <v>1351904</v>
      </c>
      <c r="P4" s="842">
        <v>3451</v>
      </c>
      <c r="Q4" s="824">
        <f>29140.44*18.8</f>
        <v>547840.272</v>
      </c>
      <c r="R4" s="825" t="s">
        <v>584</v>
      </c>
      <c r="S4" s="104">
        <f>Q4+M4+K4+P4</f>
        <v>587371.272</v>
      </c>
      <c r="T4" s="104">
        <f>S4/H4</f>
        <v>30.155470605449199</v>
      </c>
    </row>
    <row r="5" spans="1:29" s="343" customFormat="1" x14ac:dyDescent="0.25">
      <c r="A5" s="345">
        <v>2</v>
      </c>
      <c r="B5" s="319" t="str">
        <f>PIERNA!B5</f>
        <v>SEABOARD FOODS</v>
      </c>
      <c r="C5" s="319" t="str">
        <f>PIERNA!C5</f>
        <v>Seaboard</v>
      </c>
      <c r="D5" s="188" t="str">
        <f>PIERNA!D5</f>
        <v>PED. 7010070</v>
      </c>
      <c r="E5" s="151">
        <f>PIERNA!E5</f>
        <v>42826</v>
      </c>
      <c r="F5" s="309">
        <f>PIERNA!F5</f>
        <v>19397.47</v>
      </c>
      <c r="G5" s="185">
        <f>PIERNA!G5</f>
        <v>21</v>
      </c>
      <c r="H5" s="64">
        <f>PIERNA!H5</f>
        <v>19394.900000000001</v>
      </c>
      <c r="I5" s="347">
        <f>PIERNA!I5</f>
        <v>2.569999999999709</v>
      </c>
      <c r="J5" s="496" t="s">
        <v>346</v>
      </c>
      <c r="K5" s="829">
        <v>9400</v>
      </c>
      <c r="L5" s="830" t="s">
        <v>590</v>
      </c>
      <c r="M5" s="514">
        <v>26680</v>
      </c>
      <c r="N5" s="515" t="s">
        <v>372</v>
      </c>
      <c r="O5" s="516">
        <v>1351905</v>
      </c>
      <c r="P5" s="842">
        <v>3451</v>
      </c>
      <c r="Q5" s="824">
        <f>29015.58*18.82</f>
        <v>546073.2156</v>
      </c>
      <c r="R5" s="826" t="s">
        <v>585</v>
      </c>
      <c r="S5" s="104">
        <f t="shared" si="0"/>
        <v>585604.2156</v>
      </c>
      <c r="T5" s="104">
        <f>S5/H5+0.1</f>
        <v>30.293721834090405</v>
      </c>
    </row>
    <row r="6" spans="1:29" s="343" customFormat="1" x14ac:dyDescent="0.25">
      <c r="A6" s="345">
        <v>3</v>
      </c>
      <c r="B6" s="319" t="str">
        <f>PIERNA!B6</f>
        <v>SMITHFIELD FARMLAND</v>
      </c>
      <c r="C6" s="319" t="str">
        <f>PIERNA!C6</f>
        <v>Smithfield</v>
      </c>
      <c r="D6" s="188" t="str">
        <f>PIERNA!D6</f>
        <v>PED. 7010254</v>
      </c>
      <c r="E6" s="470">
        <f>PIERNA!E6</f>
        <v>42829</v>
      </c>
      <c r="F6" s="309">
        <f>PIERNA!F6</f>
        <v>18520.240000000002</v>
      </c>
      <c r="G6" s="185">
        <f>PIERNA!G6</f>
        <v>21</v>
      </c>
      <c r="H6" s="64">
        <f>PIERNA!H6</f>
        <v>18532.439999999999</v>
      </c>
      <c r="I6" s="347">
        <f>PIERNA!I6</f>
        <v>-12.19999999999709</v>
      </c>
      <c r="J6" s="496" t="s">
        <v>347</v>
      </c>
      <c r="K6" s="494">
        <v>9400</v>
      </c>
      <c r="L6" s="495" t="s">
        <v>372</v>
      </c>
      <c r="M6" s="514">
        <v>26680</v>
      </c>
      <c r="N6" s="515" t="s">
        <v>373</v>
      </c>
      <c r="O6" s="516">
        <v>95740203</v>
      </c>
      <c r="P6" s="841">
        <v>3190</v>
      </c>
      <c r="Q6" s="514">
        <f>26201.99*18.635</f>
        <v>488274.08365000004</v>
      </c>
      <c r="R6" s="684" t="s">
        <v>383</v>
      </c>
      <c r="S6" s="104">
        <f t="shared" si="0"/>
        <v>527544.08365000004</v>
      </c>
      <c r="T6" s="104">
        <f>S6/H6</f>
        <v>28.465980931275109</v>
      </c>
      <c r="U6" s="319"/>
      <c r="V6" s="319"/>
      <c r="W6" s="319"/>
    </row>
    <row r="7" spans="1:29" s="343" customFormat="1" ht="15.75" customHeight="1" x14ac:dyDescent="0.25">
      <c r="A7" s="345">
        <v>4</v>
      </c>
      <c r="B7" s="319" t="str">
        <f>PIERNA!B7</f>
        <v>TYSON FRESH MEATS</v>
      </c>
      <c r="C7" s="319" t="str">
        <f>PIERNA!C7</f>
        <v xml:space="preserve">I B P </v>
      </c>
      <c r="D7" s="188" t="str">
        <f>PIERNA!D7</f>
        <v>PED. 7010255</v>
      </c>
      <c r="E7" s="151">
        <f>PIERNA!E7</f>
        <v>42829</v>
      </c>
      <c r="F7" s="309">
        <f>PIERNA!F7</f>
        <v>19012.38</v>
      </c>
      <c r="G7" s="185">
        <f>PIERNA!G7</f>
        <v>20</v>
      </c>
      <c r="H7" s="64">
        <f>PIERNA!H7</f>
        <v>19002.240000000002</v>
      </c>
      <c r="I7" s="347">
        <f>PIERNA!I7</f>
        <v>10.139999999999418</v>
      </c>
      <c r="J7" s="496" t="s">
        <v>348</v>
      </c>
      <c r="K7" s="518">
        <v>9400</v>
      </c>
      <c r="L7" s="495" t="s">
        <v>372</v>
      </c>
      <c r="M7" s="514">
        <v>26680</v>
      </c>
      <c r="N7" s="519" t="s">
        <v>373</v>
      </c>
      <c r="O7" s="516" t="s">
        <v>589</v>
      </c>
      <c r="P7" s="841">
        <v>3219</v>
      </c>
      <c r="Q7" s="827">
        <f>27113.15*18.803</f>
        <v>509808.55945000006</v>
      </c>
      <c r="R7" s="828" t="s">
        <v>586</v>
      </c>
      <c r="S7" s="104">
        <f t="shared" si="0"/>
        <v>549107.55945000006</v>
      </c>
      <c r="T7" s="104">
        <f>S7/H7</f>
        <v>28.896991062632615</v>
      </c>
      <c r="W7" s="285"/>
      <c r="X7" s="120"/>
      <c r="Y7" s="421"/>
      <c r="Z7" s="422">
        <v>5.0000000000000001E-3</v>
      </c>
      <c r="AA7" s="423">
        <f t="shared" ref="AA7:AA22" si="1">Y7*Z7</f>
        <v>0</v>
      </c>
      <c r="AB7" s="423">
        <f t="shared" ref="AB7:AB22" si="2">AA7*16%</f>
        <v>0</v>
      </c>
      <c r="AC7" s="423">
        <f t="shared" ref="AC7:AC22" si="3">AA7+AB7</f>
        <v>0</v>
      </c>
    </row>
    <row r="8" spans="1:29" s="343" customFormat="1" x14ac:dyDescent="0.25">
      <c r="A8" s="345">
        <v>5</v>
      </c>
      <c r="B8" s="319" t="str">
        <f>PIERNA!B8</f>
        <v>TYSON FRESH MEATS</v>
      </c>
      <c r="C8" s="319" t="str">
        <f>PIERNA!C8</f>
        <v xml:space="preserve">I B P </v>
      </c>
      <c r="D8" s="188" t="str">
        <f>PIERNA!D8</f>
        <v>PED. 7000271</v>
      </c>
      <c r="E8" s="151">
        <f>PIERNA!E8</f>
        <v>42830</v>
      </c>
      <c r="F8" s="309">
        <f>PIERNA!F8</f>
        <v>18982.38</v>
      </c>
      <c r="G8" s="185">
        <f>PIERNA!G8</f>
        <v>20</v>
      </c>
      <c r="H8" s="64">
        <f>PIERNA!H8</f>
        <v>19016.29</v>
      </c>
      <c r="I8" s="347">
        <f>PIERNA!I8</f>
        <v>-33.909999999999854</v>
      </c>
      <c r="J8" s="496" t="s">
        <v>349</v>
      </c>
      <c r="K8" s="494">
        <v>9400</v>
      </c>
      <c r="L8" s="495" t="s">
        <v>373</v>
      </c>
      <c r="M8" s="514">
        <v>26680</v>
      </c>
      <c r="N8" s="515" t="s">
        <v>375</v>
      </c>
      <c r="O8" s="522" t="s">
        <v>350</v>
      </c>
      <c r="P8" s="841">
        <v>3190</v>
      </c>
      <c r="Q8" s="827">
        <f>26672.05*18.91</f>
        <v>504368.46549999999</v>
      </c>
      <c r="R8" s="828" t="s">
        <v>587</v>
      </c>
      <c r="S8" s="104">
        <f t="shared" si="0"/>
        <v>543638.46549999993</v>
      </c>
      <c r="T8" s="104">
        <f>S8/H8</f>
        <v>28.588040332788356</v>
      </c>
      <c r="W8" s="285"/>
      <c r="X8" s="120"/>
      <c r="Y8" s="421"/>
      <c r="Z8" s="422">
        <v>5.0000000000000001E-3</v>
      </c>
      <c r="AA8" s="423">
        <f t="shared" si="1"/>
        <v>0</v>
      </c>
      <c r="AB8" s="423">
        <f t="shared" si="2"/>
        <v>0</v>
      </c>
      <c r="AC8" s="423">
        <f t="shared" si="3"/>
        <v>0</v>
      </c>
    </row>
    <row r="9" spans="1:29" s="343" customFormat="1" x14ac:dyDescent="0.25">
      <c r="A9" s="345">
        <v>6</v>
      </c>
      <c r="B9" s="319" t="str">
        <f>PIERNA!B9</f>
        <v>SEABOARD FOODS</v>
      </c>
      <c r="C9" s="319" t="str">
        <f>PIERNA!C9</f>
        <v>Seaboard</v>
      </c>
      <c r="D9" s="188" t="str">
        <f>PIERNA!D9</f>
        <v>PED., 7001107</v>
      </c>
      <c r="E9" s="151">
        <f>PIERNA!E9</f>
        <v>42831</v>
      </c>
      <c r="F9" s="309">
        <f>PIERNA!F9</f>
        <v>19249.23</v>
      </c>
      <c r="G9" s="185">
        <f>PIERNA!G9</f>
        <v>21</v>
      </c>
      <c r="H9" s="64">
        <f>PIERNA!H9</f>
        <v>19307.5</v>
      </c>
      <c r="I9" s="347">
        <f>PIERNA!I9</f>
        <v>-58.270000000000437</v>
      </c>
      <c r="J9" s="472" t="s">
        <v>356</v>
      </c>
      <c r="K9" s="494">
        <v>9400</v>
      </c>
      <c r="L9" s="523" t="s">
        <v>375</v>
      </c>
      <c r="M9" s="514">
        <v>26680</v>
      </c>
      <c r="N9" s="515" t="s">
        <v>377</v>
      </c>
      <c r="O9" s="516">
        <v>1353861</v>
      </c>
      <c r="P9" s="841">
        <v>3335</v>
      </c>
      <c r="Q9" s="514">
        <f>28004.19*18.797</f>
        <v>526394.75942999998</v>
      </c>
      <c r="R9" s="521" t="s">
        <v>371</v>
      </c>
      <c r="S9" s="104">
        <f t="shared" si="0"/>
        <v>565809.75942999998</v>
      </c>
      <c r="T9" s="104">
        <f t="shared" ref="T9:T66" si="4">S9/H9+0.1</f>
        <v>29.405179822866764</v>
      </c>
      <c r="W9" s="285"/>
      <c r="X9" s="120"/>
      <c r="Y9" s="421"/>
      <c r="Z9" s="422">
        <v>5.0000000000000001E-3</v>
      </c>
      <c r="AA9" s="423">
        <f t="shared" si="1"/>
        <v>0</v>
      </c>
      <c r="AB9" s="423">
        <f t="shared" si="2"/>
        <v>0</v>
      </c>
      <c r="AC9" s="423">
        <f t="shared" si="3"/>
        <v>0</v>
      </c>
    </row>
    <row r="10" spans="1:29" s="343" customFormat="1" x14ac:dyDescent="0.25">
      <c r="A10" s="345">
        <v>7</v>
      </c>
      <c r="B10" s="319" t="str">
        <f>PIERNA!B10</f>
        <v>SEABOARD FOODS</v>
      </c>
      <c r="C10" s="319" t="str">
        <f>PIERNA!C10</f>
        <v>Seaboard</v>
      </c>
      <c r="D10" s="188" t="str">
        <f>PIERNA!D10</f>
        <v>PED. 7001113</v>
      </c>
      <c r="E10" s="151">
        <f>PIERNA!E10</f>
        <v>42832</v>
      </c>
      <c r="F10" s="309">
        <f>PIERNA!F10</f>
        <v>19065.560000000001</v>
      </c>
      <c r="G10" s="185">
        <f>PIERNA!G10</f>
        <v>21</v>
      </c>
      <c r="H10" s="64">
        <f>PIERNA!H10</f>
        <v>19181.8</v>
      </c>
      <c r="I10" s="347">
        <f>PIERNA!I10</f>
        <v>-116.23999999999796</v>
      </c>
      <c r="J10" s="496" t="s">
        <v>357</v>
      </c>
      <c r="K10" s="494">
        <v>9400</v>
      </c>
      <c r="L10" s="523" t="s">
        <v>376</v>
      </c>
      <c r="M10" s="514">
        <v>26680</v>
      </c>
      <c r="N10" s="515" t="s">
        <v>378</v>
      </c>
      <c r="O10" s="516">
        <v>1353862</v>
      </c>
      <c r="P10" s="841">
        <v>3306</v>
      </c>
      <c r="Q10" s="514">
        <f>27902.28*18.797</f>
        <v>524479.15715999994</v>
      </c>
      <c r="R10" s="521" t="s">
        <v>371</v>
      </c>
      <c r="S10" s="104">
        <f t="shared" si="0"/>
        <v>563865.15715999994</v>
      </c>
      <c r="T10" s="104">
        <f>S10/H10</f>
        <v>29.395841743736248</v>
      </c>
      <c r="W10" s="285"/>
      <c r="X10" s="120"/>
      <c r="Y10" s="421"/>
      <c r="Z10" s="422">
        <v>5.0000000000000001E-3</v>
      </c>
      <c r="AA10" s="423">
        <f t="shared" si="1"/>
        <v>0</v>
      </c>
      <c r="AB10" s="423">
        <f t="shared" si="2"/>
        <v>0</v>
      </c>
      <c r="AC10" s="423">
        <f t="shared" si="3"/>
        <v>0</v>
      </c>
    </row>
    <row r="11" spans="1:29" s="343" customFormat="1" x14ac:dyDescent="0.25">
      <c r="A11" s="345">
        <v>8</v>
      </c>
      <c r="B11" s="319" t="str">
        <f>PIERNA!B11</f>
        <v>TYSON FRESH MEATS</v>
      </c>
      <c r="C11" s="319" t="str">
        <f>PIERNA!C11</f>
        <v xml:space="preserve">I B P </v>
      </c>
      <c r="D11" s="188" t="str">
        <f>PIERNA!D11</f>
        <v>PED. 7001111</v>
      </c>
      <c r="E11" s="151">
        <f>PIERNA!E11</f>
        <v>42832</v>
      </c>
      <c r="F11" s="309">
        <f>PIERNA!F11</f>
        <v>18999.189999999999</v>
      </c>
      <c r="G11" s="185">
        <f>PIERNA!G11</f>
        <v>20</v>
      </c>
      <c r="H11" s="64">
        <f>PIERNA!H11</f>
        <v>19015.400000000001</v>
      </c>
      <c r="I11" s="347">
        <f>PIERNA!I11</f>
        <v>-16.210000000002765</v>
      </c>
      <c r="J11" s="496" t="s">
        <v>358</v>
      </c>
      <c r="K11" s="494">
        <v>9400</v>
      </c>
      <c r="L11" s="495" t="s">
        <v>376</v>
      </c>
      <c r="M11" s="514">
        <v>26680</v>
      </c>
      <c r="N11" s="515" t="s">
        <v>378</v>
      </c>
      <c r="O11" s="516" t="s">
        <v>359</v>
      </c>
      <c r="P11" s="841">
        <v>3219</v>
      </c>
      <c r="Q11" s="824">
        <f>27048.07*18.87</f>
        <v>510397.0809</v>
      </c>
      <c r="R11" s="828" t="s">
        <v>588</v>
      </c>
      <c r="S11" s="104">
        <f t="shared" si="0"/>
        <v>549696.08089999994</v>
      </c>
      <c r="T11" s="104">
        <f>S11/H11</f>
        <v>28.907942031195763</v>
      </c>
      <c r="W11" s="285"/>
      <c r="X11" s="120"/>
      <c r="Y11" s="421"/>
      <c r="Z11" s="422">
        <v>5.0000000000000001E-3</v>
      </c>
      <c r="AA11" s="423">
        <f t="shared" si="1"/>
        <v>0</v>
      </c>
      <c r="AB11" s="423">
        <f t="shared" si="2"/>
        <v>0</v>
      </c>
      <c r="AC11" s="423">
        <f t="shared" si="3"/>
        <v>0</v>
      </c>
    </row>
    <row r="12" spans="1:29" s="343" customFormat="1" x14ac:dyDescent="0.25">
      <c r="A12" s="345">
        <v>9</v>
      </c>
      <c r="B12" s="319" t="str">
        <f>PIERNA!B12</f>
        <v>SMITHFIELD FARMLAND</v>
      </c>
      <c r="C12" s="319" t="str">
        <f>PIERNA!C12</f>
        <v>Smithfield</v>
      </c>
      <c r="D12" s="188" t="str">
        <f>PIERNA!D12</f>
        <v>PED. 7001112</v>
      </c>
      <c r="E12" s="151">
        <f>PIERNA!E12</f>
        <v>42833</v>
      </c>
      <c r="F12" s="309">
        <f>PIERNA!F12</f>
        <v>18765.66</v>
      </c>
      <c r="G12" s="185">
        <f>PIERNA!G12</f>
        <v>21</v>
      </c>
      <c r="H12" s="64">
        <f>PIERNA!H12</f>
        <v>18805.91</v>
      </c>
      <c r="I12" s="347">
        <f>PIERNA!I12</f>
        <v>-40.25</v>
      </c>
      <c r="J12" s="496" t="s">
        <v>361</v>
      </c>
      <c r="K12" s="494">
        <v>9400</v>
      </c>
      <c r="L12" s="495" t="s">
        <v>376</v>
      </c>
      <c r="M12" s="514">
        <v>26680</v>
      </c>
      <c r="N12" s="515" t="s">
        <v>378</v>
      </c>
      <c r="O12" s="516">
        <v>95743342</v>
      </c>
      <c r="P12" s="841">
        <v>3277</v>
      </c>
      <c r="Q12" s="685">
        <f>27073.8*18.58</f>
        <v>503031.20399999997</v>
      </c>
      <c r="R12" s="521" t="s">
        <v>383</v>
      </c>
      <c r="S12" s="104">
        <f t="shared" si="0"/>
        <v>542388.20399999991</v>
      </c>
      <c r="T12" s="104">
        <f t="shared" si="4"/>
        <v>28.941369760888993</v>
      </c>
      <c r="W12" s="285"/>
      <c r="X12" s="120"/>
      <c r="Y12" s="421"/>
      <c r="Z12" s="422">
        <v>5.0000000000000001E-3</v>
      </c>
      <c r="AA12" s="423">
        <f t="shared" si="1"/>
        <v>0</v>
      </c>
      <c r="AB12" s="423">
        <f t="shared" si="2"/>
        <v>0</v>
      </c>
      <c r="AC12" s="423">
        <f t="shared" si="3"/>
        <v>0</v>
      </c>
    </row>
    <row r="13" spans="1:29" s="343" customFormat="1" x14ac:dyDescent="0.25">
      <c r="A13" s="345">
        <v>10</v>
      </c>
      <c r="B13" s="319" t="str">
        <f>PIERNA!B13</f>
        <v>SMITHFIELD FARMLAND</v>
      </c>
      <c r="C13" s="319" t="str">
        <f>PIERNA!C13</f>
        <v xml:space="preserve">Smithfield </v>
      </c>
      <c r="D13" s="188" t="str">
        <f>PIERNA!D13</f>
        <v>PED. 7001123</v>
      </c>
      <c r="E13" s="151">
        <f>PIERNA!E13</f>
        <v>42836</v>
      </c>
      <c r="F13" s="309">
        <f>PIERNA!F13</f>
        <v>18571.04</v>
      </c>
      <c r="G13" s="185">
        <f>PIERNA!G13</f>
        <v>20</v>
      </c>
      <c r="H13" s="64">
        <f>PIERNA!H13</f>
        <v>18739.240000000002</v>
      </c>
      <c r="I13" s="347">
        <f>PIERNA!I13</f>
        <v>-168.20000000000073</v>
      </c>
      <c r="J13" s="472" t="s">
        <v>362</v>
      </c>
      <c r="K13" s="494">
        <v>9400</v>
      </c>
      <c r="L13" s="495" t="s">
        <v>379</v>
      </c>
      <c r="M13" s="514">
        <v>26680</v>
      </c>
      <c r="N13" s="515" t="s">
        <v>380</v>
      </c>
      <c r="O13" s="522">
        <v>95749459</v>
      </c>
      <c r="P13" s="841">
        <v>3306</v>
      </c>
      <c r="Q13" s="514">
        <f>27787.7*18.86</f>
        <v>524076.022</v>
      </c>
      <c r="R13" s="521" t="s">
        <v>407</v>
      </c>
      <c r="S13" s="104">
        <f t="shared" si="0"/>
        <v>563462.022</v>
      </c>
      <c r="T13" s="104">
        <f t="shared" si="4"/>
        <v>30.168563186127077</v>
      </c>
      <c r="W13" s="285"/>
      <c r="X13" s="120"/>
      <c r="Y13" s="421"/>
      <c r="Z13" s="422">
        <v>5.0000000000000001E-3</v>
      </c>
      <c r="AA13" s="423">
        <f t="shared" si="1"/>
        <v>0</v>
      </c>
      <c r="AB13" s="423">
        <f t="shared" si="2"/>
        <v>0</v>
      </c>
      <c r="AC13" s="423">
        <f t="shared" si="3"/>
        <v>0</v>
      </c>
    </row>
    <row r="14" spans="1:29" s="343" customFormat="1" x14ac:dyDescent="0.25">
      <c r="A14" s="345">
        <v>11</v>
      </c>
      <c r="B14" s="319" t="str">
        <f>PIERNA!B14</f>
        <v>TRYSON FRESH MEATS</v>
      </c>
      <c r="C14" s="319" t="str">
        <f>PIERNA!C14</f>
        <v xml:space="preserve">I B P </v>
      </c>
      <c r="D14" s="188" t="str">
        <f>PIERNA!D14</f>
        <v>PED. 7001122</v>
      </c>
      <c r="E14" s="151">
        <f>PIERNA!E14</f>
        <v>42836</v>
      </c>
      <c r="F14" s="309">
        <f>PIERNA!F14</f>
        <v>18625.52</v>
      </c>
      <c r="G14" s="185">
        <f>PIERNA!G14</f>
        <v>20</v>
      </c>
      <c r="H14" s="64">
        <f>PIERNA!H14</f>
        <v>18665.689999999999</v>
      </c>
      <c r="I14" s="347">
        <f>PIERNA!I14</f>
        <v>-40.169999999998254</v>
      </c>
      <c r="J14" s="490" t="s">
        <v>363</v>
      </c>
      <c r="K14" s="494">
        <v>9400</v>
      </c>
      <c r="L14" s="495" t="s">
        <v>379</v>
      </c>
      <c r="M14" s="514">
        <v>26680</v>
      </c>
      <c r="N14" s="515" t="s">
        <v>380</v>
      </c>
      <c r="O14" s="516" t="s">
        <v>364</v>
      </c>
      <c r="P14" s="841">
        <v>3248</v>
      </c>
      <c r="Q14" s="514">
        <f>27139.08*18.926</f>
        <v>513634.22807999997</v>
      </c>
      <c r="R14" s="521" t="s">
        <v>374</v>
      </c>
      <c r="S14" s="104">
        <f t="shared" si="0"/>
        <v>552962.22808000003</v>
      </c>
      <c r="T14" s="104">
        <f t="shared" si="4"/>
        <v>29.724526501833047</v>
      </c>
      <c r="W14" s="285"/>
      <c r="X14" s="120"/>
      <c r="Y14" s="421"/>
      <c r="Z14" s="422">
        <v>5.0000000000000001E-3</v>
      </c>
      <c r="AA14" s="423">
        <f t="shared" si="1"/>
        <v>0</v>
      </c>
      <c r="AB14" s="423">
        <f t="shared" si="2"/>
        <v>0</v>
      </c>
      <c r="AC14" s="423">
        <f t="shared" si="3"/>
        <v>0</v>
      </c>
    </row>
    <row r="15" spans="1:29" s="343" customFormat="1" x14ac:dyDescent="0.25">
      <c r="A15" s="345">
        <v>12</v>
      </c>
      <c r="B15" s="319" t="str">
        <f>PIERNA!B15</f>
        <v>TYSON FRESH MEATS</v>
      </c>
      <c r="C15" s="319" t="str">
        <f>PIERNA!C15</f>
        <v xml:space="preserve">I B P </v>
      </c>
      <c r="D15" s="188" t="str">
        <f>PIERNA!D15</f>
        <v>PED. 7001129</v>
      </c>
      <c r="E15" s="151">
        <f>PIERNA!E15</f>
        <v>42837</v>
      </c>
      <c r="F15" s="309">
        <f>PIERNA!F15</f>
        <v>19052.38</v>
      </c>
      <c r="G15" s="185">
        <f>PIERNA!G15</f>
        <v>20</v>
      </c>
      <c r="H15" s="64">
        <f>PIERNA!H15</f>
        <v>19087.509999999998</v>
      </c>
      <c r="I15" s="347">
        <f>PIERNA!I15</f>
        <v>-35.129999999997381</v>
      </c>
      <c r="J15" s="490" t="s">
        <v>365</v>
      </c>
      <c r="K15" s="494">
        <v>9400</v>
      </c>
      <c r="L15" s="495" t="s">
        <v>380</v>
      </c>
      <c r="M15" s="514">
        <v>26680</v>
      </c>
      <c r="N15" s="515" t="s">
        <v>381</v>
      </c>
      <c r="O15" s="516" t="s">
        <v>366</v>
      </c>
      <c r="P15" s="841">
        <v>3317.6</v>
      </c>
      <c r="Q15" s="514">
        <f>28089.07*18.782</f>
        <v>527568.91273999994</v>
      </c>
      <c r="R15" s="521" t="s">
        <v>375</v>
      </c>
      <c r="S15" s="104">
        <f t="shared" si="0"/>
        <v>566966.51273999992</v>
      </c>
      <c r="T15" s="104">
        <f>S15/H15</f>
        <v>29.703534549032323</v>
      </c>
      <c r="W15" s="285"/>
      <c r="X15" s="120"/>
      <c r="Y15" s="421"/>
      <c r="Z15" s="422">
        <v>5.0000000000000001E-3</v>
      </c>
      <c r="AA15" s="423">
        <f t="shared" si="1"/>
        <v>0</v>
      </c>
      <c r="AB15" s="423">
        <f t="shared" si="2"/>
        <v>0</v>
      </c>
      <c r="AC15" s="423">
        <f t="shared" si="3"/>
        <v>0</v>
      </c>
    </row>
    <row r="16" spans="1:29" s="343" customFormat="1" x14ac:dyDescent="0.25">
      <c r="A16" s="345">
        <v>13</v>
      </c>
      <c r="B16" s="319" t="str">
        <f>PIERNA!B16</f>
        <v>SEABOARD FOODS</v>
      </c>
      <c r="C16" s="319" t="str">
        <f>PIERNA!C16</f>
        <v>Seaboard</v>
      </c>
      <c r="D16" s="188" t="str">
        <f>PIERNA!D16</f>
        <v>PED. 7001130</v>
      </c>
      <c r="E16" s="151">
        <f>PIERNA!E16</f>
        <v>42837</v>
      </c>
      <c r="F16" s="309">
        <f>PIERNA!F16</f>
        <v>19333.78</v>
      </c>
      <c r="G16" s="185">
        <f>PIERNA!G16</f>
        <v>21</v>
      </c>
      <c r="H16" s="64">
        <f>PIERNA!H16</f>
        <v>19357.5</v>
      </c>
      <c r="I16" s="347">
        <f>PIERNA!I16</f>
        <v>-23.720000000001164</v>
      </c>
      <c r="J16" s="472" t="s">
        <v>367</v>
      </c>
      <c r="K16" s="494">
        <v>9400</v>
      </c>
      <c r="L16" s="495" t="s">
        <v>380</v>
      </c>
      <c r="M16" s="514">
        <v>26680</v>
      </c>
      <c r="N16" s="515" t="s">
        <v>381</v>
      </c>
      <c r="O16" s="516">
        <v>1355283</v>
      </c>
      <c r="P16" s="841">
        <v>3410.4</v>
      </c>
      <c r="Q16" s="514">
        <f>28913*18.782</f>
        <v>543043.96600000001</v>
      </c>
      <c r="R16" s="521" t="s">
        <v>375</v>
      </c>
      <c r="S16" s="104">
        <f t="shared" si="0"/>
        <v>582534.36600000004</v>
      </c>
      <c r="T16" s="104">
        <f t="shared" si="4"/>
        <v>30.193471057729564</v>
      </c>
      <c r="W16" s="285"/>
      <c r="X16" s="120"/>
      <c r="Y16" s="421"/>
      <c r="Z16" s="422">
        <v>5.0000000000000001E-3</v>
      </c>
      <c r="AA16" s="423">
        <f t="shared" si="1"/>
        <v>0</v>
      </c>
      <c r="AB16" s="423">
        <f t="shared" si="2"/>
        <v>0</v>
      </c>
      <c r="AC16" s="423">
        <f t="shared" si="3"/>
        <v>0</v>
      </c>
    </row>
    <row r="17" spans="1:29" s="343" customFormat="1" x14ac:dyDescent="0.25">
      <c r="A17" s="345">
        <v>14</v>
      </c>
      <c r="B17" s="319" t="str">
        <f>PIERNA!B17</f>
        <v>SEABOARD FOODS</v>
      </c>
      <c r="C17" s="319" t="str">
        <f>PIERNA!C17</f>
        <v>Seaboard</v>
      </c>
      <c r="D17" s="188" t="str">
        <f>PIERNA!D17</f>
        <v>PED. 7001133</v>
      </c>
      <c r="E17" s="151">
        <f>PIERNA!E17</f>
        <v>42838</v>
      </c>
      <c r="F17" s="309">
        <f>PIERNA!F17</f>
        <v>19197.41</v>
      </c>
      <c r="G17" s="185">
        <f>PIERNA!G17</f>
        <v>21</v>
      </c>
      <c r="H17" s="64">
        <f>PIERNA!H17</f>
        <v>19259.599999999999</v>
      </c>
      <c r="I17" s="347">
        <f>PIERNA!I17</f>
        <v>-62.18999999999869</v>
      </c>
      <c r="J17" s="472" t="s">
        <v>370</v>
      </c>
      <c r="K17" s="494">
        <v>9400</v>
      </c>
      <c r="L17" s="495" t="s">
        <v>382</v>
      </c>
      <c r="M17" s="514">
        <v>26680</v>
      </c>
      <c r="N17" s="515" t="s">
        <v>381</v>
      </c>
      <c r="O17" s="516">
        <v>1355978</v>
      </c>
      <c r="P17" s="841">
        <v>3375.6</v>
      </c>
      <c r="Q17" s="514">
        <f>28533.12*18.83</f>
        <v>537278.64959999989</v>
      </c>
      <c r="R17" s="521" t="s">
        <v>377</v>
      </c>
      <c r="S17" s="104">
        <f t="shared" si="0"/>
        <v>576734.24959999986</v>
      </c>
      <c r="T17" s="104">
        <f t="shared" si="4"/>
        <v>30.045287004922216</v>
      </c>
      <c r="W17" s="285"/>
      <c r="X17" s="120"/>
      <c r="Y17" s="421"/>
      <c r="Z17" s="422">
        <v>5.0000000000000001E-3</v>
      </c>
      <c r="AA17" s="423">
        <f t="shared" si="1"/>
        <v>0</v>
      </c>
      <c r="AB17" s="423">
        <f t="shared" si="2"/>
        <v>0</v>
      </c>
      <c r="AC17" s="423">
        <f t="shared" si="3"/>
        <v>0</v>
      </c>
    </row>
    <row r="18" spans="1:29" s="343" customFormat="1" x14ac:dyDescent="0.25">
      <c r="A18" s="345">
        <v>15</v>
      </c>
      <c r="B18" s="319" t="str">
        <f>PIERNA!B18</f>
        <v>SMITHFIELD FARMLAND</v>
      </c>
      <c r="C18" s="319" t="str">
        <f>PIERNA!C18</f>
        <v>Smithfield</v>
      </c>
      <c r="D18" s="188" t="str">
        <f>PIERNA!D18</f>
        <v>PED. 7001135</v>
      </c>
      <c r="E18" s="151">
        <f>PIERNA!E18</f>
        <v>42843</v>
      </c>
      <c r="F18" s="309">
        <f>PIERNA!F18</f>
        <v>18638.919999999998</v>
      </c>
      <c r="G18" s="185">
        <f>PIERNA!G18</f>
        <v>21</v>
      </c>
      <c r="H18" s="64">
        <f>PIERNA!H18</f>
        <v>18658.52</v>
      </c>
      <c r="I18" s="347">
        <f>PIERNA!I18</f>
        <v>-19.600000000002183</v>
      </c>
      <c r="J18" s="677" t="s">
        <v>395</v>
      </c>
      <c r="K18" s="494">
        <v>9400</v>
      </c>
      <c r="L18" s="495" t="s">
        <v>383</v>
      </c>
      <c r="M18" s="514">
        <v>26680</v>
      </c>
      <c r="N18" s="515" t="s">
        <v>416</v>
      </c>
      <c r="O18" s="516">
        <v>95756417</v>
      </c>
      <c r="P18" s="843">
        <v>3306</v>
      </c>
      <c r="Q18" s="514">
        <f>27598.06*19.08</f>
        <v>526570.98479999998</v>
      </c>
      <c r="R18" s="524" t="s">
        <v>423</v>
      </c>
      <c r="S18" s="104">
        <f t="shared" si="0"/>
        <v>565956.98479999998</v>
      </c>
      <c r="T18" s="104">
        <f>S18/H18</f>
        <v>30.332362095171533</v>
      </c>
      <c r="W18" s="285"/>
      <c r="X18" s="120"/>
      <c r="Y18" s="421"/>
      <c r="Z18" s="422">
        <v>5.0000000000000001E-3</v>
      </c>
      <c r="AA18" s="423">
        <f t="shared" si="1"/>
        <v>0</v>
      </c>
      <c r="AB18" s="423">
        <f t="shared" si="2"/>
        <v>0</v>
      </c>
      <c r="AC18" s="423">
        <f t="shared" si="3"/>
        <v>0</v>
      </c>
    </row>
    <row r="19" spans="1:29" s="343" customFormat="1" x14ac:dyDescent="0.25">
      <c r="A19" s="345">
        <v>16</v>
      </c>
      <c r="B19" s="319" t="str">
        <f>PIERNA!B19</f>
        <v>TAYSON FRESH MEATS</v>
      </c>
      <c r="C19" s="319" t="str">
        <f>PIERNA!C19</f>
        <v xml:space="preserve">I B P </v>
      </c>
      <c r="D19" s="188" t="str">
        <f>PIERNA!D19</f>
        <v>PED. 7001136</v>
      </c>
      <c r="E19" s="151">
        <f>PIERNA!E19</f>
        <v>42843</v>
      </c>
      <c r="F19" s="309">
        <f>PIERNA!F19</f>
        <v>18562.34</v>
      </c>
      <c r="G19" s="185">
        <f>PIERNA!G19</f>
        <v>20</v>
      </c>
      <c r="H19" s="64">
        <f>PIERNA!H19</f>
        <v>18594.93</v>
      </c>
      <c r="I19" s="347">
        <f>PIERNA!I19</f>
        <v>-32.590000000000146</v>
      </c>
      <c r="J19" s="490" t="s">
        <v>396</v>
      </c>
      <c r="K19" s="494">
        <v>9400</v>
      </c>
      <c r="L19" s="495" t="s">
        <v>383</v>
      </c>
      <c r="M19" s="514">
        <v>26680</v>
      </c>
      <c r="N19" s="515" t="s">
        <v>416</v>
      </c>
      <c r="O19" s="490" t="s">
        <v>397</v>
      </c>
      <c r="P19" s="843">
        <v>3306</v>
      </c>
      <c r="Q19" s="514">
        <f>27974.99*18.742</f>
        <v>524307.2625800001</v>
      </c>
      <c r="R19" s="521" t="s">
        <v>380</v>
      </c>
      <c r="S19" s="104">
        <f t="shared" si="0"/>
        <v>563693.2625800001</v>
      </c>
      <c r="T19" s="104">
        <f t="shared" si="4"/>
        <v>30.414352491781369</v>
      </c>
      <c r="W19" s="285"/>
      <c r="X19" s="120"/>
      <c r="Y19" s="421"/>
      <c r="Z19" s="422">
        <v>5.0000000000000001E-3</v>
      </c>
      <c r="AA19" s="423">
        <f t="shared" si="1"/>
        <v>0</v>
      </c>
      <c r="AB19" s="423">
        <f t="shared" si="2"/>
        <v>0</v>
      </c>
      <c r="AC19" s="423">
        <f t="shared" si="3"/>
        <v>0</v>
      </c>
    </row>
    <row r="20" spans="1:29" s="343" customFormat="1" x14ac:dyDescent="0.25">
      <c r="A20" s="345">
        <v>17</v>
      </c>
      <c r="B20" s="319" t="str">
        <f>PIERNA!B20</f>
        <v>TYSON FRESH MEATS</v>
      </c>
      <c r="C20" s="129" t="str">
        <f>PIERNA!C20</f>
        <v xml:space="preserve">I B P </v>
      </c>
      <c r="D20" s="188" t="str">
        <f>PIERNA!D20</f>
        <v>PED. 7011464</v>
      </c>
      <c r="E20" s="151">
        <f>PIERNA!E20</f>
        <v>42844</v>
      </c>
      <c r="F20" s="309">
        <f>PIERNA!F20</f>
        <v>19043.189999999999</v>
      </c>
      <c r="G20" s="185">
        <f>PIERNA!G20</f>
        <v>20</v>
      </c>
      <c r="H20" s="64">
        <f>PIERNA!H20</f>
        <v>19085.28</v>
      </c>
      <c r="I20" s="347">
        <f>PIERNA!I20</f>
        <v>-42.090000000000146</v>
      </c>
      <c r="J20" s="490" t="s">
        <v>398</v>
      </c>
      <c r="K20" s="494">
        <v>9400</v>
      </c>
      <c r="L20" s="495" t="s">
        <v>416</v>
      </c>
      <c r="M20" s="514">
        <v>26680</v>
      </c>
      <c r="N20" s="515" t="s">
        <v>417</v>
      </c>
      <c r="O20" s="516" t="s">
        <v>404</v>
      </c>
      <c r="P20" s="843">
        <v>3306</v>
      </c>
      <c r="Q20" s="514">
        <f>28014.2*18.773</f>
        <v>525910.57660000003</v>
      </c>
      <c r="R20" s="521" t="s">
        <v>381</v>
      </c>
      <c r="S20" s="104">
        <f t="shared" si="0"/>
        <v>565296.57660000003</v>
      </c>
      <c r="T20" s="104">
        <f>S20/H20</f>
        <v>29.619506583083929</v>
      </c>
      <c r="W20" s="285"/>
      <c r="X20" s="120"/>
      <c r="Y20" s="421"/>
      <c r="Z20" s="422">
        <v>5.0000000000000001E-3</v>
      </c>
      <c r="AA20" s="423">
        <f t="shared" si="1"/>
        <v>0</v>
      </c>
      <c r="AB20" s="423">
        <f t="shared" si="2"/>
        <v>0</v>
      </c>
      <c r="AC20" s="423">
        <f t="shared" si="3"/>
        <v>0</v>
      </c>
    </row>
    <row r="21" spans="1:29" s="343" customFormat="1" x14ac:dyDescent="0.25">
      <c r="A21" s="345">
        <v>18</v>
      </c>
      <c r="B21" s="319" t="str">
        <f>PIERNA!B21</f>
        <v>SEABOARD FOODS</v>
      </c>
      <c r="C21" s="319" t="str">
        <f>PIERNA!C21</f>
        <v>Seaboard</v>
      </c>
      <c r="D21" s="188" t="str">
        <f>PIERNA!D21</f>
        <v>PED. 7011588</v>
      </c>
      <c r="E21" s="151">
        <f>PIERNA!E21</f>
        <v>42845</v>
      </c>
      <c r="F21" s="309">
        <f>PIERNA!F21</f>
        <v>19264.169999999998</v>
      </c>
      <c r="G21" s="185">
        <f>PIERNA!G21</f>
        <v>21</v>
      </c>
      <c r="H21" s="64">
        <f>PIERNA!H21</f>
        <v>19358</v>
      </c>
      <c r="I21" s="347">
        <f>PIERNA!I21</f>
        <v>-93.830000000001746</v>
      </c>
      <c r="J21" s="496" t="s">
        <v>399</v>
      </c>
      <c r="K21" s="494">
        <v>9400</v>
      </c>
      <c r="L21" s="495" t="s">
        <v>417</v>
      </c>
      <c r="M21" s="514">
        <v>26680</v>
      </c>
      <c r="N21" s="515" t="s">
        <v>417</v>
      </c>
      <c r="O21" s="525">
        <v>1358162</v>
      </c>
      <c r="P21" s="843">
        <v>3526.4</v>
      </c>
      <c r="Q21" s="514">
        <f>30014.74*18.773</f>
        <v>563466.71402000007</v>
      </c>
      <c r="R21" s="521" t="s">
        <v>381</v>
      </c>
      <c r="S21" s="104">
        <f t="shared" si="0"/>
        <v>603073.1140200001</v>
      </c>
      <c r="T21" s="104">
        <f>S21/H21</f>
        <v>31.15368912181011</v>
      </c>
      <c r="W21" s="285"/>
      <c r="X21" s="120"/>
      <c r="Y21" s="421"/>
      <c r="Z21" s="422">
        <v>5.0000000000000001E-3</v>
      </c>
      <c r="AA21" s="423">
        <f t="shared" si="1"/>
        <v>0</v>
      </c>
      <c r="AB21" s="423">
        <f t="shared" si="2"/>
        <v>0</v>
      </c>
      <c r="AC21" s="423">
        <f t="shared" si="3"/>
        <v>0</v>
      </c>
    </row>
    <row r="22" spans="1:29" s="343" customFormat="1" x14ac:dyDescent="0.25">
      <c r="A22" s="345">
        <v>19</v>
      </c>
      <c r="B22" s="319" t="str">
        <f>PIERNA!B22</f>
        <v>TYSON FRESH MEATS</v>
      </c>
      <c r="C22" s="319" t="str">
        <f>PIERNA!C22</f>
        <v xml:space="preserve">I B P </v>
      </c>
      <c r="D22" s="188" t="str">
        <f>PIERNA!D22</f>
        <v>PED. 7011756</v>
      </c>
      <c r="E22" s="151">
        <f>PIERNA!E22</f>
        <v>42846</v>
      </c>
      <c r="F22" s="309">
        <f>PIERNA!F22</f>
        <v>18891.02</v>
      </c>
      <c r="G22" s="185">
        <f>PIERNA!G22</f>
        <v>20</v>
      </c>
      <c r="H22" s="64">
        <f>PIERNA!H22</f>
        <v>18950.07</v>
      </c>
      <c r="I22" s="347">
        <f>PIERNA!I22</f>
        <v>-59.049999999999272</v>
      </c>
      <c r="J22" s="490" t="s">
        <v>401</v>
      </c>
      <c r="K22" s="494">
        <v>9400</v>
      </c>
      <c r="L22" s="495" t="s">
        <v>406</v>
      </c>
      <c r="M22" s="514">
        <v>26680</v>
      </c>
      <c r="N22" s="515" t="s">
        <v>439</v>
      </c>
      <c r="O22" s="516" t="s">
        <v>405</v>
      </c>
      <c r="P22" s="843">
        <v>3335</v>
      </c>
      <c r="Q22" s="514">
        <f>28283.71*18.773</f>
        <v>530970.08782999997</v>
      </c>
      <c r="R22" s="521" t="s">
        <v>381</v>
      </c>
      <c r="S22" s="104">
        <f t="shared" si="0"/>
        <v>570385.08782999997</v>
      </c>
      <c r="T22" s="104">
        <f>S22/H22</f>
        <v>30.099365745350809</v>
      </c>
      <c r="W22" s="285"/>
      <c r="X22" s="120"/>
      <c r="Y22" s="421"/>
      <c r="Z22" s="422">
        <v>5.0000000000000001E-3</v>
      </c>
      <c r="AA22" s="423">
        <f t="shared" si="1"/>
        <v>0</v>
      </c>
      <c r="AB22" s="423">
        <f t="shared" si="2"/>
        <v>0</v>
      </c>
      <c r="AC22" s="423">
        <f t="shared" si="3"/>
        <v>0</v>
      </c>
    </row>
    <row r="23" spans="1:29" s="343" customFormat="1" x14ac:dyDescent="0.25">
      <c r="A23" s="345">
        <v>20</v>
      </c>
      <c r="B23" s="319" t="str">
        <f>PIERNA!B23</f>
        <v>SMITHFIELD FARMLAND</v>
      </c>
      <c r="C23" s="319" t="str">
        <f>PIERNA!C23</f>
        <v>Smithfield</v>
      </c>
      <c r="D23" s="188" t="str">
        <f>PIERNA!D23</f>
        <v>PED. 7011779</v>
      </c>
      <c r="E23" s="151">
        <f>PIERNA!E23</f>
        <v>42846</v>
      </c>
      <c r="F23" s="309">
        <f>PIERNA!F23</f>
        <v>18622.919999999998</v>
      </c>
      <c r="G23" s="185">
        <f>PIERNA!G23</f>
        <v>22</v>
      </c>
      <c r="H23" s="64">
        <f>PIERNA!H23</f>
        <v>18663.95</v>
      </c>
      <c r="I23" s="347">
        <f>PIERNA!I23</f>
        <v>-41.030000000002474</v>
      </c>
      <c r="J23" s="752" t="s">
        <v>402</v>
      </c>
      <c r="K23" s="753">
        <v>10540</v>
      </c>
      <c r="L23" s="495" t="s">
        <v>406</v>
      </c>
      <c r="M23" s="514">
        <v>26680</v>
      </c>
      <c r="N23" s="515" t="s">
        <v>408</v>
      </c>
      <c r="O23" s="490">
        <v>95760925</v>
      </c>
      <c r="P23" s="844">
        <v>3422</v>
      </c>
      <c r="Q23" s="514">
        <f>28737.84*19.015</f>
        <v>546450.02760000003</v>
      </c>
      <c r="R23" s="521" t="s">
        <v>591</v>
      </c>
      <c r="S23" s="104">
        <f t="shared" si="0"/>
        <v>587092.02760000003</v>
      </c>
      <c r="T23" s="104">
        <f t="shared" si="4"/>
        <v>31.555936583627798</v>
      </c>
      <c r="W23" s="285"/>
      <c r="X23" s="120"/>
      <c r="Y23" s="421"/>
      <c r="Z23" s="422">
        <v>5.0000000000000001E-3</v>
      </c>
      <c r="AA23" s="423">
        <f t="shared" ref="AA23:AA28" si="5">Y23*Z23</f>
        <v>0</v>
      </c>
      <c r="AB23" s="423">
        <f t="shared" ref="AB23:AB28" si="6">AA23*16%</f>
        <v>0</v>
      </c>
      <c r="AC23" s="423">
        <f t="shared" ref="AC23:AC28" si="7">AA23+AB23</f>
        <v>0</v>
      </c>
    </row>
    <row r="24" spans="1:29" s="343" customFormat="1" x14ac:dyDescent="0.25">
      <c r="A24" s="345">
        <v>21</v>
      </c>
      <c r="B24" s="319" t="str">
        <f>PIERNA!B24</f>
        <v>SEABOARD FOODS</v>
      </c>
      <c r="C24" s="319" t="str">
        <f>PIERNA!C24</f>
        <v>Seaboard</v>
      </c>
      <c r="D24" s="187" t="str">
        <f>PIERNA!D24</f>
        <v>PED. 7011860</v>
      </c>
      <c r="E24" s="151">
        <f>PIERNA!E24</f>
        <v>42847</v>
      </c>
      <c r="F24" s="309">
        <f>PIERNA!F24</f>
        <v>19408.38</v>
      </c>
      <c r="G24" s="185">
        <f>PIERNA!G24</f>
        <v>21</v>
      </c>
      <c r="H24" s="64">
        <f>PIERNA!H24</f>
        <v>19437.3</v>
      </c>
      <c r="I24" s="347">
        <f>PIERNA!I24</f>
        <v>-28.919999999998254</v>
      </c>
      <c r="J24" s="472" t="s">
        <v>412</v>
      </c>
      <c r="K24" s="494">
        <v>9400</v>
      </c>
      <c r="L24" s="495" t="s">
        <v>408</v>
      </c>
      <c r="M24" s="514">
        <v>26680</v>
      </c>
      <c r="N24" s="515" t="s">
        <v>408</v>
      </c>
      <c r="O24" s="516">
        <v>1358739</v>
      </c>
      <c r="P24" s="843">
        <v>3497.4</v>
      </c>
      <c r="Q24" s="514">
        <f>30026.4*18.58</f>
        <v>557890.51199999999</v>
      </c>
      <c r="R24" s="521" t="s">
        <v>383</v>
      </c>
      <c r="S24" s="104">
        <f t="shared" si="0"/>
        <v>597467.91200000001</v>
      </c>
      <c r="T24" s="104">
        <f t="shared" si="4"/>
        <v>30.838215287102635</v>
      </c>
      <c r="W24" s="285"/>
      <c r="X24" s="120"/>
      <c r="Y24" s="421"/>
      <c r="Z24" s="422">
        <v>5.0000000000000001E-3</v>
      </c>
      <c r="AA24" s="423">
        <f t="shared" si="5"/>
        <v>0</v>
      </c>
      <c r="AB24" s="423">
        <f t="shared" si="6"/>
        <v>0</v>
      </c>
      <c r="AC24" s="423">
        <f t="shared" si="7"/>
        <v>0</v>
      </c>
    </row>
    <row r="25" spans="1:29" s="343" customFormat="1" x14ac:dyDescent="0.25">
      <c r="A25" s="345">
        <v>22</v>
      </c>
      <c r="B25" s="319" t="str">
        <f>PIERNA!GR5</f>
        <v>SMITHFIELD FARMLAND</v>
      </c>
      <c r="C25" s="104" t="str">
        <f>PIERNA!GS5</f>
        <v>Smithfield</v>
      </c>
      <c r="D25" s="187" t="str">
        <f>PIERNA!GT5</f>
        <v>PED. 7012100</v>
      </c>
      <c r="E25" s="151">
        <f>PIERNA!E25</f>
        <v>42850</v>
      </c>
      <c r="F25" s="309">
        <f>PIERNA!GV5</f>
        <v>18733.669999999998</v>
      </c>
      <c r="G25" s="185">
        <f>PIERNA!GW5</f>
        <v>21</v>
      </c>
      <c r="H25" s="64">
        <f>PIERNA!GX5</f>
        <v>18708.400000000001</v>
      </c>
      <c r="I25" s="347">
        <f>PIERNA!I25</f>
        <v>25.269999999996799</v>
      </c>
      <c r="J25" s="839" t="s">
        <v>413</v>
      </c>
      <c r="K25" s="494">
        <v>9400</v>
      </c>
      <c r="L25" s="495" t="s">
        <v>418</v>
      </c>
      <c r="M25" s="514">
        <v>26680</v>
      </c>
      <c r="N25" s="527" t="s">
        <v>421</v>
      </c>
      <c r="O25" s="840" t="s">
        <v>594</v>
      </c>
      <c r="P25" s="843">
        <v>3538</v>
      </c>
      <c r="Q25" s="832">
        <f>29612.56*18.8</f>
        <v>556716.12800000003</v>
      </c>
      <c r="R25" s="833" t="s">
        <v>592</v>
      </c>
      <c r="S25" s="104">
        <f t="shared" si="0"/>
        <v>596334.12800000003</v>
      </c>
      <c r="T25" s="104">
        <f t="shared" si="4"/>
        <v>31.975207286566462</v>
      </c>
      <c r="W25" s="285"/>
      <c r="X25" s="285"/>
      <c r="Y25" s="423"/>
      <c r="Z25" s="422">
        <v>5.0000000000000001E-3</v>
      </c>
      <c r="AA25" s="423">
        <f t="shared" si="5"/>
        <v>0</v>
      </c>
      <c r="AB25" s="423">
        <f t="shared" si="6"/>
        <v>0</v>
      </c>
      <c r="AC25" s="423">
        <f t="shared" si="7"/>
        <v>0</v>
      </c>
    </row>
    <row r="26" spans="1:29" s="343" customFormat="1" x14ac:dyDescent="0.25">
      <c r="A26" s="345">
        <v>23</v>
      </c>
      <c r="B26" s="319" t="str">
        <f>PIERNA!HA5</f>
        <v>TYSON FRESH MEATS</v>
      </c>
      <c r="C26" s="319" t="str">
        <f>PIERNA!HB5</f>
        <v xml:space="preserve">I B P </v>
      </c>
      <c r="D26" s="187" t="str">
        <f>PIERNA!HC5</f>
        <v>PED. 7012103</v>
      </c>
      <c r="E26" s="151">
        <f>PIERNA!HD5</f>
        <v>42851</v>
      </c>
      <c r="F26" s="309">
        <f>PIERNA!HE5</f>
        <v>18845.54</v>
      </c>
      <c r="G26" s="353">
        <f>PIERNA!HF5</f>
        <v>20</v>
      </c>
      <c r="H26" s="64">
        <f>PIERNA!HG5</f>
        <v>18837.12</v>
      </c>
      <c r="I26" s="196">
        <f>PIERNA!I26</f>
        <v>8.4200000000018917</v>
      </c>
      <c r="J26" s="490" t="s">
        <v>414</v>
      </c>
      <c r="K26" s="494">
        <v>9400</v>
      </c>
      <c r="L26" s="495" t="s">
        <v>419</v>
      </c>
      <c r="M26" s="514">
        <v>26680</v>
      </c>
      <c r="N26" s="527" t="s">
        <v>420</v>
      </c>
      <c r="O26" s="516" t="s">
        <v>415</v>
      </c>
      <c r="P26" s="843">
        <v>3422</v>
      </c>
      <c r="Q26" s="514">
        <f>29315.32*18.52</f>
        <v>542919.72639999993</v>
      </c>
      <c r="R26" s="521" t="s">
        <v>416</v>
      </c>
      <c r="S26" s="104">
        <f t="shared" si="0"/>
        <v>582421.72639999993</v>
      </c>
      <c r="T26" s="104">
        <f>S26/H26+0.1</f>
        <v>31.018830819148572</v>
      </c>
      <c r="W26" s="285"/>
      <c r="X26" s="285"/>
      <c r="Y26" s="423"/>
      <c r="Z26" s="422">
        <v>5.0000000000000001E-3</v>
      </c>
      <c r="AA26" s="423">
        <f t="shared" si="5"/>
        <v>0</v>
      </c>
      <c r="AB26" s="423">
        <f t="shared" si="6"/>
        <v>0</v>
      </c>
      <c r="AC26" s="423">
        <f t="shared" si="7"/>
        <v>0</v>
      </c>
    </row>
    <row r="27" spans="1:29" s="343" customFormat="1" x14ac:dyDescent="0.25">
      <c r="A27" s="345">
        <v>24</v>
      </c>
      <c r="B27" s="319" t="str">
        <f>PIERNA!HJ5</f>
        <v>TYSON FRESH MEATS</v>
      </c>
      <c r="C27" s="319" t="str">
        <f>PIERNA!HK5</f>
        <v xml:space="preserve">I B P </v>
      </c>
      <c r="D27" s="187" t="str">
        <f>PIERNA!HL5</f>
        <v>PED. 7012190</v>
      </c>
      <c r="E27" s="151">
        <f>PIERNA!HM5</f>
        <v>42851</v>
      </c>
      <c r="F27" s="309">
        <f>PIERNA!HN5</f>
        <v>18836.419999999998</v>
      </c>
      <c r="G27" s="353">
        <f>PIERNA!HO5</f>
        <v>20</v>
      </c>
      <c r="H27" s="64">
        <f>PIERNA!HP5</f>
        <v>18887.490000000002</v>
      </c>
      <c r="I27" s="347">
        <f>PIERNA!I27</f>
        <v>-51.070000000003347</v>
      </c>
      <c r="J27" s="490" t="s">
        <v>427</v>
      </c>
      <c r="K27" s="494">
        <v>9400</v>
      </c>
      <c r="L27" s="495" t="s">
        <v>421</v>
      </c>
      <c r="M27" s="514">
        <v>26680</v>
      </c>
      <c r="N27" s="527" t="s">
        <v>423</v>
      </c>
      <c r="O27" s="516" t="s">
        <v>437</v>
      </c>
      <c r="P27" s="843">
        <v>3451</v>
      </c>
      <c r="Q27" s="514">
        <f>29743.45*18.523</f>
        <v>550937.92434999999</v>
      </c>
      <c r="R27" s="521" t="s">
        <v>438</v>
      </c>
      <c r="S27" s="104">
        <f t="shared" si="0"/>
        <v>590468.92434999999</v>
      </c>
      <c r="T27" s="104">
        <f>S27/H27+0.1</f>
        <v>31.362434783552498</v>
      </c>
      <c r="W27" s="285"/>
      <c r="Y27" s="423"/>
      <c r="Z27" s="422">
        <v>5.0000000000000001E-3</v>
      </c>
      <c r="AA27" s="423">
        <f t="shared" si="5"/>
        <v>0</v>
      </c>
      <c r="AB27" s="423">
        <f t="shared" si="6"/>
        <v>0</v>
      </c>
      <c r="AC27" s="423">
        <f t="shared" si="7"/>
        <v>0</v>
      </c>
    </row>
    <row r="28" spans="1:29" s="343" customFormat="1" x14ac:dyDescent="0.25">
      <c r="A28" s="345">
        <v>25</v>
      </c>
      <c r="B28" s="129" t="str">
        <f>PIERNA!HS5</f>
        <v>SEABOARD FOODS</v>
      </c>
      <c r="C28" s="319" t="str">
        <f>PIERNA!HT5</f>
        <v>Seabaord</v>
      </c>
      <c r="D28" s="187" t="str">
        <f>PIERNA!HU5</f>
        <v>PED. 7011012</v>
      </c>
      <c r="E28" s="151">
        <f>PIERNA!HV5</f>
        <v>42852</v>
      </c>
      <c r="F28" s="309">
        <f>PIERNA!HW5</f>
        <v>19060.98</v>
      </c>
      <c r="G28" s="353">
        <f>PIERNA!HX5</f>
        <v>21</v>
      </c>
      <c r="H28" s="64">
        <f>PIERNA!HY5</f>
        <v>19178.7</v>
      </c>
      <c r="I28" s="347">
        <f>PIERNA!I28</f>
        <v>-117.72000000000116</v>
      </c>
      <c r="J28" s="496" t="s">
        <v>428</v>
      </c>
      <c r="K28" s="494">
        <v>9400</v>
      </c>
      <c r="L28" s="495" t="s">
        <v>441</v>
      </c>
      <c r="M28" s="514">
        <v>26680</v>
      </c>
      <c r="N28" s="527" t="s">
        <v>442</v>
      </c>
      <c r="O28" s="516">
        <v>1360298</v>
      </c>
      <c r="P28" s="843">
        <v>3601.8</v>
      </c>
      <c r="Q28" s="514">
        <f>30654.45*18.825</f>
        <v>577070.02124999999</v>
      </c>
      <c r="R28" s="521" t="s">
        <v>439</v>
      </c>
      <c r="S28" s="104">
        <f t="shared" si="0"/>
        <v>616751.82125000004</v>
      </c>
      <c r="T28" s="104">
        <f t="shared" si="4"/>
        <v>32.258166155683128</v>
      </c>
      <c r="W28" s="285"/>
      <c r="X28" s="285"/>
      <c r="Y28" s="423"/>
      <c r="Z28" s="422">
        <v>0</v>
      </c>
      <c r="AA28" s="423">
        <f t="shared" si="5"/>
        <v>0</v>
      </c>
      <c r="AB28" s="423">
        <f t="shared" si="6"/>
        <v>0</v>
      </c>
      <c r="AC28" s="423">
        <f t="shared" si="7"/>
        <v>0</v>
      </c>
    </row>
    <row r="29" spans="1:29" s="343" customFormat="1" x14ac:dyDescent="0.25">
      <c r="A29" s="345">
        <v>26</v>
      </c>
      <c r="B29" s="319" t="str">
        <f>PIERNA!IB5</f>
        <v>Smithfield FARMLAND</v>
      </c>
      <c r="C29" s="319" t="str">
        <f>PIERNA!IC5</f>
        <v>Smithfield</v>
      </c>
      <c r="D29" s="187" t="str">
        <f>PIERNA!ID5</f>
        <v>PED. 7012750</v>
      </c>
      <c r="E29" s="151">
        <f>PIERNA!IE5</f>
        <v>42853</v>
      </c>
      <c r="F29" s="309">
        <f>PIERNA!IF5</f>
        <v>18764.75</v>
      </c>
      <c r="G29" s="353">
        <f>PIERNA!IG5</f>
        <v>21</v>
      </c>
      <c r="H29" s="64">
        <f>PIERNA!IH5</f>
        <v>18794.11</v>
      </c>
      <c r="I29" s="347">
        <f>PIERNA!II5</f>
        <v>-29.360000000000582</v>
      </c>
      <c r="J29" s="490" t="s">
        <v>433</v>
      </c>
      <c r="K29" s="494">
        <v>9400</v>
      </c>
      <c r="L29" s="495" t="s">
        <v>422</v>
      </c>
      <c r="M29" s="514">
        <v>26680</v>
      </c>
      <c r="N29" s="527" t="s">
        <v>442</v>
      </c>
      <c r="O29" s="516">
        <v>95768196</v>
      </c>
      <c r="P29" s="843">
        <v>3625</v>
      </c>
      <c r="Q29" s="832">
        <f>29833.38*19.17</f>
        <v>571905.89460000012</v>
      </c>
      <c r="R29" s="833" t="s">
        <v>595</v>
      </c>
      <c r="S29" s="104">
        <f t="shared" si="0"/>
        <v>611610.89460000012</v>
      </c>
      <c r="T29" s="104">
        <f t="shared" si="4"/>
        <v>32.64268994913833</v>
      </c>
      <c r="W29" s="285"/>
      <c r="X29" s="285"/>
      <c r="Y29" s="423"/>
      <c r="Z29" s="422"/>
      <c r="AA29" s="423"/>
      <c r="AB29" s="423"/>
      <c r="AC29" s="423">
        <f>SUM(AC7:AC28)</f>
        <v>0</v>
      </c>
    </row>
    <row r="30" spans="1:29" s="343" customFormat="1" x14ac:dyDescent="0.25">
      <c r="A30" s="345">
        <v>27</v>
      </c>
      <c r="B30" s="319" t="str">
        <f>PIERNA!IK5</f>
        <v>TYSON FRESH MEATS</v>
      </c>
      <c r="C30" s="319" t="str">
        <f>PIERNA!IL5</f>
        <v xml:space="preserve">I B P </v>
      </c>
      <c r="D30" s="187" t="str">
        <f>PIERNA!IM5</f>
        <v>PED. 7012748</v>
      </c>
      <c r="E30" s="151">
        <f>PIERNA!IN5</f>
        <v>42853</v>
      </c>
      <c r="F30" s="309">
        <f>PIERNA!IO5</f>
        <v>19072.86</v>
      </c>
      <c r="G30" s="353">
        <f>PIERNA!IP5</f>
        <v>20</v>
      </c>
      <c r="H30" s="64">
        <f>PIERNA!IQ5</f>
        <v>19086.62</v>
      </c>
      <c r="I30" s="347">
        <f>PIERNA!IR5</f>
        <v>-13.759999999998399</v>
      </c>
      <c r="J30" s="490" t="s">
        <v>434</v>
      </c>
      <c r="K30" s="494">
        <v>9400</v>
      </c>
      <c r="L30" s="495" t="s">
        <v>422</v>
      </c>
      <c r="M30" s="514">
        <v>26680</v>
      </c>
      <c r="N30" s="527" t="s">
        <v>442</v>
      </c>
      <c r="O30" s="516" t="s">
        <v>440</v>
      </c>
      <c r="P30" s="843">
        <v>3596</v>
      </c>
      <c r="Q30" s="514">
        <f>30427.32*18.825</f>
        <v>572794.299</v>
      </c>
      <c r="R30" s="521" t="s">
        <v>407</v>
      </c>
      <c r="S30" s="104">
        <f>Q30+M30+K30+P30</f>
        <v>612470.299</v>
      </c>
      <c r="T30" s="104">
        <f t="shared" si="4"/>
        <v>32.188986892388492</v>
      </c>
      <c r="W30" s="285"/>
      <c r="X30" s="285"/>
      <c r="Y30" s="423"/>
      <c r="Z30" s="422"/>
      <c r="AA30" s="423"/>
      <c r="AB30" s="423"/>
      <c r="AC30" s="423"/>
    </row>
    <row r="31" spans="1:29" s="343" customFormat="1" x14ac:dyDescent="0.25">
      <c r="A31" s="345">
        <v>28</v>
      </c>
      <c r="B31" s="319" t="str">
        <f>PIERNA!IT5</f>
        <v>SEABOARD FOODS</v>
      </c>
      <c r="C31" s="320" t="str">
        <f>PIERNA!IU5</f>
        <v>Seaboard</v>
      </c>
      <c r="D31" s="187" t="str">
        <f>PIERNA!IV5</f>
        <v>PED. 7012879</v>
      </c>
      <c r="E31" s="151">
        <f>PIERNA!IW5</f>
        <v>42854</v>
      </c>
      <c r="F31" s="309">
        <f>PIERNA!IX5</f>
        <v>18426.439999999999</v>
      </c>
      <c r="G31" s="353">
        <f>PIERNA!IY5</f>
        <v>20</v>
      </c>
      <c r="H31" s="64">
        <f>PIERNA!IZ5</f>
        <v>18425.599999999999</v>
      </c>
      <c r="I31" s="347">
        <f>PIERNA!JA5</f>
        <v>0.84000000000014552</v>
      </c>
      <c r="J31" s="490" t="s">
        <v>436</v>
      </c>
      <c r="K31" s="494">
        <v>9400</v>
      </c>
      <c r="L31" s="495" t="s">
        <v>444</v>
      </c>
      <c r="M31" s="514">
        <v>26680</v>
      </c>
      <c r="N31" s="527" t="s">
        <v>442</v>
      </c>
      <c r="O31" s="516">
        <v>1360940</v>
      </c>
      <c r="P31" s="843">
        <v>3509</v>
      </c>
      <c r="Q31" s="514">
        <f>29954.67*18.66</f>
        <v>558954.1422</v>
      </c>
      <c r="R31" s="521" t="s">
        <v>443</v>
      </c>
      <c r="S31" s="104">
        <f t="shared" si="0"/>
        <v>598543.1422</v>
      </c>
      <c r="T31" s="104">
        <f t="shared" si="4"/>
        <v>32.584323017974995</v>
      </c>
      <c r="W31" s="285"/>
      <c r="X31" s="285"/>
      <c r="Y31" s="423"/>
      <c r="Z31" s="422"/>
      <c r="AA31" s="423"/>
      <c r="AB31" s="423"/>
      <c r="AC31" s="423"/>
    </row>
    <row r="32" spans="1:29" s="343" customFormat="1" x14ac:dyDescent="0.25">
      <c r="A32" s="345">
        <v>29</v>
      </c>
      <c r="B32" s="319">
        <f>PIERNA!JC5</f>
        <v>0</v>
      </c>
      <c r="C32" s="319">
        <f>PIERNA!JD5</f>
        <v>0</v>
      </c>
      <c r="D32" s="187">
        <f>PIERNA!JE5</f>
        <v>0</v>
      </c>
      <c r="E32" s="151">
        <f>PIERNA!JF5</f>
        <v>0</v>
      </c>
      <c r="F32" s="309">
        <f>PIERNA!JG5</f>
        <v>0</v>
      </c>
      <c r="G32" s="353">
        <f>PIERNA!JH5</f>
        <v>0</v>
      </c>
      <c r="H32" s="64">
        <f>PIERNA!JI5</f>
        <v>0</v>
      </c>
      <c r="I32" s="347">
        <f>PIERNA!JJ5</f>
        <v>0</v>
      </c>
      <c r="J32" s="496"/>
      <c r="K32" s="494"/>
      <c r="L32" s="495"/>
      <c r="M32" s="514"/>
      <c r="N32" s="527"/>
      <c r="O32" s="516"/>
      <c r="P32" s="517">
        <f>SUM(P18:P31)</f>
        <v>48441.600000000006</v>
      </c>
      <c r="Q32" s="514"/>
      <c r="R32" s="521"/>
      <c r="S32" s="104">
        <f>Q32+M32+K32+P32</f>
        <v>48441.600000000006</v>
      </c>
      <c r="T32" s="104" t="e">
        <f t="shared" si="4"/>
        <v>#DIV/0!</v>
      </c>
      <c r="W32" s="285"/>
      <c r="X32" s="285"/>
      <c r="Y32" s="423"/>
      <c r="Z32" s="422"/>
      <c r="AA32" s="423"/>
      <c r="AB32" s="423"/>
      <c r="AC32" s="423"/>
    </row>
    <row r="33" spans="1:29" s="343" customFormat="1" x14ac:dyDescent="0.25">
      <c r="A33" s="345">
        <v>30</v>
      </c>
      <c r="B33" s="319">
        <f>PIERNA!JL5</f>
        <v>0</v>
      </c>
      <c r="C33" s="319">
        <f>PIERNA!JM5</f>
        <v>0</v>
      </c>
      <c r="D33" s="187">
        <f>PIERNA!JN5</f>
        <v>0</v>
      </c>
      <c r="E33" s="151">
        <f>PIERNA!JO5</f>
        <v>0</v>
      </c>
      <c r="F33" s="309">
        <f>PIERNA!JP5</f>
        <v>0</v>
      </c>
      <c r="G33" s="353">
        <f>PIERNA!JQ5</f>
        <v>0</v>
      </c>
      <c r="H33" s="64">
        <f>PIERNA!JR5</f>
        <v>0</v>
      </c>
      <c r="I33" s="347">
        <f>PIERNA!JS5</f>
        <v>0</v>
      </c>
      <c r="J33" s="754" t="s">
        <v>445</v>
      </c>
      <c r="K33" s="753"/>
      <c r="L33" s="755"/>
      <c r="M33" s="756"/>
      <c r="N33" s="761"/>
      <c r="O33" s="762"/>
      <c r="P33" s="763"/>
      <c r="Q33" s="518"/>
      <c r="R33" s="521"/>
      <c r="S33" s="104">
        <f>Q33+M33+K33+P33</f>
        <v>0</v>
      </c>
      <c r="T33" s="104" t="e">
        <f>S33/H33</f>
        <v>#DIV/0!</v>
      </c>
      <c r="W33" s="285"/>
      <c r="X33" s="285"/>
      <c r="Y33" s="423"/>
      <c r="Z33" s="422"/>
      <c r="AA33" s="423"/>
      <c r="AB33" s="423"/>
      <c r="AC33" s="423"/>
    </row>
    <row r="34" spans="1:29" s="343" customFormat="1" ht="15.75" x14ac:dyDescent="0.25">
      <c r="A34" s="345">
        <v>31</v>
      </c>
      <c r="B34" s="319">
        <f>PIERNA!B35</f>
        <v>0</v>
      </c>
      <c r="C34" s="354">
        <f>PIERNA!C35</f>
        <v>0</v>
      </c>
      <c r="D34" s="187">
        <f>PIERNA!D35</f>
        <v>0</v>
      </c>
      <c r="E34" s="151">
        <f>PIERNA!E35</f>
        <v>0</v>
      </c>
      <c r="F34" s="309">
        <f>PIERNA!F35</f>
        <v>0</v>
      </c>
      <c r="G34" s="353">
        <f>PIERNA!G35</f>
        <v>0</v>
      </c>
      <c r="H34" s="64">
        <f>PIERNA!H35</f>
        <v>0</v>
      </c>
      <c r="I34" s="347">
        <f>F34-H34</f>
        <v>0</v>
      </c>
      <c r="J34" s="834" t="s">
        <v>593</v>
      </c>
      <c r="K34" s="835"/>
      <c r="L34" s="836"/>
      <c r="M34" s="837"/>
      <c r="N34" s="838"/>
      <c r="O34" s="516"/>
      <c r="P34" s="517"/>
      <c r="Q34" s="514"/>
      <c r="R34" s="521"/>
      <c r="S34" s="104">
        <f>Q34+M34+K34+P34</f>
        <v>0</v>
      </c>
      <c r="T34" s="104" t="e">
        <f t="shared" si="4"/>
        <v>#DIV/0!</v>
      </c>
      <c r="W34" s="285"/>
      <c r="X34" s="285"/>
      <c r="Y34" s="423"/>
      <c r="Z34" s="422"/>
      <c r="AA34" s="423"/>
      <c r="AB34" s="423"/>
      <c r="AC34" s="423"/>
    </row>
    <row r="35" spans="1:29" s="343" customFormat="1" x14ac:dyDescent="0.25">
      <c r="A35" s="345">
        <v>32</v>
      </c>
      <c r="B35" s="319">
        <f>PIERNA!B36</f>
        <v>0</v>
      </c>
      <c r="C35" s="354">
        <f>PIERNA!C36</f>
        <v>0</v>
      </c>
      <c r="D35" s="187">
        <f>PIERNA!D36</f>
        <v>0</v>
      </c>
      <c r="E35" s="151">
        <f>PIERNA!E36</f>
        <v>0</v>
      </c>
      <c r="F35" s="309">
        <f>PIERNA!F36</f>
        <v>0</v>
      </c>
      <c r="G35" s="185">
        <f>PIERNA!G36</f>
        <v>0</v>
      </c>
      <c r="H35" s="64">
        <f>PIERNA!H36</f>
        <v>0</v>
      </c>
      <c r="I35" s="347">
        <f>PIERNA!I36</f>
        <v>0</v>
      </c>
      <c r="J35" s="496"/>
      <c r="K35" s="494"/>
      <c r="L35" s="495"/>
      <c r="M35" s="514"/>
      <c r="N35" s="527"/>
      <c r="O35" s="490"/>
      <c r="P35" s="596"/>
      <c r="Q35" s="514"/>
      <c r="R35" s="521"/>
      <c r="S35" s="104">
        <f>Q35+M35+K35</f>
        <v>0</v>
      </c>
      <c r="T35" s="104" t="e">
        <f t="shared" si="4"/>
        <v>#DIV/0!</v>
      </c>
      <c r="W35" s="285"/>
      <c r="X35" s="285"/>
      <c r="Y35" s="423"/>
      <c r="Z35" s="422"/>
      <c r="AA35" s="423"/>
      <c r="AB35" s="423"/>
      <c r="AC35" s="423"/>
    </row>
    <row r="36" spans="1:29" s="343" customFormat="1" x14ac:dyDescent="0.25">
      <c r="A36" s="345">
        <v>33</v>
      </c>
      <c r="B36" s="355">
        <f>PIERNA!B37</f>
        <v>0</v>
      </c>
      <c r="C36" s="356">
        <f>PIERNA!C37</f>
        <v>0</v>
      </c>
      <c r="D36" s="376">
        <f>PIERNA!D37</f>
        <v>0</v>
      </c>
      <c r="E36" s="219">
        <f>PIERNA!E37</f>
        <v>0</v>
      </c>
      <c r="F36" s="357">
        <f>PIERNA!F37</f>
        <v>0</v>
      </c>
      <c r="G36" s="358">
        <f>PIERNA!G37</f>
        <v>0</v>
      </c>
      <c r="H36" s="359">
        <f>PIERNA!H37</f>
        <v>0</v>
      </c>
      <c r="I36" s="360">
        <f>PIERNA!I37</f>
        <v>0</v>
      </c>
      <c r="J36" s="496"/>
      <c r="K36" s="494" t="s">
        <v>36</v>
      </c>
      <c r="L36" s="495"/>
      <c r="M36" s="514"/>
      <c r="N36" s="515"/>
      <c r="O36" s="516"/>
      <c r="P36" s="596"/>
      <c r="Q36" s="514"/>
      <c r="R36" s="521"/>
      <c r="S36" s="104" t="e">
        <f>Q36+M36+K36</f>
        <v>#VALUE!</v>
      </c>
      <c r="T36" s="104" t="e">
        <f t="shared" si="4"/>
        <v>#VALUE!</v>
      </c>
      <c r="W36" s="285"/>
      <c r="X36" s="285"/>
      <c r="Y36" s="423"/>
      <c r="Z36" s="422"/>
      <c r="AA36" s="423"/>
      <c r="AB36" s="423"/>
      <c r="AC36" s="423"/>
    </row>
    <row r="37" spans="1:29" s="343" customFormat="1" x14ac:dyDescent="0.25">
      <c r="A37" s="345">
        <v>34</v>
      </c>
      <c r="B37" s="319">
        <f>PIERNA!B38</f>
        <v>0</v>
      </c>
      <c r="C37" s="354">
        <f>PIERNA!C38</f>
        <v>0</v>
      </c>
      <c r="D37" s="188">
        <f>PIERNA!D38</f>
        <v>0</v>
      </c>
      <c r="E37" s="151">
        <f>PIERNA!E38</f>
        <v>0</v>
      </c>
      <c r="F37" s="309">
        <f>PIERNA!F38</f>
        <v>0</v>
      </c>
      <c r="G37" s="185">
        <f>PIERNA!G38</f>
        <v>0</v>
      </c>
      <c r="H37" s="64">
        <f>PIERNA!H38</f>
        <v>0</v>
      </c>
      <c r="I37" s="347">
        <f>PIERNA!I38</f>
        <v>0</v>
      </c>
      <c r="J37" s="490"/>
      <c r="K37" s="494"/>
      <c r="L37" s="495"/>
      <c r="M37" s="520"/>
      <c r="N37" s="519"/>
      <c r="O37" s="516"/>
      <c r="P37" s="596"/>
      <c r="Q37" s="520"/>
      <c r="R37" s="566"/>
      <c r="S37" s="104">
        <f t="shared" ref="S37:S54" si="8">Q37+M37+K37</f>
        <v>0</v>
      </c>
      <c r="T37" s="104" t="e">
        <f t="shared" si="4"/>
        <v>#DIV/0!</v>
      </c>
      <c r="W37" s="285"/>
      <c r="X37" s="285"/>
      <c r="Y37" s="423"/>
      <c r="Z37" s="422"/>
      <c r="AA37" s="423"/>
      <c r="AB37" s="423"/>
      <c r="AC37" s="423"/>
    </row>
    <row r="38" spans="1:29" s="343" customFormat="1" x14ac:dyDescent="0.25">
      <c r="A38" s="345">
        <v>35</v>
      </c>
      <c r="B38" s="319">
        <f>PIERNA!B39</f>
        <v>0</v>
      </c>
      <c r="C38" s="354">
        <f>PIERNA!C39</f>
        <v>0</v>
      </c>
      <c r="D38" s="245">
        <f>PIERNA!D39</f>
        <v>0</v>
      </c>
      <c r="E38" s="151">
        <f>PIERNA!E39</f>
        <v>0</v>
      </c>
      <c r="F38" s="361">
        <f>PIERNA!F39</f>
        <v>0</v>
      </c>
      <c r="G38" s="185">
        <f>PIERNA!G39</f>
        <v>0</v>
      </c>
      <c r="H38" s="253">
        <f>PIERNA!H39</f>
        <v>0</v>
      </c>
      <c r="I38" s="347">
        <f>PIERNA!I39</f>
        <v>0</v>
      </c>
      <c r="J38" s="496"/>
      <c r="K38" s="494"/>
      <c r="L38" s="495"/>
      <c r="M38" s="520"/>
      <c r="N38" s="519"/>
      <c r="O38" s="516"/>
      <c r="P38" s="517"/>
      <c r="Q38" s="514"/>
      <c r="R38" s="528"/>
      <c r="S38" s="104">
        <f>Q38+M38+K38+P38</f>
        <v>0</v>
      </c>
      <c r="T38" s="104" t="e">
        <f t="shared" si="4"/>
        <v>#DIV/0!</v>
      </c>
      <c r="W38" s="285"/>
      <c r="X38" s="285"/>
      <c r="Y38" s="423"/>
      <c r="Z38" s="422"/>
      <c r="AA38" s="423"/>
      <c r="AB38" s="423"/>
      <c r="AC38" s="423"/>
    </row>
    <row r="39" spans="1:29" s="343" customFormat="1" x14ac:dyDescent="0.25">
      <c r="A39" s="345">
        <v>36</v>
      </c>
      <c r="B39" s="319">
        <f>PIERNA!B40</f>
        <v>0</v>
      </c>
      <c r="C39" s="354">
        <f>PIERNA!C40</f>
        <v>0</v>
      </c>
      <c r="D39" s="245">
        <f>PIERNA!D40</f>
        <v>0</v>
      </c>
      <c r="E39" s="151">
        <f>PIERNA!E40</f>
        <v>0</v>
      </c>
      <c r="F39" s="361">
        <f>PIERNA!F40</f>
        <v>0</v>
      </c>
      <c r="G39" s="185">
        <f>PIERNA!G40</f>
        <v>0</v>
      </c>
      <c r="H39" s="253">
        <f>PIERNA!H40</f>
        <v>0</v>
      </c>
      <c r="I39" s="347">
        <f>PIERNA!I40</f>
        <v>0</v>
      </c>
      <c r="J39" s="490"/>
      <c r="K39" s="494"/>
      <c r="L39" s="495"/>
      <c r="M39" s="514"/>
      <c r="N39" s="515"/>
      <c r="O39" s="490"/>
      <c r="P39" s="526"/>
      <c r="Q39" s="518"/>
      <c r="R39" s="529"/>
      <c r="S39" s="104">
        <f>Q39+M39+K39+P39</f>
        <v>0</v>
      </c>
      <c r="T39" s="104" t="e">
        <f t="shared" si="4"/>
        <v>#DIV/0!</v>
      </c>
      <c r="W39" s="285"/>
      <c r="X39" s="285"/>
      <c r="Y39" s="423"/>
      <c r="Z39" s="422"/>
      <c r="AA39" s="423"/>
      <c r="AB39" s="423"/>
      <c r="AC39" s="423"/>
    </row>
    <row r="40" spans="1:29" s="343" customFormat="1" x14ac:dyDescent="0.25">
      <c r="A40" s="345">
        <v>37</v>
      </c>
      <c r="B40" s="319">
        <f>PIERNA!B41</f>
        <v>0</v>
      </c>
      <c r="C40" s="354">
        <f>PIERNA!C41</f>
        <v>0</v>
      </c>
      <c r="D40" s="245">
        <f>PIERNA!D41</f>
        <v>0</v>
      </c>
      <c r="E40" s="151">
        <f>PIERNA!E41</f>
        <v>0</v>
      </c>
      <c r="F40" s="361">
        <f>PIERNA!F41</f>
        <v>0</v>
      </c>
      <c r="G40" s="185">
        <f>PIERNA!G41</f>
        <v>0</v>
      </c>
      <c r="H40" s="253">
        <f>PIERNA!H41</f>
        <v>0</v>
      </c>
      <c r="I40" s="347">
        <f>PIERNA!I41</f>
        <v>0</v>
      </c>
      <c r="J40" s="552"/>
      <c r="K40" s="494"/>
      <c r="L40" s="495"/>
      <c r="M40" s="514"/>
      <c r="N40" s="515"/>
      <c r="O40" s="490"/>
      <c r="P40" s="526"/>
      <c r="Q40" s="518"/>
      <c r="R40" s="567"/>
      <c r="S40" s="104">
        <f>Q40+M40+K40+P40</f>
        <v>0</v>
      </c>
      <c r="T40" s="104" t="e">
        <f t="shared" si="4"/>
        <v>#DIV/0!</v>
      </c>
      <c r="W40" s="285"/>
      <c r="X40" s="285"/>
      <c r="Y40" s="423"/>
      <c r="Z40" s="422"/>
      <c r="AA40" s="423"/>
      <c r="AB40" s="423"/>
      <c r="AC40" s="423"/>
    </row>
    <row r="41" spans="1:29" s="343" customFormat="1" x14ac:dyDescent="0.25">
      <c r="A41" s="345">
        <v>38</v>
      </c>
      <c r="B41" s="319">
        <f>PIERNA!B42</f>
        <v>0</v>
      </c>
      <c r="C41" s="351">
        <f>PIERNA!C42</f>
        <v>0</v>
      </c>
      <c r="D41" s="245">
        <f>PIERNA!D42</f>
        <v>0</v>
      </c>
      <c r="E41" s="151">
        <f>PIERNA!E42</f>
        <v>0</v>
      </c>
      <c r="F41" s="361">
        <f>PIERNA!F42</f>
        <v>0</v>
      </c>
      <c r="G41" s="185">
        <f>PIERNA!G42</f>
        <v>0</v>
      </c>
      <c r="H41" s="253">
        <f>PIERNA!H42</f>
        <v>0</v>
      </c>
      <c r="I41" s="347">
        <f>PIERNA!I42</f>
        <v>0</v>
      </c>
      <c r="J41" s="485"/>
      <c r="K41" s="494"/>
      <c r="L41" s="495"/>
      <c r="M41" s="514"/>
      <c r="N41" s="515"/>
      <c r="O41" s="490"/>
      <c r="P41" s="526"/>
      <c r="Q41" s="518"/>
      <c r="R41" s="529"/>
      <c r="S41" s="104">
        <f>Q41+M41+K41+P41</f>
        <v>0</v>
      </c>
      <c r="T41" s="104" t="e">
        <f t="shared" si="4"/>
        <v>#DIV/0!</v>
      </c>
      <c r="W41" s="285"/>
      <c r="X41" s="285"/>
      <c r="Y41" s="423"/>
      <c r="AA41" s="423"/>
      <c r="AB41" s="423"/>
      <c r="AC41" s="423"/>
    </row>
    <row r="42" spans="1:29" s="343" customFormat="1" x14ac:dyDescent="0.25">
      <c r="A42" s="345">
        <v>39</v>
      </c>
      <c r="B42" s="319">
        <f>PIERNA!B43</f>
        <v>0</v>
      </c>
      <c r="C42" s="362">
        <f>PIERNA!C43</f>
        <v>0</v>
      </c>
      <c r="D42" s="399">
        <f>PIERNA!D43</f>
        <v>0</v>
      </c>
      <c r="E42" s="151">
        <f>PIERNA!E43</f>
        <v>0</v>
      </c>
      <c r="F42" s="309">
        <f>PIERNA!F43</f>
        <v>0</v>
      </c>
      <c r="G42" s="185">
        <f>PIERNA!G43</f>
        <v>0</v>
      </c>
      <c r="H42" s="64">
        <f>PIERNA!H43</f>
        <v>0</v>
      </c>
      <c r="I42" s="347">
        <f>PIERNA!I43</f>
        <v>0</v>
      </c>
      <c r="J42" s="485"/>
      <c r="K42" s="494"/>
      <c r="L42" s="495"/>
      <c r="M42" s="514"/>
      <c r="N42" s="515"/>
      <c r="O42" s="490"/>
      <c r="P42" s="526"/>
      <c r="Q42" s="518"/>
      <c r="R42" s="529"/>
      <c r="S42" s="104">
        <f t="shared" si="8"/>
        <v>0</v>
      </c>
      <c r="T42" s="104" t="e">
        <f t="shared" si="4"/>
        <v>#DIV/0!</v>
      </c>
      <c r="W42" s="285"/>
      <c r="X42" s="285"/>
      <c r="Y42" s="423"/>
      <c r="AA42" s="423"/>
      <c r="AB42" s="423"/>
      <c r="AC42" s="423"/>
    </row>
    <row r="43" spans="1:29" s="343" customFormat="1" x14ac:dyDescent="0.25">
      <c r="A43" s="345">
        <v>40</v>
      </c>
      <c r="B43" s="319">
        <f>PIERNA!B44</f>
        <v>0</v>
      </c>
      <c r="C43" s="354">
        <f>PIERNA!C44</f>
        <v>0</v>
      </c>
      <c r="D43" s="214">
        <f>PIERNA!D44</f>
        <v>0</v>
      </c>
      <c r="E43" s="151">
        <f>PIERNA!E44</f>
        <v>0</v>
      </c>
      <c r="F43" s="309">
        <f>PIERNA!F44</f>
        <v>0</v>
      </c>
      <c r="G43" s="185">
        <f>PIERNA!G44</f>
        <v>0</v>
      </c>
      <c r="H43" s="64">
        <f>PIERNA!H44</f>
        <v>0</v>
      </c>
      <c r="I43" s="347">
        <f>PIERNA!I44</f>
        <v>0</v>
      </c>
      <c r="J43" s="624"/>
      <c r="K43" s="494"/>
      <c r="L43" s="495"/>
      <c r="M43" s="514"/>
      <c r="N43" s="515"/>
      <c r="O43" s="516"/>
      <c r="P43" s="517"/>
      <c r="Q43" s="514"/>
      <c r="R43" s="530"/>
      <c r="S43" s="104">
        <f t="shared" si="8"/>
        <v>0</v>
      </c>
      <c r="T43" s="104" t="e">
        <f>S43/H43+0.1</f>
        <v>#DIV/0!</v>
      </c>
    </row>
    <row r="44" spans="1:29" s="343" customFormat="1" x14ac:dyDescent="0.25">
      <c r="A44" s="345">
        <v>41</v>
      </c>
      <c r="B44" s="355">
        <f>PIERNA!B45</f>
        <v>0</v>
      </c>
      <c r="C44" s="354">
        <f>PIERNA!C45</f>
        <v>0</v>
      </c>
      <c r="D44" s="399">
        <f>PIERNA!D45</f>
        <v>0</v>
      </c>
      <c r="E44" s="151">
        <f>PIERNA!E45</f>
        <v>0</v>
      </c>
      <c r="F44" s="309">
        <f>PIERNA!F45</f>
        <v>0</v>
      </c>
      <c r="G44" s="185">
        <f>PIERNA!G45</f>
        <v>0</v>
      </c>
      <c r="H44" s="64">
        <f>PIERNA!H45</f>
        <v>0</v>
      </c>
      <c r="I44" s="347">
        <f>PIERNA!I45</f>
        <v>0</v>
      </c>
      <c r="J44" s="472"/>
      <c r="K44" s="494"/>
      <c r="L44" s="495"/>
      <c r="M44" s="514"/>
      <c r="N44" s="515"/>
      <c r="O44" s="516"/>
      <c r="P44" s="517"/>
      <c r="Q44" s="514"/>
      <c r="R44" s="521"/>
      <c r="S44" s="104">
        <f t="shared" si="8"/>
        <v>0</v>
      </c>
      <c r="T44" s="104" t="e">
        <f t="shared" si="4"/>
        <v>#DIV/0!</v>
      </c>
    </row>
    <row r="45" spans="1:29" s="343" customFormat="1" x14ac:dyDescent="0.25">
      <c r="A45" s="345">
        <v>42</v>
      </c>
      <c r="B45" s="355">
        <f>PIERNA!B46</f>
        <v>0</v>
      </c>
      <c r="C45" s="354">
        <f>PIERNA!C46</f>
        <v>0</v>
      </c>
      <c r="D45" s="399">
        <f>PIERNA!D46</f>
        <v>0</v>
      </c>
      <c r="E45" s="151">
        <f>PIERNA!E46</f>
        <v>0</v>
      </c>
      <c r="F45" s="309">
        <f>PIERNA!F46</f>
        <v>0</v>
      </c>
      <c r="G45" s="185">
        <f>PIERNA!G46</f>
        <v>0</v>
      </c>
      <c r="H45" s="64">
        <f>PIERNA!H46</f>
        <v>0</v>
      </c>
      <c r="I45" s="347">
        <f>PIERNA!I46</f>
        <v>0</v>
      </c>
      <c r="J45" s="534"/>
      <c r="K45" s="494"/>
      <c r="L45" s="495"/>
      <c r="M45" s="514"/>
      <c r="N45" s="519"/>
      <c r="O45" s="623"/>
      <c r="P45" s="517"/>
      <c r="Q45" s="617"/>
      <c r="R45" s="618"/>
      <c r="S45" s="104">
        <f>Q45+M45+K45</f>
        <v>0</v>
      </c>
      <c r="T45" s="104" t="e">
        <f t="shared" si="4"/>
        <v>#DIV/0!</v>
      </c>
    </row>
    <row r="46" spans="1:29" s="343" customFormat="1" x14ac:dyDescent="0.25">
      <c r="A46" s="345">
        <v>43</v>
      </c>
      <c r="B46" s="355">
        <f>PIERNA!B47</f>
        <v>0</v>
      </c>
      <c r="C46" s="354">
        <f>PIERNA!C47</f>
        <v>0</v>
      </c>
      <c r="D46" s="399">
        <f>PIERNA!D47</f>
        <v>0</v>
      </c>
      <c r="E46" s="151">
        <f>PIERNA!E47</f>
        <v>0</v>
      </c>
      <c r="F46" s="309">
        <f>PIERNA!F47</f>
        <v>0</v>
      </c>
      <c r="G46" s="185">
        <f>PIERNA!G47</f>
        <v>0</v>
      </c>
      <c r="H46" s="64">
        <f>PIERNA!H47</f>
        <v>0</v>
      </c>
      <c r="I46" s="347">
        <f>PIERNA!I47</f>
        <v>0</v>
      </c>
      <c r="J46" s="485"/>
      <c r="K46" s="494"/>
      <c r="L46" s="495"/>
      <c r="M46" s="518"/>
      <c r="N46" s="519"/>
      <c r="O46" s="623"/>
      <c r="P46" s="517"/>
      <c r="Q46" s="514"/>
      <c r="R46" s="521"/>
      <c r="S46" s="104">
        <f>Q46+M46+K46</f>
        <v>0</v>
      </c>
      <c r="T46" s="104" t="e">
        <f t="shared" si="4"/>
        <v>#DIV/0!</v>
      </c>
    </row>
    <row r="47" spans="1:29" s="343" customFormat="1" x14ac:dyDescent="0.25">
      <c r="A47" s="345">
        <v>44</v>
      </c>
      <c r="B47" s="355">
        <f>PIERNA!B48</f>
        <v>0</v>
      </c>
      <c r="C47" s="354">
        <f>PIERNA!C48</f>
        <v>0</v>
      </c>
      <c r="D47" s="399">
        <f>PIERNA!D48</f>
        <v>0</v>
      </c>
      <c r="E47" s="151">
        <f>PIERNA!E48</f>
        <v>0</v>
      </c>
      <c r="F47" s="309">
        <f>PIERNA!F48</f>
        <v>0</v>
      </c>
      <c r="G47" s="185">
        <f>PIERNA!G48</f>
        <v>0</v>
      </c>
      <c r="H47" s="64">
        <f>PIERNA!H48</f>
        <v>0</v>
      </c>
      <c r="I47" s="347">
        <f>PIERNA!I48</f>
        <v>0</v>
      </c>
      <c r="J47" s="535"/>
      <c r="K47" s="494"/>
      <c r="L47" s="495"/>
      <c r="M47" s="632"/>
      <c r="N47" s="519"/>
      <c r="O47" s="630"/>
      <c r="P47" s="517"/>
      <c r="Q47" s="514"/>
      <c r="R47" s="521"/>
      <c r="S47" s="104">
        <f>Q47+M47+K47</f>
        <v>0</v>
      </c>
      <c r="T47" s="104" t="e">
        <f>S47/H47</f>
        <v>#DIV/0!</v>
      </c>
    </row>
    <row r="48" spans="1:29" s="343" customFormat="1" x14ac:dyDescent="0.25">
      <c r="A48" s="345">
        <v>45</v>
      </c>
      <c r="B48" s="355">
        <f>PIERNA!B49</f>
        <v>0</v>
      </c>
      <c r="C48" s="354">
        <f>PIERNA!C49</f>
        <v>0</v>
      </c>
      <c r="D48" s="399">
        <f>PIERNA!D49</f>
        <v>0</v>
      </c>
      <c r="E48" s="151">
        <f>PIERNA!E49</f>
        <v>0</v>
      </c>
      <c r="F48" s="309">
        <f>PIERNA!F49</f>
        <v>0</v>
      </c>
      <c r="G48" s="185">
        <f>PIERNA!G49</f>
        <v>0</v>
      </c>
      <c r="H48" s="64">
        <f>PIERNA!H49</f>
        <v>0</v>
      </c>
      <c r="I48" s="347">
        <f>PIERNA!I49</f>
        <v>0</v>
      </c>
      <c r="J48" s="472"/>
      <c r="K48" s="494"/>
      <c r="L48" s="495"/>
      <c r="M48" s="518"/>
      <c r="N48" s="519"/>
      <c r="O48" s="623"/>
      <c r="P48" s="517"/>
      <c r="Q48" s="514"/>
      <c r="R48" s="521"/>
      <c r="S48" s="104">
        <f>Q48+M48+K48</f>
        <v>0</v>
      </c>
      <c r="T48" s="104" t="e">
        <f t="shared" si="4"/>
        <v>#DIV/0!</v>
      </c>
    </row>
    <row r="49" spans="1:20" s="343" customFormat="1" x14ac:dyDescent="0.25">
      <c r="A49" s="345">
        <v>46</v>
      </c>
      <c r="B49" s="355">
        <f>PIERNA!B50</f>
        <v>0</v>
      </c>
      <c r="C49" s="354">
        <f>PIERNA!C50</f>
        <v>0</v>
      </c>
      <c r="D49" s="399">
        <f>PIERNA!D50</f>
        <v>0</v>
      </c>
      <c r="E49" s="151">
        <f>PIERNA!E50</f>
        <v>0</v>
      </c>
      <c r="F49" s="309">
        <f>PIERNA!F50</f>
        <v>0</v>
      </c>
      <c r="G49" s="185">
        <f>PIERNA!G50</f>
        <v>0</v>
      </c>
      <c r="H49" s="64">
        <f>PIERNA!H50</f>
        <v>0</v>
      </c>
      <c r="I49" s="347">
        <f>H49-F49</f>
        <v>0</v>
      </c>
      <c r="J49" s="496"/>
      <c r="K49" s="494"/>
      <c r="L49" s="495"/>
      <c r="M49" s="518"/>
      <c r="N49" s="519"/>
      <c r="O49" s="623"/>
      <c r="P49" s="531"/>
      <c r="Q49" s="617"/>
      <c r="R49" s="618"/>
      <c r="S49" s="104">
        <f t="shared" si="8"/>
        <v>0</v>
      </c>
      <c r="T49" s="104" t="e">
        <f t="shared" si="4"/>
        <v>#DIV/0!</v>
      </c>
    </row>
    <row r="50" spans="1:20" s="343" customFormat="1" x14ac:dyDescent="0.25">
      <c r="A50" s="345">
        <v>47</v>
      </c>
      <c r="B50" s="355">
        <f>PIERNA!B51</f>
        <v>0</v>
      </c>
      <c r="C50" s="354">
        <f>PIERNA!C51</f>
        <v>0</v>
      </c>
      <c r="D50" s="399">
        <f>PIERNA!D51</f>
        <v>0</v>
      </c>
      <c r="E50" s="151">
        <f>PIERNA!E51</f>
        <v>0</v>
      </c>
      <c r="F50" s="309">
        <f>PIERNA!F51</f>
        <v>0</v>
      </c>
      <c r="G50" s="185">
        <f>PIERNA!G51</f>
        <v>0</v>
      </c>
      <c r="H50" s="64">
        <f>PIERNA!H51</f>
        <v>0</v>
      </c>
      <c r="I50" s="347">
        <f t="shared" ref="I50:I90" si="9">H50-F50</f>
        <v>0</v>
      </c>
      <c r="J50" s="472"/>
      <c r="K50" s="494"/>
      <c r="L50" s="495"/>
      <c r="M50" s="518"/>
      <c r="N50" s="519"/>
      <c r="O50" s="623"/>
      <c r="P50" s="517"/>
      <c r="Q50" s="514"/>
      <c r="R50" s="521"/>
      <c r="S50" s="104">
        <f t="shared" si="8"/>
        <v>0</v>
      </c>
      <c r="T50" s="104" t="e">
        <f t="shared" si="4"/>
        <v>#DIV/0!</v>
      </c>
    </row>
    <row r="51" spans="1:20" s="343" customFormat="1" x14ac:dyDescent="0.25">
      <c r="A51" s="345">
        <v>48</v>
      </c>
      <c r="B51" s="355">
        <f>PIERNA!B52</f>
        <v>0</v>
      </c>
      <c r="C51" s="354">
        <f>PIERNA!C52</f>
        <v>0</v>
      </c>
      <c r="D51" s="399">
        <f>PIERNA!D52</f>
        <v>0</v>
      </c>
      <c r="E51" s="151">
        <f>PIERNA!E52</f>
        <v>0</v>
      </c>
      <c r="F51" s="309">
        <f>PIERNA!F52</f>
        <v>0</v>
      </c>
      <c r="G51" s="185">
        <f>PIERNA!G52</f>
        <v>0</v>
      </c>
      <c r="H51" s="64">
        <f>PIERNA!H52</f>
        <v>0</v>
      </c>
      <c r="I51" s="347">
        <f t="shared" si="9"/>
        <v>0</v>
      </c>
      <c r="J51" s="490"/>
      <c r="K51" s="494"/>
      <c r="L51" s="495"/>
      <c r="M51" s="518"/>
      <c r="N51" s="519"/>
      <c r="O51" s="623"/>
      <c r="P51" s="517"/>
      <c r="Q51" s="617"/>
      <c r="R51" s="618"/>
      <c r="S51" s="104">
        <f t="shared" si="8"/>
        <v>0</v>
      </c>
      <c r="T51" s="104" t="e">
        <f t="shared" si="4"/>
        <v>#DIV/0!</v>
      </c>
    </row>
    <row r="52" spans="1:20" s="343" customFormat="1" x14ac:dyDescent="0.25">
      <c r="A52" s="345">
        <v>49</v>
      </c>
      <c r="B52" s="355">
        <f>PIERNA!B53</f>
        <v>0</v>
      </c>
      <c r="C52" s="354">
        <f>PIERNA!C53</f>
        <v>0</v>
      </c>
      <c r="D52" s="399">
        <f>PIERNA!D53</f>
        <v>0</v>
      </c>
      <c r="E52" s="151">
        <f>PIERNA!E53</f>
        <v>0</v>
      </c>
      <c r="F52" s="309">
        <f>PIERNA!F53</f>
        <v>0</v>
      </c>
      <c r="G52" s="185">
        <f>PIERNA!G53</f>
        <v>0</v>
      </c>
      <c r="H52" s="64">
        <f>PIERNA!H53</f>
        <v>0</v>
      </c>
      <c r="I52" s="347">
        <f t="shared" si="9"/>
        <v>0</v>
      </c>
      <c r="J52" s="496"/>
      <c r="K52" s="494"/>
      <c r="L52" s="565"/>
      <c r="M52" s="518"/>
      <c r="N52" s="519"/>
      <c r="O52" s="623"/>
      <c r="P52" s="517"/>
      <c r="Q52" s="514"/>
      <c r="R52" s="521"/>
      <c r="S52" s="104">
        <f t="shared" si="8"/>
        <v>0</v>
      </c>
      <c r="T52" s="104" t="e">
        <f t="shared" si="4"/>
        <v>#DIV/0!</v>
      </c>
    </row>
    <row r="53" spans="1:20" s="343" customFormat="1" x14ac:dyDescent="0.25">
      <c r="A53" s="345">
        <v>50</v>
      </c>
      <c r="B53" s="424">
        <f>PIERNA!B54</f>
        <v>0</v>
      </c>
      <c r="C53" s="354">
        <f>PIERNA!C54</f>
        <v>0</v>
      </c>
      <c r="D53" s="399">
        <f>PIERNA!D54</f>
        <v>0</v>
      </c>
      <c r="E53" s="151">
        <f>PIERNA!E54</f>
        <v>0</v>
      </c>
      <c r="F53" s="309">
        <f>PIERNA!F54</f>
        <v>0</v>
      </c>
      <c r="G53" s="185">
        <f>PIERNA!G54</f>
        <v>0</v>
      </c>
      <c r="H53" s="64">
        <f>PIERNA!H54</f>
        <v>0</v>
      </c>
      <c r="I53" s="347">
        <f t="shared" si="9"/>
        <v>0</v>
      </c>
      <c r="J53" s="472"/>
      <c r="K53" s="494"/>
      <c r="L53" s="622"/>
      <c r="M53" s="631"/>
      <c r="N53" s="519"/>
      <c r="O53" s="623"/>
      <c r="P53" s="517"/>
      <c r="Q53" s="617"/>
      <c r="R53" s="618"/>
      <c r="S53" s="104">
        <f t="shared" si="8"/>
        <v>0</v>
      </c>
      <c r="T53" s="104" t="e">
        <f t="shared" si="4"/>
        <v>#DIV/0!</v>
      </c>
    </row>
    <row r="54" spans="1:20" s="343" customFormat="1" x14ac:dyDescent="0.25">
      <c r="A54" s="345">
        <v>51</v>
      </c>
      <c r="B54" s="355">
        <f>PIERNA!B55</f>
        <v>0</v>
      </c>
      <c r="C54" s="354">
        <f>PIERNA!C55</f>
        <v>0</v>
      </c>
      <c r="D54" s="399">
        <f>PIERNA!D55</f>
        <v>0</v>
      </c>
      <c r="E54" s="151">
        <f>PIERNA!E55</f>
        <v>0</v>
      </c>
      <c r="F54" s="309">
        <f>PIERNA!F55</f>
        <v>0</v>
      </c>
      <c r="G54" s="185">
        <f>PIERNA!G55</f>
        <v>0</v>
      </c>
      <c r="H54" s="64">
        <f>PIERNA!H55</f>
        <v>0</v>
      </c>
      <c r="I54" s="347">
        <f t="shared" si="9"/>
        <v>0</v>
      </c>
      <c r="J54" s="537"/>
      <c r="K54" s="494"/>
      <c r="L54" s="622"/>
      <c r="M54" s="631"/>
      <c r="N54" s="519"/>
      <c r="O54" s="623"/>
      <c r="P54" s="517"/>
      <c r="Q54" s="617"/>
      <c r="R54" s="618"/>
      <c r="S54" s="104">
        <f t="shared" si="8"/>
        <v>0</v>
      </c>
      <c r="T54" s="104" t="e">
        <f t="shared" si="4"/>
        <v>#DIV/0!</v>
      </c>
    </row>
    <row r="55" spans="1:20" s="343" customFormat="1" x14ac:dyDescent="0.25">
      <c r="A55" s="345">
        <v>52</v>
      </c>
      <c r="B55" s="355">
        <f>PIERNA!B56</f>
        <v>0</v>
      </c>
      <c r="C55" s="354">
        <f>PIERNA!C56</f>
        <v>0</v>
      </c>
      <c r="D55" s="399">
        <f>PIERNA!D56</f>
        <v>0</v>
      </c>
      <c r="E55" s="151">
        <f>PIERNA!E56</f>
        <v>0</v>
      </c>
      <c r="F55" s="309">
        <f>PIERNA!F56</f>
        <v>0</v>
      </c>
      <c r="G55" s="185">
        <f>PIERNA!G56</f>
        <v>0</v>
      </c>
      <c r="H55" s="64">
        <f>PIERNA!H56</f>
        <v>0</v>
      </c>
      <c r="I55" s="347">
        <f t="shared" si="9"/>
        <v>0</v>
      </c>
      <c r="J55" s="472"/>
      <c r="K55" s="494"/>
      <c r="L55" s="622"/>
      <c r="M55" s="631"/>
      <c r="N55" s="519"/>
      <c r="O55" s="623"/>
      <c r="P55" s="517"/>
      <c r="Q55" s="617"/>
      <c r="R55" s="618"/>
      <c r="S55" s="104">
        <f t="shared" ref="S55:S66" si="10">Q55+M55+K55</f>
        <v>0</v>
      </c>
      <c r="T55" s="104" t="e">
        <f t="shared" si="4"/>
        <v>#DIV/0!</v>
      </c>
    </row>
    <row r="56" spans="1:20" s="343" customFormat="1" x14ac:dyDescent="0.25">
      <c r="A56" s="345">
        <v>53</v>
      </c>
      <c r="B56" s="355">
        <f>PIERNA!B57</f>
        <v>0</v>
      </c>
      <c r="C56" s="354">
        <f>PIERNA!C57</f>
        <v>0</v>
      </c>
      <c r="D56" s="399">
        <f>PIERNA!D57</f>
        <v>0</v>
      </c>
      <c r="E56" s="151">
        <f>PIERNA!E57</f>
        <v>0</v>
      </c>
      <c r="F56" s="309">
        <f>PIERNA!F57</f>
        <v>0</v>
      </c>
      <c r="G56" s="185">
        <f>PIERNA!G57</f>
        <v>0</v>
      </c>
      <c r="H56" s="64">
        <f>PIERNA!H57</f>
        <v>0</v>
      </c>
      <c r="I56" s="347">
        <f t="shared" si="9"/>
        <v>0</v>
      </c>
      <c r="J56" s="490"/>
      <c r="K56" s="631"/>
      <c r="L56" s="622"/>
      <c r="M56" s="631"/>
      <c r="N56" s="519"/>
      <c r="O56" s="623"/>
      <c r="P56" s="517"/>
      <c r="Q56" s="617"/>
      <c r="R56" s="618"/>
      <c r="S56" s="104">
        <f t="shared" si="10"/>
        <v>0</v>
      </c>
      <c r="T56" s="104" t="e">
        <f t="shared" si="4"/>
        <v>#DIV/0!</v>
      </c>
    </row>
    <row r="57" spans="1:20" s="343" customFormat="1" x14ac:dyDescent="0.25">
      <c r="A57" s="345">
        <v>54</v>
      </c>
      <c r="B57" s="355">
        <f>PIERNA!B58</f>
        <v>0</v>
      </c>
      <c r="C57" s="354">
        <f>PIERNA!C58</f>
        <v>0</v>
      </c>
      <c r="D57" s="399">
        <f>PIERNA!D58</f>
        <v>0</v>
      </c>
      <c r="E57" s="151">
        <f>PIERNA!E58</f>
        <v>0</v>
      </c>
      <c r="F57" s="309">
        <f>PIERNA!F58</f>
        <v>0</v>
      </c>
      <c r="G57" s="353">
        <f>PIERNA!G58</f>
        <v>0</v>
      </c>
      <c r="H57" s="64">
        <f>PIERNA!H58</f>
        <v>0</v>
      </c>
      <c r="I57" s="347">
        <f t="shared" si="9"/>
        <v>0</v>
      </c>
      <c r="J57" s="472"/>
      <c r="K57" s="494"/>
      <c r="L57" s="622"/>
      <c r="M57" s="631"/>
      <c r="N57" s="519"/>
      <c r="O57" s="623"/>
      <c r="P57" s="517"/>
      <c r="Q57" s="514"/>
      <c r="R57" s="521"/>
      <c r="S57" s="104">
        <f t="shared" si="10"/>
        <v>0</v>
      </c>
      <c r="T57" s="104" t="e">
        <f t="shared" si="4"/>
        <v>#DIV/0!</v>
      </c>
    </row>
    <row r="58" spans="1:20" s="343" customFormat="1" x14ac:dyDescent="0.25">
      <c r="A58" s="345">
        <v>55</v>
      </c>
      <c r="B58" s="355">
        <f>PIERNA!B59</f>
        <v>0</v>
      </c>
      <c r="C58" s="354">
        <f>PIERNA!C59</f>
        <v>0</v>
      </c>
      <c r="D58" s="399">
        <f>PIERNA!D59</f>
        <v>0</v>
      </c>
      <c r="E58" s="151">
        <f>PIERNA!E59</f>
        <v>0</v>
      </c>
      <c r="F58" s="309">
        <f>PIERNA!F59</f>
        <v>0</v>
      </c>
      <c r="G58" s="353">
        <f>PIERNA!G59</f>
        <v>0</v>
      </c>
      <c r="H58" s="64">
        <f>PIERNA!H59</f>
        <v>0</v>
      </c>
      <c r="I58" s="347">
        <f t="shared" si="9"/>
        <v>0</v>
      </c>
      <c r="J58" s="472"/>
      <c r="K58" s="494"/>
      <c r="L58" s="622"/>
      <c r="M58" s="631"/>
      <c r="N58" s="519"/>
      <c r="O58" s="623"/>
      <c r="P58" s="517"/>
      <c r="Q58" s="514"/>
      <c r="R58" s="521"/>
      <c r="S58" s="104">
        <f t="shared" si="10"/>
        <v>0</v>
      </c>
      <c r="T58" s="104" t="e">
        <f t="shared" si="4"/>
        <v>#DIV/0!</v>
      </c>
    </row>
    <row r="59" spans="1:20" s="343" customFormat="1" x14ac:dyDescent="0.25">
      <c r="A59" s="345">
        <v>56</v>
      </c>
      <c r="B59" s="355">
        <f>PIERNA!B60</f>
        <v>0</v>
      </c>
      <c r="C59" s="354">
        <f>PIERNA!C60</f>
        <v>0</v>
      </c>
      <c r="D59" s="399">
        <f>PIERNA!D60</f>
        <v>0</v>
      </c>
      <c r="E59" s="151">
        <f>PIERNA!E60</f>
        <v>0</v>
      </c>
      <c r="F59" s="309">
        <f>PIERNA!F60</f>
        <v>0</v>
      </c>
      <c r="G59" s="353">
        <f>PIERNA!G60</f>
        <v>0</v>
      </c>
      <c r="H59" s="64">
        <f>PIERNA!H60</f>
        <v>0</v>
      </c>
      <c r="I59" s="347">
        <f t="shared" si="9"/>
        <v>0</v>
      </c>
      <c r="J59" s="496"/>
      <c r="K59" s="494"/>
      <c r="L59" s="622"/>
      <c r="M59" s="631"/>
      <c r="N59" s="519"/>
      <c r="O59" s="623"/>
      <c r="P59" s="517"/>
      <c r="Q59" s="514"/>
      <c r="R59" s="521"/>
      <c r="S59" s="104">
        <f t="shared" si="10"/>
        <v>0</v>
      </c>
      <c r="T59" s="104" t="e">
        <f t="shared" si="4"/>
        <v>#DIV/0!</v>
      </c>
    </row>
    <row r="60" spans="1:20" s="343" customFormat="1" x14ac:dyDescent="0.25">
      <c r="A60" s="345">
        <v>57</v>
      </c>
      <c r="B60" s="355">
        <f>PIERNA!B61</f>
        <v>0</v>
      </c>
      <c r="C60" s="354">
        <f>PIERNA!C61</f>
        <v>0</v>
      </c>
      <c r="D60" s="399">
        <f>PIERNA!D61</f>
        <v>0</v>
      </c>
      <c r="E60" s="151">
        <f>PIERNA!E61</f>
        <v>0</v>
      </c>
      <c r="F60" s="309">
        <f>PIERNA!F61</f>
        <v>0</v>
      </c>
      <c r="G60" s="353">
        <f>PIERNA!G61</f>
        <v>0</v>
      </c>
      <c r="H60" s="64">
        <f>PIERNA!H61</f>
        <v>0</v>
      </c>
      <c r="I60" s="347">
        <f t="shared" si="9"/>
        <v>0</v>
      </c>
      <c r="J60" s="472"/>
      <c r="K60" s="494"/>
      <c r="L60" s="622"/>
      <c r="M60" s="631"/>
      <c r="N60" s="519"/>
      <c r="O60" s="623"/>
      <c r="P60" s="517"/>
      <c r="Q60" s="514"/>
      <c r="R60" s="521"/>
      <c r="S60" s="104">
        <f t="shared" si="10"/>
        <v>0</v>
      </c>
      <c r="T60" s="104" t="e">
        <f t="shared" si="4"/>
        <v>#DIV/0!</v>
      </c>
    </row>
    <row r="61" spans="1:20" s="343" customFormat="1" x14ac:dyDescent="0.25">
      <c r="A61" s="345">
        <v>58</v>
      </c>
      <c r="B61" s="355">
        <f>PIERNA!B62</f>
        <v>0</v>
      </c>
      <c r="C61" s="354">
        <f>PIERNA!C62</f>
        <v>0</v>
      </c>
      <c r="D61" s="399">
        <f>PIERNA!D62</f>
        <v>0</v>
      </c>
      <c r="E61" s="151">
        <f>PIERNA!E62</f>
        <v>0</v>
      </c>
      <c r="F61" s="309">
        <f>PIERNA!F62</f>
        <v>0</v>
      </c>
      <c r="G61" s="353">
        <f>PIERNA!G62</f>
        <v>0</v>
      </c>
      <c r="H61" s="64">
        <f>PIERNA!H62</f>
        <v>0</v>
      </c>
      <c r="I61" s="347">
        <f t="shared" si="9"/>
        <v>0</v>
      </c>
      <c r="J61" s="472"/>
      <c r="K61" s="494"/>
      <c r="L61" s="622"/>
      <c r="M61" s="631"/>
      <c r="N61" s="519"/>
      <c r="O61" s="623"/>
      <c r="P61" s="517"/>
      <c r="Q61" s="514"/>
      <c r="R61" s="521"/>
      <c r="S61" s="104">
        <f t="shared" si="10"/>
        <v>0</v>
      </c>
      <c r="T61" s="104" t="e">
        <f t="shared" si="4"/>
        <v>#DIV/0!</v>
      </c>
    </row>
    <row r="62" spans="1:20" s="343" customFormat="1" x14ac:dyDescent="0.25">
      <c r="A62" s="345">
        <v>59</v>
      </c>
      <c r="B62" s="355">
        <f>PIERNA!B63</f>
        <v>0</v>
      </c>
      <c r="C62" s="354">
        <f>PIERNA!C63</f>
        <v>0</v>
      </c>
      <c r="D62" s="399">
        <f>PIERNA!D63</f>
        <v>0</v>
      </c>
      <c r="E62" s="151">
        <f>PIERNA!E63</f>
        <v>0</v>
      </c>
      <c r="F62" s="309">
        <f>PIERNA!F63</f>
        <v>0</v>
      </c>
      <c r="G62" s="353">
        <f>PIERNA!G63</f>
        <v>0</v>
      </c>
      <c r="H62" s="64">
        <f>PIERNA!H63</f>
        <v>0</v>
      </c>
      <c r="I62" s="347">
        <f t="shared" si="9"/>
        <v>0</v>
      </c>
      <c r="J62" s="490"/>
      <c r="K62" s="494"/>
      <c r="L62" s="495"/>
      <c r="M62" s="518"/>
      <c r="N62" s="519"/>
      <c r="O62" s="623"/>
      <c r="P62" s="517"/>
      <c r="Q62" s="514"/>
      <c r="R62" s="521"/>
      <c r="S62" s="104">
        <f t="shared" si="10"/>
        <v>0</v>
      </c>
      <c r="T62" s="104" t="e">
        <f t="shared" si="4"/>
        <v>#DIV/0!</v>
      </c>
    </row>
    <row r="63" spans="1:20" s="343" customFormat="1" x14ac:dyDescent="0.25">
      <c r="A63" s="345">
        <v>60</v>
      </c>
      <c r="B63" s="408">
        <f>PIERNA!B64</f>
        <v>0</v>
      </c>
      <c r="C63" s="351">
        <f>PIERNA!C64</f>
        <v>0</v>
      </c>
      <c r="D63" s="187">
        <f>PIERNA!D64</f>
        <v>0</v>
      </c>
      <c r="E63" s="151">
        <f>PIERNA!E64</f>
        <v>0</v>
      </c>
      <c r="F63" s="309">
        <f>PIERNA!F64</f>
        <v>0</v>
      </c>
      <c r="G63" s="353">
        <f>PIERNA!G64</f>
        <v>0</v>
      </c>
      <c r="H63" s="64">
        <f>PIERNA!H64</f>
        <v>0</v>
      </c>
      <c r="I63" s="347">
        <f t="shared" si="9"/>
        <v>0</v>
      </c>
      <c r="J63" s="472"/>
      <c r="K63" s="494"/>
      <c r="L63" s="495"/>
      <c r="M63" s="518"/>
      <c r="N63" s="519"/>
      <c r="O63" s="623"/>
      <c r="P63" s="517"/>
      <c r="Q63" s="514"/>
      <c r="R63" s="521"/>
      <c r="S63" s="104">
        <f t="shared" si="10"/>
        <v>0</v>
      </c>
      <c r="T63" s="104" t="e">
        <f t="shared" si="4"/>
        <v>#DIV/0!</v>
      </c>
    </row>
    <row r="64" spans="1:20" s="343" customFormat="1" x14ac:dyDescent="0.25">
      <c r="A64" s="345">
        <v>61</v>
      </c>
      <c r="B64" s="130">
        <f>PIERNA!B65</f>
        <v>0</v>
      </c>
      <c r="C64" s="351">
        <f>PIERNA!C65</f>
        <v>0</v>
      </c>
      <c r="D64" s="187">
        <f>PIERNA!D65</f>
        <v>0</v>
      </c>
      <c r="E64" s="151">
        <f>PIERNA!E65</f>
        <v>0</v>
      </c>
      <c r="F64" s="309">
        <f>PIERNA!F65</f>
        <v>0</v>
      </c>
      <c r="G64" s="353">
        <f>PIERNA!G65</f>
        <v>0</v>
      </c>
      <c r="H64" s="64">
        <f>PIERNA!H65</f>
        <v>0</v>
      </c>
      <c r="I64" s="347">
        <f t="shared" si="9"/>
        <v>0</v>
      </c>
      <c r="J64" s="472"/>
      <c r="K64" s="494"/>
      <c r="L64" s="495"/>
      <c r="M64" s="518"/>
      <c r="N64" s="519"/>
      <c r="O64" s="623"/>
      <c r="P64" s="517"/>
      <c r="Q64" s="514"/>
      <c r="R64" s="521"/>
      <c r="S64" s="104">
        <f t="shared" si="10"/>
        <v>0</v>
      </c>
      <c r="T64" s="104" t="e">
        <f t="shared" si="4"/>
        <v>#DIV/0!</v>
      </c>
    </row>
    <row r="65" spans="1:20" s="343" customFormat="1" hidden="1" x14ac:dyDescent="0.25">
      <c r="A65" s="345">
        <v>62</v>
      </c>
      <c r="B65" s="130">
        <f>PIERNA!B66</f>
        <v>0</v>
      </c>
      <c r="C65" s="351">
        <f>PIERNA!C66</f>
        <v>0</v>
      </c>
      <c r="D65" s="187">
        <f>PIERNA!D66</f>
        <v>0</v>
      </c>
      <c r="E65" s="151">
        <f>PIERNA!E66</f>
        <v>0</v>
      </c>
      <c r="F65" s="309">
        <f>PIERNA!F66</f>
        <v>0</v>
      </c>
      <c r="G65" s="353">
        <f>PIERNA!G66</f>
        <v>0</v>
      </c>
      <c r="H65" s="64">
        <f>PIERNA!H66</f>
        <v>0</v>
      </c>
      <c r="I65" s="347">
        <f t="shared" si="9"/>
        <v>0</v>
      </c>
      <c r="J65" s="472"/>
      <c r="K65" s="494"/>
      <c r="L65" s="495"/>
      <c r="M65" s="518"/>
      <c r="N65" s="515"/>
      <c r="O65" s="516"/>
      <c r="P65" s="517"/>
      <c r="Q65" s="514"/>
      <c r="R65" s="521"/>
      <c r="S65" s="104">
        <f t="shared" si="10"/>
        <v>0</v>
      </c>
      <c r="T65" s="104" t="e">
        <f t="shared" si="4"/>
        <v>#DIV/0!</v>
      </c>
    </row>
    <row r="66" spans="1:20" s="343" customFormat="1" hidden="1" x14ac:dyDescent="0.25">
      <c r="A66" s="345">
        <v>63</v>
      </c>
      <c r="B66" s="130">
        <f>PIERNA!B67</f>
        <v>0</v>
      </c>
      <c r="C66" s="351">
        <f>PIERNA!C67</f>
        <v>0</v>
      </c>
      <c r="D66" s="187">
        <f>PIERNA!D67</f>
        <v>0</v>
      </c>
      <c r="E66" s="151">
        <f>PIERNA!E67</f>
        <v>0</v>
      </c>
      <c r="F66" s="309">
        <f>PIERNA!F67</f>
        <v>0</v>
      </c>
      <c r="G66" s="353">
        <f>PIERNA!G67</f>
        <v>0</v>
      </c>
      <c r="H66" s="64">
        <f>PIERNA!H67</f>
        <v>0</v>
      </c>
      <c r="I66" s="347">
        <f t="shared" si="9"/>
        <v>0</v>
      </c>
      <c r="J66" s="472"/>
      <c r="K66" s="494"/>
      <c r="L66" s="495"/>
      <c r="M66" s="518"/>
      <c r="N66" s="515"/>
      <c r="O66" s="516"/>
      <c r="P66" s="517"/>
      <c r="Q66" s="514"/>
      <c r="R66" s="521"/>
      <c r="S66" s="104">
        <f t="shared" si="10"/>
        <v>0</v>
      </c>
      <c r="T66" s="104" t="e">
        <f t="shared" si="4"/>
        <v>#DIV/0!</v>
      </c>
    </row>
    <row r="67" spans="1:20" s="343" customFormat="1" hidden="1" x14ac:dyDescent="0.25">
      <c r="A67" s="345">
        <v>64</v>
      </c>
      <c r="B67" s="130">
        <f>PIERNA!B68</f>
        <v>0</v>
      </c>
      <c r="C67" s="351">
        <f>PIERNA!C68</f>
        <v>0</v>
      </c>
      <c r="D67" s="187">
        <f>PIERNA!D68</f>
        <v>0</v>
      </c>
      <c r="E67" s="151">
        <f>PIERNA!E68</f>
        <v>0</v>
      </c>
      <c r="F67" s="309">
        <f>PIERNA!F68</f>
        <v>0</v>
      </c>
      <c r="G67" s="353">
        <f>PIERNA!G68</f>
        <v>0</v>
      </c>
      <c r="H67" s="64">
        <f>PIERNA!H68</f>
        <v>0</v>
      </c>
      <c r="I67" s="347">
        <f t="shared" si="9"/>
        <v>0</v>
      </c>
      <c r="J67" s="472"/>
      <c r="K67" s="494"/>
      <c r="L67" s="495"/>
      <c r="M67" s="518"/>
      <c r="N67" s="515"/>
      <c r="O67" s="516"/>
      <c r="P67" s="517"/>
      <c r="Q67" s="514"/>
      <c r="R67" s="521"/>
      <c r="S67" s="104">
        <f t="shared" ref="S67:S90" si="11">Q67+M67+K67</f>
        <v>0</v>
      </c>
      <c r="T67" s="104" t="e">
        <f t="shared" ref="T67:T90" si="12">S67/H67+0.1</f>
        <v>#DIV/0!</v>
      </c>
    </row>
    <row r="68" spans="1:20" s="343" customFormat="1" hidden="1" x14ac:dyDescent="0.25">
      <c r="A68" s="345">
        <v>65</v>
      </c>
      <c r="B68" s="130">
        <f>PIERNA!B69</f>
        <v>0</v>
      </c>
      <c r="C68" s="351">
        <f>PIERNA!C69</f>
        <v>0</v>
      </c>
      <c r="D68" s="187">
        <f>PIERNA!D69</f>
        <v>0</v>
      </c>
      <c r="E68" s="151">
        <f>PIERNA!E69</f>
        <v>0</v>
      </c>
      <c r="F68" s="309">
        <f>PIERNA!F69</f>
        <v>0</v>
      </c>
      <c r="G68" s="353">
        <f>PIERNA!G69</f>
        <v>0</v>
      </c>
      <c r="H68" s="64">
        <f>PIERNA!H69</f>
        <v>0</v>
      </c>
      <c r="I68" s="347">
        <f t="shared" si="9"/>
        <v>0</v>
      </c>
      <c r="J68" s="472"/>
      <c r="K68" s="494"/>
      <c r="L68" s="495"/>
      <c r="M68" s="518"/>
      <c r="N68" s="515"/>
      <c r="O68" s="516"/>
      <c r="P68" s="517"/>
      <c r="Q68" s="514"/>
      <c r="R68" s="521"/>
      <c r="S68" s="104">
        <f t="shared" si="11"/>
        <v>0</v>
      </c>
      <c r="T68" s="104" t="e">
        <f t="shared" si="12"/>
        <v>#DIV/0!</v>
      </c>
    </row>
    <row r="69" spans="1:20" s="343" customFormat="1" hidden="1" x14ac:dyDescent="0.25">
      <c r="A69" s="345">
        <v>66</v>
      </c>
      <c r="B69" s="130">
        <f>PIERNA!B70</f>
        <v>0</v>
      </c>
      <c r="C69" s="351">
        <f>PIERNA!C70</f>
        <v>0</v>
      </c>
      <c r="D69" s="187">
        <f>PIERNA!D70</f>
        <v>0</v>
      </c>
      <c r="E69" s="151">
        <f>PIERNA!E70</f>
        <v>0</v>
      </c>
      <c r="F69" s="309">
        <f>PIERNA!F70</f>
        <v>0</v>
      </c>
      <c r="G69" s="353">
        <f>PIERNA!G70</f>
        <v>0</v>
      </c>
      <c r="H69" s="64">
        <f>PIERNA!H70</f>
        <v>0</v>
      </c>
      <c r="I69" s="347">
        <f t="shared" si="9"/>
        <v>0</v>
      </c>
      <c r="J69" s="472"/>
      <c r="K69" s="494"/>
      <c r="L69" s="495"/>
      <c r="M69" s="518"/>
      <c r="N69" s="515"/>
      <c r="O69" s="516"/>
      <c r="P69" s="517"/>
      <c r="Q69" s="514"/>
      <c r="R69" s="521"/>
      <c r="S69" s="104">
        <f t="shared" si="11"/>
        <v>0</v>
      </c>
      <c r="T69" s="104" t="e">
        <f t="shared" si="12"/>
        <v>#DIV/0!</v>
      </c>
    </row>
    <row r="70" spans="1:20" s="343" customFormat="1" hidden="1" x14ac:dyDescent="0.25">
      <c r="A70" s="345">
        <v>67</v>
      </c>
      <c r="B70" s="130">
        <f>PIERNA!B71</f>
        <v>0</v>
      </c>
      <c r="C70" s="351">
        <f>PIERNA!C71</f>
        <v>0</v>
      </c>
      <c r="D70" s="187">
        <f>PIERNA!D71</f>
        <v>0</v>
      </c>
      <c r="E70" s="151">
        <f>PIERNA!E71</f>
        <v>0</v>
      </c>
      <c r="F70" s="309">
        <f>PIERNA!F71</f>
        <v>0</v>
      </c>
      <c r="G70" s="353">
        <f>PIERNA!G71</f>
        <v>0</v>
      </c>
      <c r="H70" s="64">
        <f>PIERNA!H71</f>
        <v>0</v>
      </c>
      <c r="I70" s="347">
        <f t="shared" si="9"/>
        <v>0</v>
      </c>
      <c r="J70" s="472"/>
      <c r="K70" s="494"/>
      <c r="L70" s="495"/>
      <c r="M70" s="518"/>
      <c r="N70" s="515"/>
      <c r="O70" s="516"/>
      <c r="P70" s="517"/>
      <c r="Q70" s="514"/>
      <c r="R70" s="521"/>
      <c r="S70" s="104">
        <f t="shared" si="11"/>
        <v>0</v>
      </c>
      <c r="T70" s="104" t="e">
        <f t="shared" si="12"/>
        <v>#DIV/0!</v>
      </c>
    </row>
    <row r="71" spans="1:20" s="343" customFormat="1" hidden="1" x14ac:dyDescent="0.25">
      <c r="A71" s="345">
        <v>68</v>
      </c>
      <c r="B71" s="417">
        <f>PIERNA!B72</f>
        <v>0</v>
      </c>
      <c r="C71" s="351">
        <f>PIERNA!C72</f>
        <v>0</v>
      </c>
      <c r="D71" s="187">
        <f>PIERNA!D72</f>
        <v>0</v>
      </c>
      <c r="E71" s="151">
        <f>PIERNA!E72</f>
        <v>0</v>
      </c>
      <c r="F71" s="309">
        <f>PIERNA!F72</f>
        <v>0</v>
      </c>
      <c r="G71" s="353">
        <f>PIERNA!G72</f>
        <v>0</v>
      </c>
      <c r="H71" s="64">
        <f>PIERNA!H72</f>
        <v>0</v>
      </c>
      <c r="I71" s="347">
        <f t="shared" si="9"/>
        <v>0</v>
      </c>
      <c r="J71" s="472"/>
      <c r="K71" s="494"/>
      <c r="L71" s="495"/>
      <c r="M71" s="518"/>
      <c r="N71" s="515"/>
      <c r="O71" s="516"/>
      <c r="P71" s="517"/>
      <c r="Q71" s="514"/>
      <c r="R71" s="521"/>
      <c r="S71" s="104">
        <f t="shared" si="11"/>
        <v>0</v>
      </c>
      <c r="T71" s="104" t="e">
        <f t="shared" si="12"/>
        <v>#DIV/0!</v>
      </c>
    </row>
    <row r="72" spans="1:20" s="343" customFormat="1" hidden="1" x14ac:dyDescent="0.25">
      <c r="A72" s="345">
        <v>69</v>
      </c>
      <c r="B72" s="130">
        <f>PIERNA!B73</f>
        <v>0</v>
      </c>
      <c r="C72" s="351">
        <f>PIERNA!C73</f>
        <v>0</v>
      </c>
      <c r="D72" s="187">
        <f>PIERNA!D73</f>
        <v>0</v>
      </c>
      <c r="E72" s="151">
        <f>PIERNA!E73</f>
        <v>0</v>
      </c>
      <c r="F72" s="309">
        <f>PIERNA!F73</f>
        <v>0</v>
      </c>
      <c r="G72" s="353">
        <f>PIERNA!G73</f>
        <v>0</v>
      </c>
      <c r="H72" s="64">
        <f>PIERNA!H73</f>
        <v>0</v>
      </c>
      <c r="I72" s="347">
        <f t="shared" si="9"/>
        <v>0</v>
      </c>
      <c r="J72" s="472"/>
      <c r="K72" s="494"/>
      <c r="L72" s="495"/>
      <c r="M72" s="518"/>
      <c r="N72" s="515"/>
      <c r="O72" s="516"/>
      <c r="P72" s="517"/>
      <c r="Q72" s="514"/>
      <c r="R72" s="521"/>
      <c r="S72" s="104">
        <f t="shared" si="11"/>
        <v>0</v>
      </c>
      <c r="T72" s="104" t="e">
        <f t="shared" si="12"/>
        <v>#DIV/0!</v>
      </c>
    </row>
    <row r="73" spans="1:20" s="343" customFormat="1" hidden="1" x14ac:dyDescent="0.25">
      <c r="A73" s="345">
        <v>70</v>
      </c>
      <c r="B73" s="130">
        <f>PIERNA!B74</f>
        <v>0</v>
      </c>
      <c r="C73" s="351">
        <f>PIERNA!C74</f>
        <v>0</v>
      </c>
      <c r="D73" s="187">
        <f>PIERNA!D74</f>
        <v>0</v>
      </c>
      <c r="E73" s="151">
        <f>PIERNA!E74</f>
        <v>0</v>
      </c>
      <c r="F73" s="309">
        <f>PIERNA!F74</f>
        <v>0</v>
      </c>
      <c r="G73" s="353">
        <f>PIERNA!G74</f>
        <v>0</v>
      </c>
      <c r="H73" s="64">
        <f>PIERNA!H74</f>
        <v>0</v>
      </c>
      <c r="I73" s="347">
        <f t="shared" si="9"/>
        <v>0</v>
      </c>
      <c r="J73" s="472"/>
      <c r="K73" s="494"/>
      <c r="L73" s="495"/>
      <c r="M73" s="518"/>
      <c r="N73" s="515"/>
      <c r="O73" s="516"/>
      <c r="P73" s="517"/>
      <c r="Q73" s="514"/>
      <c r="R73" s="521"/>
      <c r="S73" s="104">
        <f t="shared" si="11"/>
        <v>0</v>
      </c>
      <c r="T73" s="104" t="e">
        <f t="shared" si="12"/>
        <v>#DIV/0!</v>
      </c>
    </row>
    <row r="74" spans="1:20" s="343" customFormat="1" hidden="1" x14ac:dyDescent="0.25">
      <c r="A74" s="345">
        <v>71</v>
      </c>
      <c r="B74" s="130">
        <f>PIERNA!B75</f>
        <v>0</v>
      </c>
      <c r="C74" s="351">
        <f>PIERNA!C75</f>
        <v>0</v>
      </c>
      <c r="D74" s="187">
        <f>PIERNA!D75</f>
        <v>0</v>
      </c>
      <c r="E74" s="151">
        <f>PIERNA!E75</f>
        <v>0</v>
      </c>
      <c r="F74" s="309">
        <f>PIERNA!F75</f>
        <v>0</v>
      </c>
      <c r="G74" s="353">
        <f>PIERNA!G75</f>
        <v>0</v>
      </c>
      <c r="H74" s="64">
        <f>PIERNA!H75</f>
        <v>0</v>
      </c>
      <c r="I74" s="347">
        <f t="shared" si="9"/>
        <v>0</v>
      </c>
      <c r="J74" s="472"/>
      <c r="K74" s="494"/>
      <c r="L74" s="495"/>
      <c r="M74" s="518"/>
      <c r="N74" s="515"/>
      <c r="O74" s="516"/>
      <c r="P74" s="517"/>
      <c r="Q74" s="514"/>
      <c r="R74" s="521"/>
      <c r="S74" s="104">
        <f t="shared" si="11"/>
        <v>0</v>
      </c>
      <c r="T74" s="104" t="e">
        <f t="shared" si="12"/>
        <v>#DIV/0!</v>
      </c>
    </row>
    <row r="75" spans="1:20" s="343" customFormat="1" hidden="1" x14ac:dyDescent="0.25">
      <c r="A75" s="345">
        <v>72</v>
      </c>
      <c r="B75" s="130">
        <f>PIERNA!B76</f>
        <v>0</v>
      </c>
      <c r="C75" s="351">
        <f>PIERNA!C76</f>
        <v>0</v>
      </c>
      <c r="D75" s="187">
        <f>PIERNA!D76</f>
        <v>0</v>
      </c>
      <c r="E75" s="151">
        <f>PIERNA!E76</f>
        <v>0</v>
      </c>
      <c r="F75" s="309">
        <f>PIERNA!F76</f>
        <v>0</v>
      </c>
      <c r="G75" s="353">
        <f>PIERNA!G76</f>
        <v>0</v>
      </c>
      <c r="H75" s="64">
        <f>PIERNA!H76</f>
        <v>0</v>
      </c>
      <c r="I75" s="347">
        <f t="shared" si="9"/>
        <v>0</v>
      </c>
      <c r="J75" s="472"/>
      <c r="K75" s="494"/>
      <c r="L75" s="495"/>
      <c r="M75" s="518"/>
      <c r="N75" s="515"/>
      <c r="O75" s="516"/>
      <c r="P75" s="517"/>
      <c r="Q75" s="514"/>
      <c r="R75" s="521"/>
      <c r="S75" s="104">
        <f t="shared" si="11"/>
        <v>0</v>
      </c>
      <c r="T75" s="104" t="e">
        <f t="shared" si="12"/>
        <v>#DIV/0!</v>
      </c>
    </row>
    <row r="76" spans="1:20" s="343" customFormat="1" hidden="1" x14ac:dyDescent="0.25">
      <c r="A76" s="345">
        <v>73</v>
      </c>
      <c r="B76" s="130">
        <f>PIERNA!B77</f>
        <v>0</v>
      </c>
      <c r="C76" s="351">
        <f>PIERNA!C77</f>
        <v>0</v>
      </c>
      <c r="D76" s="187">
        <f>PIERNA!D77</f>
        <v>0</v>
      </c>
      <c r="E76" s="151">
        <f>PIERNA!E77</f>
        <v>0</v>
      </c>
      <c r="F76" s="309">
        <f>PIERNA!F77</f>
        <v>0</v>
      </c>
      <c r="G76" s="353">
        <f>PIERNA!G77</f>
        <v>0</v>
      </c>
      <c r="H76" s="64">
        <f>PIERNA!H77</f>
        <v>0</v>
      </c>
      <c r="I76" s="347">
        <f t="shared" si="9"/>
        <v>0</v>
      </c>
      <c r="J76" s="472"/>
      <c r="K76" s="494"/>
      <c r="L76" s="495"/>
      <c r="M76" s="518"/>
      <c r="N76" s="515"/>
      <c r="O76" s="516"/>
      <c r="P76" s="517"/>
      <c r="Q76" s="514"/>
      <c r="R76" s="521"/>
      <c r="S76" s="104">
        <f t="shared" si="11"/>
        <v>0</v>
      </c>
      <c r="T76" s="104" t="e">
        <f t="shared" si="12"/>
        <v>#DIV/0!</v>
      </c>
    </row>
    <row r="77" spans="1:20" s="343" customFormat="1" hidden="1" x14ac:dyDescent="0.25">
      <c r="A77" s="345">
        <v>74</v>
      </c>
      <c r="B77" s="130">
        <f>PIERNA!B78</f>
        <v>0</v>
      </c>
      <c r="C77" s="351">
        <f>PIERNA!C78</f>
        <v>0</v>
      </c>
      <c r="D77" s="187">
        <f>PIERNA!D78</f>
        <v>0</v>
      </c>
      <c r="E77" s="151">
        <f>PIERNA!E78</f>
        <v>0</v>
      </c>
      <c r="F77" s="309">
        <f>PIERNA!F78</f>
        <v>0</v>
      </c>
      <c r="G77" s="353">
        <f>PIERNA!G78</f>
        <v>0</v>
      </c>
      <c r="H77" s="64">
        <f>PIERNA!H78</f>
        <v>0</v>
      </c>
      <c r="I77" s="347">
        <f t="shared" si="9"/>
        <v>0</v>
      </c>
      <c r="J77" s="472"/>
      <c r="K77" s="494"/>
      <c r="L77" s="495"/>
      <c r="M77" s="518"/>
      <c r="N77" s="515"/>
      <c r="O77" s="516"/>
      <c r="P77" s="517"/>
      <c r="Q77" s="514"/>
      <c r="R77" s="521"/>
      <c r="S77" s="104">
        <f t="shared" si="11"/>
        <v>0</v>
      </c>
      <c r="T77" s="104" t="e">
        <f t="shared" si="12"/>
        <v>#DIV/0!</v>
      </c>
    </row>
    <row r="78" spans="1:20" s="343" customFormat="1" hidden="1" x14ac:dyDescent="0.25">
      <c r="A78" s="345">
        <v>75</v>
      </c>
      <c r="B78" s="130">
        <f>PIERNA!B79</f>
        <v>0</v>
      </c>
      <c r="C78" s="351">
        <f>PIERNA!C79</f>
        <v>0</v>
      </c>
      <c r="D78" s="187">
        <f>PIERNA!D79</f>
        <v>0</v>
      </c>
      <c r="E78" s="151">
        <f>PIERNA!E79</f>
        <v>0</v>
      </c>
      <c r="F78" s="309">
        <f>PIERNA!F79</f>
        <v>0</v>
      </c>
      <c r="G78" s="353">
        <f>PIERNA!G79</f>
        <v>0</v>
      </c>
      <c r="H78" s="64">
        <f>PIERNA!H79</f>
        <v>0</v>
      </c>
      <c r="I78" s="347">
        <f t="shared" si="9"/>
        <v>0</v>
      </c>
      <c r="J78" s="472"/>
      <c r="K78" s="494"/>
      <c r="L78" s="495"/>
      <c r="M78" s="518"/>
      <c r="N78" s="515"/>
      <c r="O78" s="516"/>
      <c r="P78" s="517"/>
      <c r="Q78" s="514"/>
      <c r="R78" s="521"/>
      <c r="S78" s="104">
        <f t="shared" si="11"/>
        <v>0</v>
      </c>
      <c r="T78" s="104" t="e">
        <f t="shared" si="12"/>
        <v>#DIV/0!</v>
      </c>
    </row>
    <row r="79" spans="1:20" s="343" customFormat="1" hidden="1" x14ac:dyDescent="0.25">
      <c r="A79" s="345">
        <v>76</v>
      </c>
      <c r="B79" s="130">
        <f>PIERNA!B80</f>
        <v>0</v>
      </c>
      <c r="C79" s="351">
        <f>PIERNA!C80</f>
        <v>0</v>
      </c>
      <c r="D79" s="187">
        <f>PIERNA!D80</f>
        <v>0</v>
      </c>
      <c r="E79" s="151">
        <f>PIERNA!E80</f>
        <v>0</v>
      </c>
      <c r="F79" s="309">
        <f>PIERNA!F80</f>
        <v>0</v>
      </c>
      <c r="G79" s="353">
        <f>PIERNA!G80</f>
        <v>0</v>
      </c>
      <c r="H79" s="64">
        <f>PIERNA!H80</f>
        <v>0</v>
      </c>
      <c r="I79" s="347">
        <f t="shared" si="9"/>
        <v>0</v>
      </c>
      <c r="J79" s="472"/>
      <c r="K79" s="494"/>
      <c r="L79" s="495"/>
      <c r="M79" s="518"/>
      <c r="N79" s="515"/>
      <c r="O79" s="516"/>
      <c r="P79" s="517"/>
      <c r="Q79" s="514"/>
      <c r="R79" s="521"/>
      <c r="S79" s="104">
        <f t="shared" si="11"/>
        <v>0</v>
      </c>
      <c r="T79" s="104" t="e">
        <f t="shared" si="12"/>
        <v>#DIV/0!</v>
      </c>
    </row>
    <row r="80" spans="1:20" s="343" customFormat="1" hidden="1" x14ac:dyDescent="0.25">
      <c r="A80" s="345">
        <v>77</v>
      </c>
      <c r="B80" s="130">
        <f>PIERNA!B81</f>
        <v>0</v>
      </c>
      <c r="C80" s="351">
        <f>PIERNA!C81</f>
        <v>0</v>
      </c>
      <c r="D80" s="187">
        <f>PIERNA!D81</f>
        <v>0</v>
      </c>
      <c r="E80" s="151">
        <f>PIERNA!E81</f>
        <v>0</v>
      </c>
      <c r="F80" s="309">
        <f>PIERNA!F81</f>
        <v>0</v>
      </c>
      <c r="G80" s="353">
        <f>PIERNA!G81</f>
        <v>0</v>
      </c>
      <c r="H80" s="64">
        <f>PIERNA!H81</f>
        <v>0</v>
      </c>
      <c r="I80" s="347">
        <f t="shared" si="9"/>
        <v>0</v>
      </c>
      <c r="J80" s="472"/>
      <c r="K80" s="494"/>
      <c r="L80" s="495"/>
      <c r="M80" s="518"/>
      <c r="N80" s="515"/>
      <c r="O80" s="516"/>
      <c r="P80" s="517"/>
      <c r="Q80" s="514"/>
      <c r="R80" s="521"/>
      <c r="S80" s="104">
        <f t="shared" si="11"/>
        <v>0</v>
      </c>
      <c r="T80" s="104" t="e">
        <f t="shared" si="12"/>
        <v>#DIV/0!</v>
      </c>
    </row>
    <row r="81" spans="1:20" s="343" customFormat="1" hidden="1" x14ac:dyDescent="0.25">
      <c r="A81" s="345">
        <v>78</v>
      </c>
      <c r="B81" s="130">
        <f>PIERNA!B82</f>
        <v>0</v>
      </c>
      <c r="C81" s="351">
        <f>PIERNA!C82</f>
        <v>0</v>
      </c>
      <c r="D81" s="187">
        <f>PIERNA!D82</f>
        <v>0</v>
      </c>
      <c r="E81" s="151">
        <f>PIERNA!E82</f>
        <v>0</v>
      </c>
      <c r="F81" s="309">
        <f>PIERNA!F82</f>
        <v>0</v>
      </c>
      <c r="G81" s="353">
        <f>PIERNA!G82</f>
        <v>0</v>
      </c>
      <c r="H81" s="64">
        <f>PIERNA!H82</f>
        <v>0</v>
      </c>
      <c r="I81" s="347">
        <f t="shared" si="9"/>
        <v>0</v>
      </c>
      <c r="J81" s="472"/>
      <c r="K81" s="494"/>
      <c r="L81" s="495"/>
      <c r="M81" s="518"/>
      <c r="N81" s="515"/>
      <c r="O81" s="516"/>
      <c r="P81" s="517"/>
      <c r="Q81" s="514"/>
      <c r="R81" s="521"/>
      <c r="S81" s="104">
        <f t="shared" si="11"/>
        <v>0</v>
      </c>
      <c r="T81" s="104" t="e">
        <f t="shared" si="12"/>
        <v>#DIV/0!</v>
      </c>
    </row>
    <row r="82" spans="1:20" s="343" customFormat="1" hidden="1" x14ac:dyDescent="0.25">
      <c r="A82" s="345">
        <v>79</v>
      </c>
      <c r="B82" s="130">
        <f>PIERNA!B83</f>
        <v>0</v>
      </c>
      <c r="C82" s="351">
        <f>PIERNA!C83</f>
        <v>0</v>
      </c>
      <c r="D82" s="187">
        <f>PIERNA!D83</f>
        <v>0</v>
      </c>
      <c r="E82" s="151">
        <f>PIERNA!E83</f>
        <v>0</v>
      </c>
      <c r="F82" s="309">
        <f>PIERNA!F83</f>
        <v>0</v>
      </c>
      <c r="G82" s="353">
        <f>PIERNA!G83</f>
        <v>0</v>
      </c>
      <c r="H82" s="64">
        <f>PIERNA!H83</f>
        <v>0</v>
      </c>
      <c r="I82" s="347">
        <f t="shared" si="9"/>
        <v>0</v>
      </c>
      <c r="J82" s="472"/>
      <c r="K82" s="494"/>
      <c r="L82" s="495"/>
      <c r="M82" s="518"/>
      <c r="N82" s="515"/>
      <c r="O82" s="516"/>
      <c r="P82" s="517"/>
      <c r="Q82" s="514"/>
      <c r="R82" s="521"/>
      <c r="S82" s="104">
        <f t="shared" si="11"/>
        <v>0</v>
      </c>
      <c r="T82" s="104" t="e">
        <f t="shared" si="12"/>
        <v>#DIV/0!</v>
      </c>
    </row>
    <row r="83" spans="1:20" s="343" customFormat="1" hidden="1" x14ac:dyDescent="0.25">
      <c r="A83" s="345">
        <v>80</v>
      </c>
      <c r="B83" s="130">
        <f>PIERNA!B84</f>
        <v>0</v>
      </c>
      <c r="C83" s="351">
        <f>PIERNA!C84</f>
        <v>0</v>
      </c>
      <c r="D83" s="187">
        <f>PIERNA!D84</f>
        <v>0</v>
      </c>
      <c r="E83" s="151">
        <f>PIERNA!E84</f>
        <v>0</v>
      </c>
      <c r="F83" s="309">
        <f>PIERNA!F84</f>
        <v>0</v>
      </c>
      <c r="G83" s="353">
        <f>PIERNA!G84</f>
        <v>0</v>
      </c>
      <c r="H83" s="64">
        <f>PIERNA!H84</f>
        <v>0</v>
      </c>
      <c r="I83" s="347">
        <f t="shared" si="9"/>
        <v>0</v>
      </c>
      <c r="J83" s="472"/>
      <c r="K83" s="494"/>
      <c r="L83" s="495"/>
      <c r="M83" s="518"/>
      <c r="N83" s="515"/>
      <c r="O83" s="516"/>
      <c r="P83" s="517"/>
      <c r="Q83" s="514"/>
      <c r="R83" s="521"/>
      <c r="S83" s="104">
        <f t="shared" si="11"/>
        <v>0</v>
      </c>
      <c r="T83" s="104" t="e">
        <f t="shared" si="12"/>
        <v>#DIV/0!</v>
      </c>
    </row>
    <row r="84" spans="1:20" s="343" customFormat="1" hidden="1" x14ac:dyDescent="0.25">
      <c r="A84" s="345">
        <v>81</v>
      </c>
      <c r="B84" s="130">
        <f>PIERNA!B85</f>
        <v>0</v>
      </c>
      <c r="C84" s="351">
        <f>PIERNA!C85</f>
        <v>0</v>
      </c>
      <c r="D84" s="187">
        <f>PIERNA!D85</f>
        <v>0</v>
      </c>
      <c r="E84" s="151">
        <f>PIERNA!E85</f>
        <v>0</v>
      </c>
      <c r="F84" s="309">
        <f>PIERNA!F85</f>
        <v>0</v>
      </c>
      <c r="G84" s="353">
        <f>PIERNA!G85</f>
        <v>0</v>
      </c>
      <c r="H84" s="64">
        <f>PIERNA!H85</f>
        <v>0</v>
      </c>
      <c r="I84" s="347">
        <f t="shared" si="9"/>
        <v>0</v>
      </c>
      <c r="J84" s="472"/>
      <c r="K84" s="494"/>
      <c r="L84" s="495"/>
      <c r="M84" s="518"/>
      <c r="N84" s="515"/>
      <c r="O84" s="516"/>
      <c r="P84" s="517"/>
      <c r="Q84" s="514"/>
      <c r="R84" s="521"/>
      <c r="S84" s="104">
        <f t="shared" si="11"/>
        <v>0</v>
      </c>
      <c r="T84" s="104" t="e">
        <f t="shared" si="12"/>
        <v>#DIV/0!</v>
      </c>
    </row>
    <row r="85" spans="1:20" s="343" customFormat="1" hidden="1" x14ac:dyDescent="0.25">
      <c r="A85" s="345">
        <v>82</v>
      </c>
      <c r="B85" s="130">
        <f>PIERNA!B86</f>
        <v>0</v>
      </c>
      <c r="C85" s="351">
        <f>PIERNA!C86</f>
        <v>0</v>
      </c>
      <c r="D85" s="187">
        <f>PIERNA!D86</f>
        <v>0</v>
      </c>
      <c r="E85" s="151">
        <f>PIERNA!E86</f>
        <v>0</v>
      </c>
      <c r="F85" s="309">
        <f>PIERNA!F86</f>
        <v>0</v>
      </c>
      <c r="G85" s="353">
        <f>PIERNA!G86</f>
        <v>0</v>
      </c>
      <c r="H85" s="64">
        <f>PIERNA!H86</f>
        <v>0</v>
      </c>
      <c r="I85" s="347">
        <f t="shared" si="9"/>
        <v>0</v>
      </c>
      <c r="J85" s="472"/>
      <c r="K85" s="494"/>
      <c r="L85" s="495"/>
      <c r="M85" s="518"/>
      <c r="N85" s="515"/>
      <c r="O85" s="516"/>
      <c r="P85" s="517"/>
      <c r="Q85" s="514"/>
      <c r="R85" s="521"/>
      <c r="S85" s="104">
        <f t="shared" si="11"/>
        <v>0</v>
      </c>
      <c r="T85" s="104" t="e">
        <f t="shared" si="12"/>
        <v>#DIV/0!</v>
      </c>
    </row>
    <row r="86" spans="1:20" s="343" customFormat="1" hidden="1" x14ac:dyDescent="0.25">
      <c r="A86" s="345">
        <v>83</v>
      </c>
      <c r="B86" s="130">
        <f>PIERNA!B87</f>
        <v>0</v>
      </c>
      <c r="C86" s="351">
        <f>PIERNA!C87</f>
        <v>0</v>
      </c>
      <c r="D86" s="187">
        <f>PIERNA!D87</f>
        <v>0</v>
      </c>
      <c r="E86" s="151">
        <f>PIERNA!E87</f>
        <v>0</v>
      </c>
      <c r="F86" s="309">
        <f>PIERNA!F87</f>
        <v>0</v>
      </c>
      <c r="G86" s="353">
        <f>PIERNA!G87</f>
        <v>0</v>
      </c>
      <c r="H86" s="64">
        <f>PIERNA!H87</f>
        <v>0</v>
      </c>
      <c r="I86" s="347">
        <f t="shared" si="9"/>
        <v>0</v>
      </c>
      <c r="J86" s="472"/>
      <c r="K86" s="494"/>
      <c r="L86" s="495"/>
      <c r="M86" s="518"/>
      <c r="N86" s="515"/>
      <c r="O86" s="516"/>
      <c r="P86" s="517"/>
      <c r="Q86" s="514"/>
      <c r="R86" s="521"/>
      <c r="S86" s="104">
        <f t="shared" si="11"/>
        <v>0</v>
      </c>
      <c r="T86" s="104" t="e">
        <f t="shared" si="12"/>
        <v>#DIV/0!</v>
      </c>
    </row>
    <row r="87" spans="1:20" s="343" customFormat="1" hidden="1" x14ac:dyDescent="0.25">
      <c r="A87" s="345">
        <v>84</v>
      </c>
      <c r="B87" s="130">
        <f>PIERNA!B88</f>
        <v>0</v>
      </c>
      <c r="C87" s="351">
        <f>PIERNA!C88</f>
        <v>0</v>
      </c>
      <c r="D87" s="187">
        <f>PIERNA!D88</f>
        <v>0</v>
      </c>
      <c r="E87" s="151">
        <f>PIERNA!E88</f>
        <v>0</v>
      </c>
      <c r="F87" s="309">
        <f>PIERNA!F88</f>
        <v>0</v>
      </c>
      <c r="G87" s="353">
        <f>PIERNA!G88</f>
        <v>0</v>
      </c>
      <c r="H87" s="64">
        <f>PIERNA!H88</f>
        <v>0</v>
      </c>
      <c r="I87" s="347">
        <f t="shared" si="9"/>
        <v>0</v>
      </c>
      <c r="J87" s="472"/>
      <c r="K87" s="494"/>
      <c r="L87" s="495"/>
      <c r="M87" s="518"/>
      <c r="N87" s="515"/>
      <c r="O87" s="516"/>
      <c r="P87" s="517"/>
      <c r="Q87" s="514"/>
      <c r="R87" s="521"/>
      <c r="S87" s="104">
        <f t="shared" si="11"/>
        <v>0</v>
      </c>
      <c r="T87" s="104" t="e">
        <f t="shared" si="12"/>
        <v>#DIV/0!</v>
      </c>
    </row>
    <row r="88" spans="1:20" s="343" customFormat="1" hidden="1" x14ac:dyDescent="0.25">
      <c r="A88" s="345">
        <v>85</v>
      </c>
      <c r="B88" s="130">
        <f>PIERNA!B89</f>
        <v>0</v>
      </c>
      <c r="C88" s="351">
        <f>PIERNA!C89</f>
        <v>0</v>
      </c>
      <c r="D88" s="187">
        <f>PIERNA!D89</f>
        <v>0</v>
      </c>
      <c r="E88" s="151">
        <f>PIERNA!E89</f>
        <v>0</v>
      </c>
      <c r="F88" s="309">
        <f>PIERNA!F89</f>
        <v>0</v>
      </c>
      <c r="G88" s="353">
        <f>PIERNA!G89</f>
        <v>0</v>
      </c>
      <c r="H88" s="64">
        <f>PIERNA!H89</f>
        <v>0</v>
      </c>
      <c r="I88" s="347">
        <f t="shared" si="9"/>
        <v>0</v>
      </c>
      <c r="J88" s="472"/>
      <c r="K88" s="494"/>
      <c r="L88" s="495"/>
      <c r="M88" s="518"/>
      <c r="N88" s="515"/>
      <c r="O88" s="516"/>
      <c r="P88" s="517"/>
      <c r="Q88" s="514"/>
      <c r="R88" s="521"/>
      <c r="S88" s="104">
        <f t="shared" si="11"/>
        <v>0</v>
      </c>
      <c r="T88" s="104" t="e">
        <f t="shared" si="12"/>
        <v>#DIV/0!</v>
      </c>
    </row>
    <row r="89" spans="1:20" s="343" customFormat="1" x14ac:dyDescent="0.25">
      <c r="A89" s="345"/>
      <c r="B89" s="431"/>
      <c r="C89" s="432"/>
      <c r="D89" s="187"/>
      <c r="E89" s="151"/>
      <c r="F89" s="309"/>
      <c r="G89" s="353"/>
      <c r="H89" s="64"/>
      <c r="I89" s="347">
        <f t="shared" si="9"/>
        <v>0</v>
      </c>
      <c r="J89" s="485"/>
      <c r="K89" s="494"/>
      <c r="L89" s="495"/>
      <c r="M89" s="518"/>
      <c r="N89" s="515"/>
      <c r="O89" s="516"/>
      <c r="P89" s="517"/>
      <c r="Q89" s="514"/>
      <c r="R89" s="521"/>
      <c r="S89" s="104">
        <f t="shared" si="11"/>
        <v>0</v>
      </c>
      <c r="T89" s="104" t="e">
        <f t="shared" si="12"/>
        <v>#DIV/0!</v>
      </c>
    </row>
    <row r="90" spans="1:20" s="343" customFormat="1" x14ac:dyDescent="0.25">
      <c r="A90" s="345"/>
      <c r="B90" s="130"/>
      <c r="C90" s="351"/>
      <c r="D90" s="187"/>
      <c r="E90" s="151"/>
      <c r="F90" s="309"/>
      <c r="G90" s="353"/>
      <c r="H90" s="64"/>
      <c r="I90" s="347">
        <f t="shared" si="9"/>
        <v>0</v>
      </c>
      <c r="J90" s="472"/>
      <c r="K90" s="494"/>
      <c r="L90" s="495"/>
      <c r="M90" s="514"/>
      <c r="N90" s="515"/>
      <c r="O90" s="516"/>
      <c r="P90" s="517"/>
      <c r="Q90" s="514"/>
      <c r="R90" s="521"/>
      <c r="S90" s="104">
        <f t="shared" si="11"/>
        <v>0</v>
      </c>
      <c r="T90" s="104" t="e">
        <f t="shared" si="12"/>
        <v>#DIV/0!</v>
      </c>
    </row>
    <row r="91" spans="1:20" s="343" customFormat="1" x14ac:dyDescent="0.25">
      <c r="A91" s="345"/>
      <c r="B91" s="130"/>
      <c r="C91" s="351"/>
      <c r="D91" s="187"/>
      <c r="E91" s="151"/>
      <c r="F91" s="309"/>
      <c r="G91" s="353"/>
      <c r="H91" s="64"/>
      <c r="I91" s="347"/>
      <c r="J91" s="472"/>
      <c r="K91" s="494"/>
      <c r="L91" s="495"/>
      <c r="M91" s="514"/>
      <c r="N91" s="515"/>
      <c r="O91" s="516"/>
      <c r="P91" s="517"/>
      <c r="Q91" s="514"/>
      <c r="R91" s="521"/>
      <c r="S91" s="104"/>
      <c r="T91" s="104"/>
    </row>
    <row r="92" spans="1:20" s="343" customFormat="1" x14ac:dyDescent="0.25">
      <c r="A92" s="345"/>
      <c r="B92" s="130"/>
      <c r="C92" s="351"/>
      <c r="D92" s="187"/>
      <c r="E92" s="151"/>
      <c r="F92" s="309"/>
      <c r="G92" s="353"/>
      <c r="H92" s="64"/>
      <c r="I92" s="347"/>
      <c r="J92" s="472"/>
      <c r="K92" s="494"/>
      <c r="L92" s="495"/>
      <c r="M92" s="514"/>
      <c r="N92" s="515"/>
      <c r="O92" s="516"/>
      <c r="P92" s="517"/>
      <c r="Q92" s="514"/>
      <c r="R92" s="521"/>
      <c r="S92" s="104"/>
      <c r="T92" s="104"/>
    </row>
    <row r="93" spans="1:20" s="343" customFormat="1" x14ac:dyDescent="0.25">
      <c r="A93" s="345"/>
      <c r="B93" s="130"/>
      <c r="C93" s="351"/>
      <c r="D93" s="187"/>
      <c r="E93" s="151"/>
      <c r="F93" s="309"/>
      <c r="G93" s="353"/>
      <c r="H93" s="64"/>
      <c r="I93" s="347"/>
      <c r="J93" s="472"/>
      <c r="K93" s="494"/>
      <c r="L93" s="495"/>
      <c r="M93" s="514"/>
      <c r="N93" s="515"/>
      <c r="O93" s="516"/>
      <c r="P93" s="517"/>
      <c r="Q93" s="514"/>
      <c r="R93" s="521"/>
      <c r="S93" s="104"/>
      <c r="T93" s="104"/>
    </row>
    <row r="94" spans="1:20" s="343" customFormat="1" x14ac:dyDescent="0.25">
      <c r="A94" s="345"/>
      <c r="B94" s="130"/>
      <c r="C94" s="351"/>
      <c r="D94" s="187"/>
      <c r="E94" s="151"/>
      <c r="F94" s="309"/>
      <c r="G94" s="353"/>
      <c r="H94" s="64"/>
      <c r="I94" s="347"/>
      <c r="J94" s="472"/>
      <c r="K94" s="494"/>
      <c r="L94" s="495"/>
      <c r="M94" s="514"/>
      <c r="N94" s="515"/>
      <c r="O94" s="516"/>
      <c r="P94" s="517"/>
      <c r="Q94" s="514"/>
      <c r="R94" s="521"/>
      <c r="S94" s="104"/>
      <c r="T94" s="104"/>
    </row>
    <row r="95" spans="1:20" s="343" customFormat="1" x14ac:dyDescent="0.25">
      <c r="A95" s="345"/>
      <c r="B95" s="130"/>
      <c r="C95" s="351"/>
      <c r="D95" s="187"/>
      <c r="E95" s="151"/>
      <c r="F95" s="309"/>
      <c r="G95" s="353"/>
      <c r="H95" s="64"/>
      <c r="I95" s="347"/>
      <c r="J95" s="472"/>
      <c r="K95" s="494"/>
      <c r="L95" s="495"/>
      <c r="M95" s="514"/>
      <c r="N95" s="515"/>
      <c r="O95" s="516"/>
      <c r="P95" s="517"/>
      <c r="Q95" s="514"/>
      <c r="R95" s="521"/>
      <c r="S95" s="104"/>
      <c r="T95" s="104"/>
    </row>
    <row r="96" spans="1:20" s="343" customFormat="1" x14ac:dyDescent="0.25">
      <c r="A96" s="345">
        <v>60</v>
      </c>
      <c r="B96" s="130" t="s">
        <v>351</v>
      </c>
      <c r="C96" s="292" t="s">
        <v>250</v>
      </c>
      <c r="D96" s="187"/>
      <c r="E96" s="151">
        <v>42830</v>
      </c>
      <c r="F96" s="309">
        <v>22.7</v>
      </c>
      <c r="G96" s="185">
        <v>5</v>
      </c>
      <c r="H96" s="64">
        <v>22.7</v>
      </c>
      <c r="I96" s="347">
        <f t="shared" ref="I96:I108" si="13">H96-F96</f>
        <v>0</v>
      </c>
      <c r="J96" s="472"/>
      <c r="K96" s="494"/>
      <c r="L96" s="495"/>
      <c r="M96" s="514"/>
      <c r="N96" s="515"/>
      <c r="O96" s="748" t="s">
        <v>352</v>
      </c>
      <c r="P96" s="517"/>
      <c r="Q96" s="514">
        <v>4313</v>
      </c>
      <c r="R96" s="521" t="s">
        <v>375</v>
      </c>
      <c r="S96" s="104">
        <f t="shared" ref="S96:S107" si="14">Q96+M96+K96</f>
        <v>4313</v>
      </c>
      <c r="T96" s="104">
        <f>S96/H96</f>
        <v>190</v>
      </c>
    </row>
    <row r="97" spans="1:20" s="343" customFormat="1" x14ac:dyDescent="0.25">
      <c r="A97" s="345">
        <f>A96+1</f>
        <v>61</v>
      </c>
      <c r="B97" s="130" t="s">
        <v>351</v>
      </c>
      <c r="C97" s="292" t="s">
        <v>322</v>
      </c>
      <c r="D97" s="187"/>
      <c r="E97" s="151">
        <v>42830</v>
      </c>
      <c r="F97" s="309">
        <v>50</v>
      </c>
      <c r="G97" s="185">
        <v>5</v>
      </c>
      <c r="H97" s="64">
        <v>50</v>
      </c>
      <c r="I97" s="196">
        <f t="shared" si="13"/>
        <v>0</v>
      </c>
      <c r="J97" s="472"/>
      <c r="K97" s="494"/>
      <c r="L97" s="495"/>
      <c r="M97" s="514"/>
      <c r="N97" s="515"/>
      <c r="O97" s="748" t="s">
        <v>352</v>
      </c>
      <c r="P97" s="517"/>
      <c r="Q97" s="514">
        <v>9500</v>
      </c>
      <c r="R97" s="521" t="s">
        <v>375</v>
      </c>
      <c r="S97" s="104">
        <f t="shared" si="14"/>
        <v>9500</v>
      </c>
      <c r="T97" s="104">
        <f>S97/H97</f>
        <v>190</v>
      </c>
    </row>
    <row r="98" spans="1:20" s="343" customFormat="1" x14ac:dyDescent="0.25">
      <c r="A98" s="345">
        <f t="shared" ref="A98:A116" si="15">A97+1</f>
        <v>62</v>
      </c>
      <c r="B98" s="130" t="s">
        <v>351</v>
      </c>
      <c r="C98" s="292" t="s">
        <v>323</v>
      </c>
      <c r="D98" s="187"/>
      <c r="E98" s="151">
        <v>42830</v>
      </c>
      <c r="F98" s="309">
        <v>22.7</v>
      </c>
      <c r="G98" s="353">
        <v>5</v>
      </c>
      <c r="H98" s="64">
        <v>22.7</v>
      </c>
      <c r="I98" s="347">
        <f t="shared" si="13"/>
        <v>0</v>
      </c>
      <c r="J98" s="472"/>
      <c r="K98" s="494"/>
      <c r="L98" s="495"/>
      <c r="M98" s="514"/>
      <c r="N98" s="532"/>
      <c r="O98" s="748" t="s">
        <v>352</v>
      </c>
      <c r="P98" s="517"/>
      <c r="Q98" s="514">
        <v>1225.8</v>
      </c>
      <c r="R98" s="521" t="s">
        <v>375</v>
      </c>
      <c r="S98" s="104">
        <f t="shared" si="14"/>
        <v>1225.8</v>
      </c>
      <c r="T98" s="104">
        <f>S98/H98</f>
        <v>54</v>
      </c>
    </row>
    <row r="99" spans="1:20" s="343" customFormat="1" ht="15.75" x14ac:dyDescent="0.25">
      <c r="A99" s="345">
        <f t="shared" si="15"/>
        <v>63</v>
      </c>
      <c r="B99" s="130" t="s">
        <v>351</v>
      </c>
      <c r="C99" s="702" t="s">
        <v>324</v>
      </c>
      <c r="D99" s="187"/>
      <c r="E99" s="151">
        <v>42830</v>
      </c>
      <c r="F99" s="309">
        <v>100</v>
      </c>
      <c r="G99" s="353">
        <v>5</v>
      </c>
      <c r="H99" s="64">
        <v>100</v>
      </c>
      <c r="I99" s="347">
        <f t="shared" si="13"/>
        <v>0</v>
      </c>
      <c r="J99" s="472"/>
      <c r="K99" s="494"/>
      <c r="L99" s="495"/>
      <c r="M99" s="514"/>
      <c r="N99" s="515"/>
      <c r="O99" s="748" t="s">
        <v>352</v>
      </c>
      <c r="P99" s="517"/>
      <c r="Q99" s="514">
        <v>17000</v>
      </c>
      <c r="R99" s="521" t="s">
        <v>375</v>
      </c>
      <c r="S99" s="104">
        <f t="shared" si="14"/>
        <v>17000</v>
      </c>
      <c r="T99" s="104">
        <f t="shared" ref="T99:T103" si="16">S99/H99</f>
        <v>170</v>
      </c>
    </row>
    <row r="100" spans="1:20" s="343" customFormat="1" ht="15.75" x14ac:dyDescent="0.25">
      <c r="A100" s="345">
        <f t="shared" si="15"/>
        <v>64</v>
      </c>
      <c r="B100" s="638" t="s">
        <v>353</v>
      </c>
      <c r="C100" s="703" t="s">
        <v>354</v>
      </c>
      <c r="D100" s="633"/>
      <c r="E100" s="634">
        <v>42831</v>
      </c>
      <c r="F100" s="635">
        <v>2758.8</v>
      </c>
      <c r="G100" s="636">
        <v>3</v>
      </c>
      <c r="H100" s="637">
        <v>2758.8</v>
      </c>
      <c r="I100" s="347">
        <f t="shared" si="13"/>
        <v>0</v>
      </c>
      <c r="J100" s="472"/>
      <c r="K100" s="494"/>
      <c r="L100" s="495"/>
      <c r="M100" s="514"/>
      <c r="N100" s="515"/>
      <c r="O100" s="522" t="s">
        <v>355</v>
      </c>
      <c r="P100" s="517"/>
      <c r="Q100" s="514">
        <v>56555.4</v>
      </c>
      <c r="R100" s="521" t="s">
        <v>406</v>
      </c>
      <c r="S100" s="104">
        <f t="shared" si="14"/>
        <v>56555.4</v>
      </c>
      <c r="T100" s="104">
        <f t="shared" si="16"/>
        <v>20.5</v>
      </c>
    </row>
    <row r="101" spans="1:20" s="343" customFormat="1" x14ac:dyDescent="0.25">
      <c r="A101" s="345">
        <f t="shared" si="15"/>
        <v>65</v>
      </c>
      <c r="B101" s="130" t="s">
        <v>351</v>
      </c>
      <c r="C101" s="351" t="s">
        <v>324</v>
      </c>
      <c r="D101" s="187"/>
      <c r="E101" s="151">
        <v>42833</v>
      </c>
      <c r="F101" s="309">
        <v>400</v>
      </c>
      <c r="G101" s="185">
        <v>20</v>
      </c>
      <c r="H101" s="64">
        <v>400</v>
      </c>
      <c r="I101" s="347">
        <f t="shared" si="13"/>
        <v>0</v>
      </c>
      <c r="J101" s="472"/>
      <c r="K101" s="494"/>
      <c r="L101" s="495"/>
      <c r="M101" s="514"/>
      <c r="N101" s="515"/>
      <c r="O101" s="747" t="s">
        <v>360</v>
      </c>
      <c r="P101" s="517"/>
      <c r="Q101" s="514">
        <v>68000</v>
      </c>
      <c r="R101" s="521" t="s">
        <v>379</v>
      </c>
      <c r="S101" s="104">
        <f t="shared" si="14"/>
        <v>68000</v>
      </c>
      <c r="T101" s="104">
        <f t="shared" si="16"/>
        <v>170</v>
      </c>
    </row>
    <row r="102" spans="1:20" s="343" customFormat="1" x14ac:dyDescent="0.25">
      <c r="A102" s="345">
        <f t="shared" si="15"/>
        <v>66</v>
      </c>
      <c r="B102" s="130" t="s">
        <v>351</v>
      </c>
      <c r="C102" s="292" t="s">
        <v>323</v>
      </c>
      <c r="D102" s="187"/>
      <c r="E102" s="151">
        <v>42833</v>
      </c>
      <c r="F102" s="309">
        <v>90.8</v>
      </c>
      <c r="G102" s="353">
        <v>20</v>
      </c>
      <c r="H102" s="64">
        <v>90.8</v>
      </c>
      <c r="I102" s="347">
        <f t="shared" si="13"/>
        <v>0</v>
      </c>
      <c r="J102" s="472"/>
      <c r="K102" s="494"/>
      <c r="L102" s="495"/>
      <c r="M102" s="514"/>
      <c r="N102" s="515"/>
      <c r="O102" s="747" t="s">
        <v>360</v>
      </c>
      <c r="P102" s="517"/>
      <c r="Q102" s="514">
        <v>4721.6000000000004</v>
      </c>
      <c r="R102" s="521" t="s">
        <v>379</v>
      </c>
      <c r="S102" s="104">
        <f t="shared" si="14"/>
        <v>4721.6000000000004</v>
      </c>
      <c r="T102" s="104">
        <f t="shared" si="16"/>
        <v>52.000000000000007</v>
      </c>
    </row>
    <row r="103" spans="1:20" s="343" customFormat="1" x14ac:dyDescent="0.25">
      <c r="A103" s="345">
        <f t="shared" si="15"/>
        <v>67</v>
      </c>
      <c r="B103" s="130" t="s">
        <v>351</v>
      </c>
      <c r="C103" s="292" t="s">
        <v>322</v>
      </c>
      <c r="D103" s="187"/>
      <c r="E103" s="151">
        <v>42837</v>
      </c>
      <c r="F103" s="309">
        <v>100</v>
      </c>
      <c r="G103" s="353">
        <v>10</v>
      </c>
      <c r="H103" s="64">
        <v>100</v>
      </c>
      <c r="I103" s="347">
        <f t="shared" si="13"/>
        <v>0</v>
      </c>
      <c r="J103" s="472"/>
      <c r="K103" s="494"/>
      <c r="L103" s="495"/>
      <c r="M103" s="514"/>
      <c r="N103" s="515"/>
      <c r="O103" s="749" t="s">
        <v>368</v>
      </c>
      <c r="P103" s="517"/>
      <c r="Q103" s="514">
        <v>19000</v>
      </c>
      <c r="R103" s="521" t="s">
        <v>381</v>
      </c>
      <c r="S103" s="104">
        <f t="shared" si="14"/>
        <v>19000</v>
      </c>
      <c r="T103" s="104">
        <f t="shared" si="16"/>
        <v>190</v>
      </c>
    </row>
    <row r="104" spans="1:20" s="343" customFormat="1" x14ac:dyDescent="0.25">
      <c r="A104" s="345">
        <f t="shared" si="15"/>
        <v>68</v>
      </c>
      <c r="B104" s="130" t="s">
        <v>351</v>
      </c>
      <c r="C104" s="292" t="s">
        <v>323</v>
      </c>
      <c r="D104" s="391"/>
      <c r="E104" s="151">
        <v>42837</v>
      </c>
      <c r="F104" s="309">
        <v>181.6</v>
      </c>
      <c r="G104" s="185">
        <v>40</v>
      </c>
      <c r="H104" s="64">
        <v>181.6</v>
      </c>
      <c r="I104" s="347">
        <f t="shared" si="13"/>
        <v>0</v>
      </c>
      <c r="J104" s="472"/>
      <c r="K104" s="494"/>
      <c r="L104" s="495"/>
      <c r="M104" s="514"/>
      <c r="N104" s="515"/>
      <c r="O104" s="749" t="s">
        <v>368</v>
      </c>
      <c r="P104" s="517"/>
      <c r="Q104" s="514">
        <v>9806.4</v>
      </c>
      <c r="R104" s="521" t="s">
        <v>381</v>
      </c>
      <c r="S104" s="104">
        <f t="shared" si="14"/>
        <v>9806.4</v>
      </c>
      <c r="T104" s="104">
        <f t="shared" ref="T104:T108" si="17">S104/H104</f>
        <v>54</v>
      </c>
    </row>
    <row r="105" spans="1:20" s="343" customFormat="1" x14ac:dyDescent="0.25">
      <c r="A105" s="345">
        <f t="shared" si="15"/>
        <v>69</v>
      </c>
      <c r="B105" s="130" t="s">
        <v>351</v>
      </c>
      <c r="C105" s="292" t="s">
        <v>250</v>
      </c>
      <c r="D105" s="391"/>
      <c r="E105" s="151">
        <v>42837</v>
      </c>
      <c r="F105" s="309">
        <v>45.4</v>
      </c>
      <c r="G105" s="185">
        <v>10</v>
      </c>
      <c r="H105" s="64">
        <v>45.4</v>
      </c>
      <c r="I105" s="347">
        <f t="shared" si="13"/>
        <v>0</v>
      </c>
      <c r="J105" s="472"/>
      <c r="K105" s="494"/>
      <c r="L105" s="495"/>
      <c r="M105" s="514"/>
      <c r="N105" s="515"/>
      <c r="O105" s="749" t="s">
        <v>368</v>
      </c>
      <c r="P105" s="517"/>
      <c r="Q105" s="514">
        <v>8626</v>
      </c>
      <c r="R105" s="521" t="s">
        <v>381</v>
      </c>
      <c r="S105" s="104">
        <f t="shared" si="14"/>
        <v>8626</v>
      </c>
      <c r="T105" s="104">
        <f t="shared" si="17"/>
        <v>190</v>
      </c>
    </row>
    <row r="106" spans="1:20" s="343" customFormat="1" x14ac:dyDescent="0.25">
      <c r="A106" s="345">
        <f t="shared" si="15"/>
        <v>70</v>
      </c>
      <c r="B106" s="130" t="s">
        <v>353</v>
      </c>
      <c r="C106" s="292" t="s">
        <v>354</v>
      </c>
      <c r="D106" s="187"/>
      <c r="E106" s="151">
        <v>42837</v>
      </c>
      <c r="F106" s="309">
        <v>3696.2</v>
      </c>
      <c r="G106" s="185">
        <v>4</v>
      </c>
      <c r="H106" s="64">
        <v>3696.2</v>
      </c>
      <c r="I106" s="347">
        <f t="shared" si="13"/>
        <v>0</v>
      </c>
      <c r="J106" s="490"/>
      <c r="K106" s="494"/>
      <c r="L106" s="495"/>
      <c r="M106" s="514"/>
      <c r="N106" s="523"/>
      <c r="O106" s="516" t="s">
        <v>369</v>
      </c>
      <c r="P106" s="517"/>
      <c r="Q106" s="514">
        <v>73184.759999999995</v>
      </c>
      <c r="R106" s="521" t="s">
        <v>406</v>
      </c>
      <c r="S106" s="104">
        <f t="shared" si="14"/>
        <v>73184.759999999995</v>
      </c>
      <c r="T106" s="104">
        <f t="shared" si="17"/>
        <v>19.8</v>
      </c>
    </row>
    <row r="107" spans="1:20" s="343" customFormat="1" x14ac:dyDescent="0.25">
      <c r="A107" s="345">
        <f t="shared" si="15"/>
        <v>71</v>
      </c>
      <c r="B107" s="130" t="s">
        <v>351</v>
      </c>
      <c r="C107" s="292" t="s">
        <v>323</v>
      </c>
      <c r="D107" s="187"/>
      <c r="E107" s="151">
        <v>42846</v>
      </c>
      <c r="F107" s="309">
        <v>1003.34</v>
      </c>
      <c r="G107" s="185">
        <v>221</v>
      </c>
      <c r="H107" s="64">
        <v>1003.34</v>
      </c>
      <c r="I107" s="347">
        <f t="shared" si="13"/>
        <v>0</v>
      </c>
      <c r="J107" s="490"/>
      <c r="K107" s="494"/>
      <c r="L107" s="495"/>
      <c r="M107" s="514"/>
      <c r="N107" s="523"/>
      <c r="O107" s="751" t="s">
        <v>400</v>
      </c>
      <c r="P107" s="517"/>
      <c r="Q107" s="514">
        <v>52173.68</v>
      </c>
      <c r="R107" s="521" t="s">
        <v>408</v>
      </c>
      <c r="S107" s="104">
        <f t="shared" si="14"/>
        <v>52173.68</v>
      </c>
      <c r="T107" s="104">
        <f t="shared" si="17"/>
        <v>52</v>
      </c>
    </row>
    <row r="108" spans="1:20" s="343" customFormat="1" x14ac:dyDescent="0.25">
      <c r="A108" s="345">
        <f t="shared" si="15"/>
        <v>72</v>
      </c>
      <c r="B108" s="130" t="s">
        <v>351</v>
      </c>
      <c r="C108" s="292" t="s">
        <v>392</v>
      </c>
      <c r="D108" s="292"/>
      <c r="E108" s="151">
        <v>42846</v>
      </c>
      <c r="F108" s="309">
        <v>1000</v>
      </c>
      <c r="G108" s="185">
        <v>100</v>
      </c>
      <c r="H108" s="64">
        <v>1000</v>
      </c>
      <c r="I108" s="347">
        <f t="shared" si="13"/>
        <v>0</v>
      </c>
      <c r="J108" s="490"/>
      <c r="K108" s="494"/>
      <c r="L108" s="495"/>
      <c r="M108" s="514"/>
      <c r="N108" s="523"/>
      <c r="O108" s="751" t="s">
        <v>400</v>
      </c>
      <c r="P108" s="517"/>
      <c r="Q108" s="514">
        <v>39000</v>
      </c>
      <c r="R108" s="521" t="s">
        <v>408</v>
      </c>
      <c r="S108" s="104">
        <f t="shared" ref="S108" si="18">Q108+M108+K108</f>
        <v>39000</v>
      </c>
      <c r="T108" s="104">
        <f t="shared" si="17"/>
        <v>39</v>
      </c>
    </row>
    <row r="109" spans="1:20" s="343" customFormat="1" x14ac:dyDescent="0.25">
      <c r="A109" s="345">
        <f t="shared" si="15"/>
        <v>73</v>
      </c>
      <c r="B109" s="130" t="s">
        <v>353</v>
      </c>
      <c r="C109" s="292" t="s">
        <v>354</v>
      </c>
      <c r="D109" s="292"/>
      <c r="E109" s="151">
        <v>42847</v>
      </c>
      <c r="F109" s="309">
        <v>2756</v>
      </c>
      <c r="G109" s="185">
        <v>3</v>
      </c>
      <c r="H109" s="64">
        <v>2756</v>
      </c>
      <c r="I109" s="347">
        <f t="shared" ref="I109:I116" si="19">H109-F109</f>
        <v>0</v>
      </c>
      <c r="J109" s="472"/>
      <c r="K109" s="494"/>
      <c r="L109" s="495"/>
      <c r="M109" s="514"/>
      <c r="N109" s="523"/>
      <c r="O109" s="516" t="s">
        <v>403</v>
      </c>
      <c r="P109" s="517"/>
      <c r="Q109" s="514">
        <v>54568.800000000003</v>
      </c>
      <c r="R109" s="521" t="s">
        <v>422</v>
      </c>
      <c r="S109" s="104">
        <f t="shared" ref="S109:S123" si="20">Q109+M109+K109</f>
        <v>54568.800000000003</v>
      </c>
      <c r="T109" s="104">
        <f t="shared" ref="T109:T123" si="21">S109/H109</f>
        <v>19.8</v>
      </c>
    </row>
    <row r="110" spans="1:20" s="343" customFormat="1" x14ac:dyDescent="0.25">
      <c r="A110" s="345">
        <f t="shared" si="15"/>
        <v>74</v>
      </c>
      <c r="B110" s="130" t="s">
        <v>353</v>
      </c>
      <c r="C110" s="292" t="s">
        <v>354</v>
      </c>
      <c r="D110" s="292"/>
      <c r="E110" s="151">
        <v>42853</v>
      </c>
      <c r="F110" s="309">
        <v>2653.6</v>
      </c>
      <c r="G110" s="185">
        <v>3</v>
      </c>
      <c r="H110" s="64">
        <v>2653.6</v>
      </c>
      <c r="I110" s="347">
        <f t="shared" si="19"/>
        <v>0</v>
      </c>
      <c r="J110" s="472"/>
      <c r="K110" s="494"/>
      <c r="L110" s="495"/>
      <c r="M110" s="514"/>
      <c r="N110" s="523"/>
      <c r="O110" s="516" t="s">
        <v>435</v>
      </c>
      <c r="P110" s="517"/>
      <c r="Q110" s="832">
        <v>52541.279999999999</v>
      </c>
      <c r="R110" s="833" t="s">
        <v>592</v>
      </c>
      <c r="S110" s="104">
        <f t="shared" si="20"/>
        <v>52541.279999999999</v>
      </c>
      <c r="T110" s="104">
        <f t="shared" si="21"/>
        <v>19.8</v>
      </c>
    </row>
    <row r="111" spans="1:20" s="343" customFormat="1" x14ac:dyDescent="0.25">
      <c r="A111" s="345">
        <f t="shared" si="15"/>
        <v>75</v>
      </c>
      <c r="B111" s="130" t="s">
        <v>121</v>
      </c>
      <c r="C111" s="292" t="s">
        <v>221</v>
      </c>
      <c r="D111" s="292"/>
      <c r="E111" s="151">
        <v>42854</v>
      </c>
      <c r="F111" s="309">
        <v>16639.57</v>
      </c>
      <c r="G111" s="185">
        <v>586</v>
      </c>
      <c r="H111" s="64">
        <v>16639.57</v>
      </c>
      <c r="I111" s="347">
        <f t="shared" si="19"/>
        <v>0</v>
      </c>
      <c r="J111" s="472"/>
      <c r="K111" s="494"/>
      <c r="L111" s="495"/>
      <c r="M111" s="514"/>
      <c r="N111" s="523"/>
      <c r="O111" s="516" t="s">
        <v>597</v>
      </c>
      <c r="P111" s="517"/>
      <c r="Q111" s="832">
        <f>264363.37+1150000</f>
        <v>1414363.37</v>
      </c>
      <c r="R111" s="833" t="s">
        <v>598</v>
      </c>
      <c r="S111" s="104">
        <f t="shared" si="20"/>
        <v>1414363.37</v>
      </c>
      <c r="T111" s="104">
        <f t="shared" si="21"/>
        <v>84.999995192183462</v>
      </c>
    </row>
    <row r="112" spans="1:20" s="343" customFormat="1" x14ac:dyDescent="0.25">
      <c r="A112" s="345">
        <f t="shared" si="15"/>
        <v>76</v>
      </c>
      <c r="B112" s="130" t="s">
        <v>121</v>
      </c>
      <c r="C112" s="292" t="s">
        <v>453</v>
      </c>
      <c r="D112" s="292"/>
      <c r="E112" s="151">
        <v>42854</v>
      </c>
      <c r="F112" s="309">
        <v>18506.55</v>
      </c>
      <c r="G112" s="185">
        <v>680</v>
      </c>
      <c r="H112" s="64">
        <v>18506.55</v>
      </c>
      <c r="I112" s="347">
        <f t="shared" si="19"/>
        <v>0</v>
      </c>
      <c r="J112" s="472"/>
      <c r="K112" s="494"/>
      <c r="L112" s="495"/>
      <c r="M112" s="514"/>
      <c r="N112" s="523"/>
      <c r="O112" s="516" t="s">
        <v>454</v>
      </c>
      <c r="P112" s="517"/>
      <c r="Q112" s="832">
        <v>595911.04</v>
      </c>
      <c r="R112" s="833" t="s">
        <v>596</v>
      </c>
      <c r="S112" s="104">
        <f t="shared" si="20"/>
        <v>595911.04</v>
      </c>
      <c r="T112" s="104">
        <f t="shared" si="21"/>
        <v>32.200007024539964</v>
      </c>
    </row>
    <row r="113" spans="1:20" s="343" customFormat="1" x14ac:dyDescent="0.25">
      <c r="A113" s="345">
        <f t="shared" si="15"/>
        <v>77</v>
      </c>
      <c r="B113" s="130"/>
      <c r="C113" s="292"/>
      <c r="D113" s="292"/>
      <c r="E113" s="151"/>
      <c r="F113" s="309"/>
      <c r="G113" s="185"/>
      <c r="H113" s="64"/>
      <c r="I113" s="347">
        <f t="shared" si="19"/>
        <v>0</v>
      </c>
      <c r="J113" s="472"/>
      <c r="K113" s="494"/>
      <c r="L113" s="495"/>
      <c r="M113" s="514"/>
      <c r="N113" s="523"/>
      <c r="O113" s="516"/>
      <c r="P113" s="517"/>
      <c r="Q113" s="514"/>
      <c r="R113" s="521"/>
      <c r="S113" s="104">
        <f t="shared" si="20"/>
        <v>0</v>
      </c>
      <c r="T113" s="104" t="e">
        <f t="shared" si="21"/>
        <v>#DIV/0!</v>
      </c>
    </row>
    <row r="114" spans="1:20" s="343" customFormat="1" x14ac:dyDescent="0.25">
      <c r="A114" s="345">
        <f t="shared" si="15"/>
        <v>78</v>
      </c>
      <c r="B114" s="130"/>
      <c r="C114" s="292"/>
      <c r="D114" s="292"/>
      <c r="E114" s="151"/>
      <c r="F114" s="309"/>
      <c r="G114" s="185"/>
      <c r="H114" s="64"/>
      <c r="I114" s="347">
        <f t="shared" si="19"/>
        <v>0</v>
      </c>
      <c r="J114" s="472"/>
      <c r="K114" s="494"/>
      <c r="L114" s="495"/>
      <c r="M114" s="514"/>
      <c r="N114" s="523"/>
      <c r="O114" s="516"/>
      <c r="P114" s="517"/>
      <c r="Q114" s="514"/>
      <c r="R114" s="521"/>
      <c r="S114" s="104">
        <f t="shared" si="20"/>
        <v>0</v>
      </c>
      <c r="T114" s="104" t="e">
        <f t="shared" si="21"/>
        <v>#DIV/0!</v>
      </c>
    </row>
    <row r="115" spans="1:20" s="343" customFormat="1" x14ac:dyDescent="0.25">
      <c r="A115" s="345">
        <f t="shared" si="15"/>
        <v>79</v>
      </c>
      <c r="B115" s="130"/>
      <c r="C115" s="292"/>
      <c r="D115" s="292"/>
      <c r="E115" s="151"/>
      <c r="F115" s="309"/>
      <c r="G115" s="185"/>
      <c r="H115" s="64"/>
      <c r="I115" s="347">
        <f t="shared" si="19"/>
        <v>0</v>
      </c>
      <c r="J115" s="472"/>
      <c r="K115" s="494"/>
      <c r="L115" s="495"/>
      <c r="M115" s="514"/>
      <c r="N115" s="523"/>
      <c r="O115" s="516"/>
      <c r="P115" s="517"/>
      <c r="Q115" s="514"/>
      <c r="R115" s="521"/>
      <c r="S115" s="104">
        <f t="shared" si="20"/>
        <v>0</v>
      </c>
      <c r="T115" s="104" t="e">
        <f t="shared" si="21"/>
        <v>#DIV/0!</v>
      </c>
    </row>
    <row r="116" spans="1:20" s="343" customFormat="1" x14ac:dyDescent="0.25">
      <c r="A116" s="345">
        <f t="shared" si="15"/>
        <v>80</v>
      </c>
      <c r="B116" s="130"/>
      <c r="C116" s="292"/>
      <c r="D116" s="292"/>
      <c r="E116" s="151"/>
      <c r="F116" s="309"/>
      <c r="G116" s="185"/>
      <c r="H116" s="64"/>
      <c r="I116" s="347">
        <f t="shared" si="19"/>
        <v>0</v>
      </c>
      <c r="J116" s="472"/>
      <c r="K116" s="200"/>
      <c r="L116" s="374"/>
      <c r="M116" s="112"/>
      <c r="N116" s="375"/>
      <c r="O116" s="170"/>
      <c r="P116" s="215"/>
      <c r="Q116" s="97"/>
      <c r="R116" s="403"/>
      <c r="S116" s="104">
        <f t="shared" si="20"/>
        <v>0</v>
      </c>
      <c r="T116" s="104" t="e">
        <f t="shared" si="21"/>
        <v>#DIV/0!</v>
      </c>
    </row>
    <row r="117" spans="1:20" s="343" customFormat="1" x14ac:dyDescent="0.25">
      <c r="A117" s="345"/>
      <c r="B117" s="130"/>
      <c r="C117" s="292"/>
      <c r="D117" s="292"/>
      <c r="E117" s="151"/>
      <c r="F117" s="309"/>
      <c r="G117" s="185"/>
      <c r="H117" s="64"/>
      <c r="I117" s="347"/>
      <c r="J117" s="472"/>
      <c r="K117" s="200"/>
      <c r="L117" s="374"/>
      <c r="M117" s="112"/>
      <c r="N117" s="375"/>
      <c r="O117" s="170"/>
      <c r="P117" s="215"/>
      <c r="Q117" s="97"/>
      <c r="R117" s="403"/>
      <c r="S117" s="104">
        <f t="shared" si="20"/>
        <v>0</v>
      </c>
      <c r="T117" s="104" t="e">
        <f t="shared" si="21"/>
        <v>#DIV/0!</v>
      </c>
    </row>
    <row r="118" spans="1:20" s="343" customFormat="1" x14ac:dyDescent="0.25">
      <c r="A118" s="345"/>
      <c r="B118" s="130"/>
      <c r="C118" s="292"/>
      <c r="D118" s="292"/>
      <c r="E118" s="151"/>
      <c r="F118" s="309"/>
      <c r="G118" s="185"/>
      <c r="H118" s="64"/>
      <c r="I118" s="347"/>
      <c r="J118" s="472"/>
      <c r="K118" s="200"/>
      <c r="L118" s="374"/>
      <c r="M118" s="112"/>
      <c r="N118" s="375"/>
      <c r="O118" s="170"/>
      <c r="P118" s="215"/>
      <c r="Q118" s="97"/>
      <c r="R118" s="403"/>
      <c r="S118" s="104">
        <f t="shared" si="20"/>
        <v>0</v>
      </c>
      <c r="T118" s="104" t="e">
        <f t="shared" si="21"/>
        <v>#DIV/0!</v>
      </c>
    </row>
    <row r="119" spans="1:20" s="343" customFormat="1" x14ac:dyDescent="0.25">
      <c r="A119" s="345"/>
      <c r="B119" s="130"/>
      <c r="C119" s="292"/>
      <c r="D119" s="292"/>
      <c r="E119" s="151"/>
      <c r="F119" s="309"/>
      <c r="G119" s="185"/>
      <c r="H119" s="64"/>
      <c r="I119" s="347"/>
      <c r="J119" s="472"/>
      <c r="K119" s="200"/>
      <c r="L119" s="374"/>
      <c r="M119" s="112"/>
      <c r="N119" s="375"/>
      <c r="O119" s="170"/>
      <c r="P119" s="215"/>
      <c r="Q119" s="97"/>
      <c r="R119" s="403"/>
      <c r="S119" s="104">
        <f t="shared" si="20"/>
        <v>0</v>
      </c>
      <c r="T119" s="104" t="e">
        <f t="shared" si="21"/>
        <v>#DIV/0!</v>
      </c>
    </row>
    <row r="120" spans="1:20" s="343" customFormat="1" x14ac:dyDescent="0.25">
      <c r="A120" s="345"/>
      <c r="B120" s="130"/>
      <c r="C120" s="292"/>
      <c r="D120" s="292"/>
      <c r="E120" s="151"/>
      <c r="F120" s="309"/>
      <c r="G120" s="185"/>
      <c r="H120" s="64"/>
      <c r="I120" s="347"/>
      <c r="J120" s="472"/>
      <c r="K120" s="200"/>
      <c r="L120" s="374"/>
      <c r="M120" s="112"/>
      <c r="N120" s="375"/>
      <c r="O120" s="170"/>
      <c r="P120" s="215"/>
      <c r="Q120" s="97"/>
      <c r="R120" s="403"/>
      <c r="S120" s="104">
        <f t="shared" si="20"/>
        <v>0</v>
      </c>
      <c r="T120" s="104" t="e">
        <f t="shared" si="21"/>
        <v>#DIV/0!</v>
      </c>
    </row>
    <row r="121" spans="1:20" s="343" customFormat="1" x14ac:dyDescent="0.25">
      <c r="A121" s="345"/>
      <c r="B121" s="130"/>
      <c r="C121" s="292"/>
      <c r="D121" s="292"/>
      <c r="E121" s="151"/>
      <c r="F121" s="309"/>
      <c r="G121" s="185"/>
      <c r="H121" s="64"/>
      <c r="I121" s="347"/>
      <c r="J121" s="472"/>
      <c r="K121" s="200"/>
      <c r="L121" s="374"/>
      <c r="M121" s="112"/>
      <c r="N121" s="375"/>
      <c r="O121" s="170"/>
      <c r="P121" s="215"/>
      <c r="Q121" s="97"/>
      <c r="R121" s="403"/>
      <c r="S121" s="104">
        <f t="shared" si="20"/>
        <v>0</v>
      </c>
      <c r="T121" s="104" t="e">
        <f t="shared" si="21"/>
        <v>#DIV/0!</v>
      </c>
    </row>
    <row r="122" spans="1:20" s="343" customFormat="1" x14ac:dyDescent="0.25">
      <c r="A122" s="345"/>
      <c r="B122" s="130"/>
      <c r="C122" s="292"/>
      <c r="D122" s="292"/>
      <c r="E122" s="151"/>
      <c r="F122" s="309"/>
      <c r="G122" s="185"/>
      <c r="H122" s="64"/>
      <c r="I122" s="347"/>
      <c r="J122" s="472"/>
      <c r="K122" s="200"/>
      <c r="L122" s="374"/>
      <c r="M122" s="112"/>
      <c r="N122" s="375"/>
      <c r="O122" s="170"/>
      <c r="P122" s="215"/>
      <c r="Q122" s="97"/>
      <c r="R122" s="403"/>
      <c r="S122" s="104">
        <f t="shared" si="20"/>
        <v>0</v>
      </c>
      <c r="T122" s="104" t="e">
        <f t="shared" si="21"/>
        <v>#DIV/0!</v>
      </c>
    </row>
    <row r="123" spans="1:20" s="343" customFormat="1" x14ac:dyDescent="0.25">
      <c r="A123" s="345"/>
      <c r="B123" s="130"/>
      <c r="C123" s="292"/>
      <c r="D123" s="292"/>
      <c r="E123" s="151"/>
      <c r="F123" s="309"/>
      <c r="G123" s="185"/>
      <c r="H123" s="64"/>
      <c r="I123" s="347"/>
      <c r="J123" s="472"/>
      <c r="K123" s="200"/>
      <c r="L123" s="374"/>
      <c r="M123" s="112"/>
      <c r="N123" s="375"/>
      <c r="O123" s="170"/>
      <c r="P123" s="215"/>
      <c r="Q123" s="97"/>
      <c r="R123" s="403"/>
      <c r="S123" s="104">
        <f t="shared" si="20"/>
        <v>0</v>
      </c>
      <c r="T123" s="104" t="e">
        <f t="shared" si="21"/>
        <v>#DIV/0!</v>
      </c>
    </row>
    <row r="124" spans="1:20" s="343" customFormat="1" x14ac:dyDescent="0.25">
      <c r="A124" s="345"/>
      <c r="B124" s="130"/>
      <c r="C124" s="292"/>
      <c r="D124" s="292"/>
      <c r="E124" s="151"/>
      <c r="F124" s="309"/>
      <c r="G124" s="185"/>
      <c r="H124" s="64"/>
      <c r="I124" s="347"/>
      <c r="J124" s="472"/>
      <c r="K124" s="200"/>
      <c r="L124" s="374"/>
      <c r="M124" s="112"/>
      <c r="N124" s="375"/>
      <c r="O124" s="170"/>
      <c r="P124" s="215"/>
      <c r="Q124" s="97"/>
      <c r="R124" s="403"/>
      <c r="S124" s="104"/>
      <c r="T124" s="104"/>
    </row>
    <row r="125" spans="1:20" s="343" customFormat="1" x14ac:dyDescent="0.25">
      <c r="A125" s="345"/>
      <c r="B125" s="130"/>
      <c r="C125" s="292"/>
      <c r="D125" s="292"/>
      <c r="E125" s="151"/>
      <c r="F125" s="309"/>
      <c r="G125" s="185"/>
      <c r="H125" s="64"/>
      <c r="I125" s="347"/>
      <c r="J125" s="472"/>
      <c r="K125" s="200"/>
      <c r="L125" s="374"/>
      <c r="M125" s="112"/>
      <c r="N125" s="375"/>
      <c r="O125" s="170"/>
      <c r="P125" s="215"/>
      <c r="Q125" s="97"/>
      <c r="R125" s="403"/>
      <c r="S125" s="104"/>
      <c r="T125" s="104"/>
    </row>
    <row r="126" spans="1:20" s="343" customFormat="1" x14ac:dyDescent="0.25">
      <c r="A126" s="345"/>
      <c r="B126" s="130"/>
      <c r="C126" s="292"/>
      <c r="D126" s="292"/>
      <c r="E126" s="151"/>
      <c r="F126" s="309"/>
      <c r="G126" s="185"/>
      <c r="H126" s="64"/>
      <c r="I126" s="347"/>
      <c r="J126" s="472"/>
      <c r="K126" s="200"/>
      <c r="L126" s="374"/>
      <c r="M126" s="112"/>
      <c r="N126" s="375"/>
      <c r="O126" s="170"/>
      <c r="P126" s="215"/>
      <c r="Q126" s="97"/>
      <c r="R126" s="403"/>
      <c r="S126" s="104"/>
      <c r="T126" s="104"/>
    </row>
    <row r="127" spans="1:20" s="343" customFormat="1" x14ac:dyDescent="0.25">
      <c r="A127" s="345"/>
      <c r="B127" s="130"/>
      <c r="C127" s="292"/>
      <c r="D127" s="292"/>
      <c r="E127" s="151"/>
      <c r="F127" s="309"/>
      <c r="G127" s="185"/>
      <c r="H127" s="64"/>
      <c r="I127" s="347"/>
      <c r="J127" s="472"/>
      <c r="K127" s="200"/>
      <c r="L127" s="374"/>
      <c r="M127" s="112"/>
      <c r="N127" s="375"/>
      <c r="O127" s="170"/>
      <c r="P127" s="215"/>
      <c r="Q127" s="97"/>
      <c r="R127" s="403"/>
      <c r="S127" s="104"/>
      <c r="T127" s="104"/>
    </row>
    <row r="128" spans="1:20" s="343" customFormat="1" x14ac:dyDescent="0.25">
      <c r="A128" s="345"/>
      <c r="B128" s="130"/>
      <c r="C128" s="292"/>
      <c r="D128" s="292"/>
      <c r="E128" s="151"/>
      <c r="F128" s="309"/>
      <c r="G128" s="185"/>
      <c r="H128" s="64"/>
      <c r="I128" s="347"/>
      <c r="J128" s="472"/>
      <c r="K128" s="200"/>
      <c r="L128" s="374"/>
      <c r="M128" s="112"/>
      <c r="N128" s="375"/>
      <c r="O128" s="170"/>
      <c r="P128" s="215"/>
      <c r="Q128" s="97"/>
      <c r="R128" s="403"/>
      <c r="S128" s="104"/>
      <c r="T128" s="104"/>
    </row>
    <row r="129" spans="1:20" s="343" customFormat="1" x14ac:dyDescent="0.25">
      <c r="A129" s="345"/>
      <c r="B129" s="130"/>
      <c r="C129" s="292"/>
      <c r="D129" s="292"/>
      <c r="E129" s="151"/>
      <c r="F129" s="309"/>
      <c r="G129" s="185"/>
      <c r="H129" s="64"/>
      <c r="I129" s="347"/>
      <c r="J129" s="472"/>
      <c r="K129" s="200"/>
      <c r="L129" s="374"/>
      <c r="M129" s="112"/>
      <c r="N129" s="375"/>
      <c r="O129" s="170"/>
      <c r="P129" s="215"/>
      <c r="Q129" s="97"/>
      <c r="R129" s="403"/>
      <c r="S129" s="104"/>
      <c r="T129" s="104"/>
    </row>
    <row r="130" spans="1:20" s="343" customFormat="1" ht="15.75" thickBot="1" x14ac:dyDescent="0.3">
      <c r="A130" s="345">
        <v>71</v>
      </c>
      <c r="B130" s="130"/>
      <c r="C130" s="292"/>
      <c r="D130" s="292"/>
      <c r="E130" s="151"/>
      <c r="F130" s="309"/>
      <c r="G130" s="185"/>
      <c r="H130" s="64"/>
      <c r="I130" s="347">
        <f t="shared" ref="I130:I142" si="22">H130-F130</f>
        <v>0</v>
      </c>
      <c r="J130" s="472"/>
      <c r="K130" s="200"/>
      <c r="L130" s="374"/>
      <c r="M130" s="112"/>
      <c r="N130" s="375"/>
      <c r="O130" s="170"/>
      <c r="P130" s="215"/>
      <c r="Q130" s="97"/>
      <c r="R130" s="403"/>
      <c r="S130" s="104">
        <f t="shared" ref="S130:S135" si="23">Q130+M130+K130</f>
        <v>0</v>
      </c>
      <c r="T130" s="104" t="e">
        <f t="shared" ref="T130:T138" si="24">S130/H130+0.1</f>
        <v>#DIV/0!</v>
      </c>
    </row>
    <row r="131" spans="1:20" s="343" customFormat="1" hidden="1" x14ac:dyDescent="0.25">
      <c r="A131" s="345">
        <v>72</v>
      </c>
      <c r="B131" s="130"/>
      <c r="C131" s="319"/>
      <c r="D131" s="292"/>
      <c r="E131" s="151"/>
      <c r="F131" s="309"/>
      <c r="G131" s="185"/>
      <c r="H131" s="64"/>
      <c r="I131" s="347">
        <f>H131-F131</f>
        <v>0</v>
      </c>
      <c r="J131" s="472"/>
      <c r="K131" s="200"/>
      <c r="L131" s="374"/>
      <c r="M131" s="112"/>
      <c r="N131" s="375"/>
      <c r="O131" s="170"/>
      <c r="P131" s="215"/>
      <c r="Q131" s="394"/>
      <c r="R131" s="392"/>
      <c r="S131" s="104">
        <f t="shared" si="23"/>
        <v>0</v>
      </c>
      <c r="T131" s="104" t="e">
        <f t="shared" si="24"/>
        <v>#DIV/0!</v>
      </c>
    </row>
    <row r="132" spans="1:20" s="343" customFormat="1" hidden="1" x14ac:dyDescent="0.25">
      <c r="A132" s="345">
        <v>73</v>
      </c>
      <c r="B132" s="130"/>
      <c r="C132" s="319"/>
      <c r="D132" s="292"/>
      <c r="E132" s="151"/>
      <c r="F132" s="309"/>
      <c r="G132" s="185"/>
      <c r="H132" s="64"/>
      <c r="I132" s="347">
        <f t="shared" si="22"/>
        <v>0</v>
      </c>
      <c r="J132" s="472"/>
      <c r="K132" s="200"/>
      <c r="L132" s="374"/>
      <c r="M132" s="112"/>
      <c r="N132" s="375"/>
      <c r="O132" s="170"/>
      <c r="P132" s="215"/>
      <c r="Q132" s="394"/>
      <c r="R132" s="392"/>
      <c r="S132" s="104">
        <f t="shared" si="23"/>
        <v>0</v>
      </c>
      <c r="T132" s="104" t="e">
        <f t="shared" si="24"/>
        <v>#DIV/0!</v>
      </c>
    </row>
    <row r="133" spans="1:20" s="343" customFormat="1" hidden="1" x14ac:dyDescent="0.25">
      <c r="A133" s="345">
        <v>74</v>
      </c>
      <c r="B133" s="130"/>
      <c r="C133" s="319"/>
      <c r="D133" s="292"/>
      <c r="E133" s="151"/>
      <c r="F133" s="309"/>
      <c r="G133" s="185"/>
      <c r="H133" s="64"/>
      <c r="I133" s="347">
        <f t="shared" si="22"/>
        <v>0</v>
      </c>
      <c r="J133" s="472"/>
      <c r="K133" s="200"/>
      <c r="L133" s="374"/>
      <c r="M133" s="112"/>
      <c r="N133" s="375"/>
      <c r="O133" s="170"/>
      <c r="P133" s="215"/>
      <c r="Q133" s="394"/>
      <c r="R133" s="393"/>
      <c r="S133" s="104">
        <f t="shared" si="23"/>
        <v>0</v>
      </c>
      <c r="T133" s="104" t="e">
        <f t="shared" si="24"/>
        <v>#DIV/0!</v>
      </c>
    </row>
    <row r="134" spans="1:20" s="343" customFormat="1" hidden="1" x14ac:dyDescent="0.25">
      <c r="A134" s="345">
        <v>75</v>
      </c>
      <c r="B134" s="130"/>
      <c r="C134" s="319"/>
      <c r="D134" s="292"/>
      <c r="E134" s="151"/>
      <c r="F134" s="309"/>
      <c r="G134" s="185"/>
      <c r="H134" s="64"/>
      <c r="I134" s="347">
        <f>H134-F134</f>
        <v>0</v>
      </c>
      <c r="J134" s="472"/>
      <c r="K134" s="200"/>
      <c r="L134" s="374"/>
      <c r="M134" s="112"/>
      <c r="N134" s="375"/>
      <c r="O134" s="170"/>
      <c r="P134" s="215"/>
      <c r="Q134" s="394"/>
      <c r="R134" s="393"/>
      <c r="S134" s="104">
        <f t="shared" si="23"/>
        <v>0</v>
      </c>
      <c r="T134" s="104" t="e">
        <f t="shared" si="24"/>
        <v>#DIV/0!</v>
      </c>
    </row>
    <row r="135" spans="1:20" s="343" customFormat="1" hidden="1" x14ac:dyDescent="0.25">
      <c r="A135" s="345">
        <v>76</v>
      </c>
      <c r="B135" s="130"/>
      <c r="C135" s="292"/>
      <c r="D135" s="319"/>
      <c r="E135" s="151"/>
      <c r="F135" s="309"/>
      <c r="G135" s="185"/>
      <c r="H135" s="64"/>
      <c r="I135" s="347">
        <f t="shared" si="22"/>
        <v>0</v>
      </c>
      <c r="J135" s="472"/>
      <c r="K135" s="200"/>
      <c r="L135" s="374"/>
      <c r="M135" s="112"/>
      <c r="N135" s="375"/>
      <c r="O135" s="170"/>
      <c r="P135" s="215"/>
      <c r="Q135" s="112"/>
      <c r="R135" s="377"/>
      <c r="S135" s="104">
        <f t="shared" si="23"/>
        <v>0</v>
      </c>
      <c r="T135" s="104" t="e">
        <f t="shared" si="24"/>
        <v>#DIV/0!</v>
      </c>
    </row>
    <row r="136" spans="1:20" s="343" customFormat="1" hidden="1" x14ac:dyDescent="0.25">
      <c r="A136" s="345">
        <v>77</v>
      </c>
      <c r="B136" s="130"/>
      <c r="C136" s="292"/>
      <c r="D136" s="187"/>
      <c r="E136" s="151"/>
      <c r="F136" s="309"/>
      <c r="G136" s="185"/>
      <c r="H136" s="64"/>
      <c r="I136" s="347">
        <f t="shared" si="22"/>
        <v>0</v>
      </c>
      <c r="J136" s="472"/>
      <c r="K136" s="200"/>
      <c r="L136" s="350"/>
      <c r="M136" s="112"/>
      <c r="N136" s="375"/>
      <c r="O136" s="170"/>
      <c r="P136" s="215"/>
      <c r="Q136" s="112"/>
      <c r="R136" s="377"/>
      <c r="S136" s="104">
        <f t="shared" ref="S136:S141" si="25">Q136+M136+K136</f>
        <v>0</v>
      </c>
      <c r="T136" s="104" t="e">
        <f t="shared" si="24"/>
        <v>#DIV/0!</v>
      </c>
    </row>
    <row r="137" spans="1:20" s="343" customFormat="1" hidden="1" x14ac:dyDescent="0.25">
      <c r="A137" s="345">
        <v>77</v>
      </c>
      <c r="B137" s="130"/>
      <c r="C137" s="351"/>
      <c r="D137" s="187"/>
      <c r="E137" s="151"/>
      <c r="F137" s="309"/>
      <c r="G137" s="185"/>
      <c r="H137" s="64"/>
      <c r="I137" s="347">
        <f t="shared" si="22"/>
        <v>0</v>
      </c>
      <c r="J137" s="472"/>
      <c r="K137" s="200"/>
      <c r="L137" s="350"/>
      <c r="M137" s="112"/>
      <c r="N137" s="375"/>
      <c r="O137" s="170"/>
      <c r="P137" s="215"/>
      <c r="Q137" s="112"/>
      <c r="R137" s="377"/>
      <c r="S137" s="104">
        <f t="shared" si="25"/>
        <v>0</v>
      </c>
      <c r="T137" s="104" t="e">
        <f t="shared" si="24"/>
        <v>#DIV/0!</v>
      </c>
    </row>
    <row r="138" spans="1:20" s="343" customFormat="1" hidden="1" x14ac:dyDescent="0.25">
      <c r="A138" s="345">
        <v>78</v>
      </c>
      <c r="B138" s="130"/>
      <c r="C138" s="351"/>
      <c r="D138" s="187"/>
      <c r="E138" s="151"/>
      <c r="F138" s="309"/>
      <c r="G138" s="185"/>
      <c r="H138" s="64"/>
      <c r="I138" s="347">
        <f t="shared" si="22"/>
        <v>0</v>
      </c>
      <c r="J138" s="472"/>
      <c r="K138" s="200"/>
      <c r="L138" s="350"/>
      <c r="M138" s="112"/>
      <c r="N138" s="375"/>
      <c r="O138" s="170"/>
      <c r="P138" s="215"/>
      <c r="Q138" s="112"/>
      <c r="R138" s="377"/>
      <c r="S138" s="104">
        <f t="shared" si="25"/>
        <v>0</v>
      </c>
      <c r="T138" s="104" t="e">
        <f t="shared" si="24"/>
        <v>#DIV/0!</v>
      </c>
    </row>
    <row r="139" spans="1:20" s="343" customFormat="1" hidden="1" x14ac:dyDescent="0.25">
      <c r="A139" s="345"/>
      <c r="B139" s="130"/>
      <c r="C139" s="351"/>
      <c r="D139" s="187"/>
      <c r="E139" s="151"/>
      <c r="F139" s="309"/>
      <c r="G139" s="185"/>
      <c r="H139" s="64"/>
      <c r="I139" s="347">
        <f t="shared" si="22"/>
        <v>0</v>
      </c>
      <c r="J139" s="472"/>
      <c r="K139" s="200"/>
      <c r="L139" s="350"/>
      <c r="M139" s="112"/>
      <c r="N139" s="352"/>
      <c r="O139" s="170"/>
      <c r="P139" s="215"/>
      <c r="Q139" s="112"/>
      <c r="R139" s="377"/>
      <c r="S139" s="104">
        <f t="shared" si="25"/>
        <v>0</v>
      </c>
      <c r="T139" s="104" t="e">
        <f>S139/H139</f>
        <v>#DIV/0!</v>
      </c>
    </row>
    <row r="140" spans="1:20" s="343" customFormat="1" hidden="1" x14ac:dyDescent="0.25">
      <c r="A140" s="345"/>
      <c r="B140" s="130"/>
      <c r="C140" s="351"/>
      <c r="D140" s="324"/>
      <c r="E140" s="151"/>
      <c r="F140" s="309"/>
      <c r="G140" s="185"/>
      <c r="H140" s="64"/>
      <c r="I140" s="347">
        <f t="shared" si="22"/>
        <v>0</v>
      </c>
      <c r="J140" s="472"/>
      <c r="K140" s="200"/>
      <c r="L140" s="350"/>
      <c r="M140" s="112"/>
      <c r="N140" s="352"/>
      <c r="O140" s="170"/>
      <c r="P140" s="215"/>
      <c r="Q140" s="97"/>
      <c r="R140" s="378"/>
      <c r="S140" s="104">
        <f t="shared" si="25"/>
        <v>0</v>
      </c>
      <c r="T140" s="104" t="e">
        <f>S140/H140</f>
        <v>#DIV/0!</v>
      </c>
    </row>
    <row r="141" spans="1:20" s="343" customFormat="1" hidden="1" x14ac:dyDescent="0.25">
      <c r="A141" s="345"/>
      <c r="B141" s="130"/>
      <c r="C141" s="351"/>
      <c r="D141" s="324"/>
      <c r="E141" s="151"/>
      <c r="F141" s="309"/>
      <c r="G141" s="185"/>
      <c r="H141" s="64"/>
      <c r="I141" s="347">
        <f t="shared" si="22"/>
        <v>0</v>
      </c>
      <c r="J141" s="472"/>
      <c r="K141" s="200"/>
      <c r="L141" s="350"/>
      <c r="M141" s="112"/>
      <c r="N141" s="352"/>
      <c r="O141" s="170"/>
      <c r="P141" s="215"/>
      <c r="Q141" s="97"/>
      <c r="R141" s="363"/>
      <c r="S141" s="104">
        <f t="shared" si="25"/>
        <v>0</v>
      </c>
      <c r="T141" s="104" t="e">
        <f>S141/H141</f>
        <v>#DIV/0!</v>
      </c>
    </row>
    <row r="142" spans="1:20" s="343" customFormat="1" ht="15.75" hidden="1" thickBot="1" x14ac:dyDescent="0.3">
      <c r="A142" s="345"/>
      <c r="B142" s="355"/>
      <c r="C142" s="125"/>
      <c r="D142" s="324"/>
      <c r="E142" s="205"/>
      <c r="F142" s="309"/>
      <c r="G142" s="185"/>
      <c r="H142" s="64"/>
      <c r="I142" s="347">
        <f t="shared" si="22"/>
        <v>0</v>
      </c>
      <c r="J142" s="473"/>
      <c r="K142" s="364"/>
      <c r="L142" s="365"/>
      <c r="M142" s="112"/>
      <c r="N142" s="254"/>
      <c r="O142" s="170"/>
      <c r="P142" s="174"/>
      <c r="Q142" s="129"/>
      <c r="R142" s="312"/>
      <c r="S142" s="104">
        <f>Q142+M142+K142</f>
        <v>0</v>
      </c>
      <c r="T142" s="104" t="e">
        <f>S142/H142+0.1</f>
        <v>#DIV/0!</v>
      </c>
    </row>
    <row r="143" spans="1:20" s="343" customFormat="1" ht="29.25" customHeight="1" thickTop="1" thickBot="1" x14ac:dyDescent="0.3">
      <c r="A143" s="345"/>
      <c r="B143" s="319"/>
      <c r="C143" s="125"/>
      <c r="D143" s="366"/>
      <c r="E143" s="151"/>
      <c r="F143" s="116" t="s">
        <v>31</v>
      </c>
      <c r="G143" s="117">
        <f>SUM(G5:G142)</f>
        <v>2275</v>
      </c>
      <c r="H143" s="437">
        <f>SUM(H3:H142)</f>
        <v>581537.46999999986</v>
      </c>
      <c r="I143" s="367">
        <f>PIERNA!I38</f>
        <v>0</v>
      </c>
      <c r="J143" s="62"/>
      <c r="K143" s="369">
        <f>SUM(K5:K142)</f>
        <v>254940</v>
      </c>
      <c r="L143" s="370"/>
      <c r="M143" s="369">
        <f>SUM(M5:M142)</f>
        <v>720360</v>
      </c>
      <c r="N143" s="371"/>
      <c r="O143" s="368"/>
      <c r="P143" s="216"/>
      <c r="Q143" s="372">
        <f>SUM(Q5:Q142)</f>
        <v>16945783.735339999</v>
      </c>
      <c r="R143" s="313"/>
      <c r="S143" s="400">
        <f>Q143+M143+K143</f>
        <v>17921083.735339999</v>
      </c>
      <c r="T143" s="104"/>
    </row>
    <row r="144" spans="1:20" s="343" customFormat="1" ht="15.75" thickTop="1" x14ac:dyDescent="0.25">
      <c r="D144" s="345"/>
      <c r="E144" s="127"/>
      <c r="J144" s="250"/>
      <c r="O144" s="345"/>
      <c r="P144" s="217"/>
      <c r="Q144" s="127"/>
      <c r="R144" s="314" t="s">
        <v>164</v>
      </c>
    </row>
  </sheetData>
  <sortState ref="B96:R107">
    <sortCondition ref="E96:E107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C1" workbookViewId="0">
      <pane ySplit="7" topLeftCell="A35" activePane="bottomLeft" state="frozen"/>
      <selection pane="bottomLeft" activeCell="N5" sqref="N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4.5703125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4.5703125" customWidth="1"/>
    <col min="24" max="24" width="8.85546875" bestFit="1" customWidth="1"/>
    <col min="25" max="25" width="12.85546875" bestFit="1" customWidth="1"/>
  </cols>
  <sheetData>
    <row r="1" spans="1:26" ht="40.5" x14ac:dyDescent="0.55000000000000004">
      <c r="A1" s="856" t="s">
        <v>297</v>
      </c>
      <c r="B1" s="856"/>
      <c r="C1" s="856"/>
      <c r="D1" s="856"/>
      <c r="E1" s="856"/>
      <c r="F1" s="856"/>
      <c r="G1" s="856"/>
      <c r="H1" s="14">
        <v>1</v>
      </c>
      <c r="J1" s="856" t="str">
        <f>A1</f>
        <v>INVENTARIO DEL MES DE MARZO 2017</v>
      </c>
      <c r="K1" s="856"/>
      <c r="L1" s="856"/>
      <c r="M1" s="856"/>
      <c r="N1" s="856"/>
      <c r="O1" s="856"/>
      <c r="P1" s="856"/>
      <c r="Q1" s="14">
        <f>H1+1</f>
        <v>2</v>
      </c>
      <c r="S1" s="851" t="s">
        <v>321</v>
      </c>
      <c r="T1" s="851"/>
      <c r="U1" s="851"/>
      <c r="V1" s="851"/>
      <c r="W1" s="851"/>
      <c r="X1" s="851"/>
      <c r="Y1" s="851"/>
      <c r="Z1" s="14">
        <f>Q1+1</f>
        <v>3</v>
      </c>
    </row>
    <row r="2" spans="1:26" ht="15.75" thickBot="1" x14ac:dyDescent="0.3">
      <c r="C2" s="22"/>
      <c r="D2" s="65"/>
      <c r="F2" s="65"/>
      <c r="L2" s="22"/>
      <c r="M2" s="65"/>
      <c r="O2" s="65"/>
      <c r="U2" s="22"/>
      <c r="V2" s="65"/>
      <c r="X2" s="65"/>
    </row>
    <row r="3" spans="1:26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1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1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6.5" thickTop="1" x14ac:dyDescent="0.25">
      <c r="B4" s="15"/>
      <c r="C4" s="331">
        <v>36</v>
      </c>
      <c r="D4" s="270"/>
      <c r="E4" s="253">
        <v>734.94</v>
      </c>
      <c r="F4" s="120">
        <v>27</v>
      </c>
      <c r="G4" s="325"/>
      <c r="K4" s="15"/>
      <c r="L4" s="331">
        <v>18506.55</v>
      </c>
      <c r="M4" s="270"/>
      <c r="N4" s="253">
        <v>190.54</v>
      </c>
      <c r="O4" s="120">
        <v>7</v>
      </c>
      <c r="P4" s="325"/>
      <c r="T4" s="15"/>
      <c r="U4" s="765">
        <v>18506.55</v>
      </c>
      <c r="V4" s="270"/>
      <c r="W4" s="253"/>
      <c r="X4" s="120"/>
      <c r="Y4" s="325"/>
    </row>
    <row r="5" spans="1:26" ht="15.75" customHeight="1" x14ac:dyDescent="0.25">
      <c r="A5" s="653" t="s">
        <v>121</v>
      </c>
      <c r="B5" s="15" t="s">
        <v>43</v>
      </c>
      <c r="C5" s="326" t="s">
        <v>231</v>
      </c>
      <c r="D5" s="270">
        <v>42786</v>
      </c>
      <c r="E5" s="361">
        <v>18509.599999999999</v>
      </c>
      <c r="F5" s="185">
        <v>680</v>
      </c>
      <c r="G5" s="189">
        <f>F62</f>
        <v>19244.54</v>
      </c>
      <c r="H5" s="327">
        <f>E5+E6-G5+E4</f>
        <v>-2.2737367544323206E-12</v>
      </c>
      <c r="J5" s="653" t="s">
        <v>121</v>
      </c>
      <c r="K5" s="15" t="s">
        <v>43</v>
      </c>
      <c r="L5" s="326" t="s">
        <v>253</v>
      </c>
      <c r="M5" s="270">
        <v>42821</v>
      </c>
      <c r="N5" s="361">
        <v>18509.599999999999</v>
      </c>
      <c r="O5" s="185">
        <v>680</v>
      </c>
      <c r="P5" s="189">
        <f>O62</f>
        <v>3810.7999999999997</v>
      </c>
      <c r="Q5" s="327">
        <f>N5+N6-P5+N4</f>
        <v>14889.34</v>
      </c>
      <c r="S5" s="653" t="s">
        <v>121</v>
      </c>
      <c r="T5" s="15" t="s">
        <v>43</v>
      </c>
      <c r="U5" s="326" t="s">
        <v>447</v>
      </c>
      <c r="V5" s="270">
        <v>42854</v>
      </c>
      <c r="W5" s="361">
        <v>18509.599999999999</v>
      </c>
      <c r="X5" s="185">
        <v>680</v>
      </c>
      <c r="Y5" s="189">
        <f>X62</f>
        <v>0</v>
      </c>
      <c r="Z5" s="327">
        <f>W5+W6-Y5+W4</f>
        <v>18509.599999999999</v>
      </c>
    </row>
    <row r="6" spans="1:26" ht="15.75" thickBot="1" x14ac:dyDescent="0.3">
      <c r="A6" s="390"/>
      <c r="B6" s="336" t="s">
        <v>44</v>
      </c>
      <c r="C6" s="479"/>
      <c r="D6" s="270"/>
      <c r="E6" s="196"/>
      <c r="F6" s="120"/>
      <c r="J6" s="390"/>
      <c r="K6" s="336" t="s">
        <v>44</v>
      </c>
      <c r="L6" s="479"/>
      <c r="M6" s="270"/>
      <c r="N6" s="196"/>
      <c r="O6" s="120"/>
      <c r="S6" s="390"/>
      <c r="T6" s="336" t="s">
        <v>44</v>
      </c>
      <c r="U6" s="479"/>
      <c r="V6" s="270"/>
      <c r="W6" s="196"/>
      <c r="X6" s="120"/>
    </row>
    <row r="7" spans="1:26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3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3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0" t="s">
        <v>32</v>
      </c>
      <c r="B8" s="2">
        <v>27.22</v>
      </c>
      <c r="C8" s="20">
        <v>28</v>
      </c>
      <c r="D8" s="715">
        <f t="shared" ref="D8" si="0">C8*B8</f>
        <v>762.16</v>
      </c>
      <c r="E8" s="716">
        <v>42804</v>
      </c>
      <c r="F8" s="715">
        <f t="shared" ref="F8" si="1">D8</f>
        <v>762.16</v>
      </c>
      <c r="G8" s="717" t="s">
        <v>264</v>
      </c>
      <c r="H8" s="718">
        <v>48</v>
      </c>
      <c r="J8" s="90" t="s">
        <v>32</v>
      </c>
      <c r="K8" s="2">
        <v>27.22</v>
      </c>
      <c r="L8" s="20">
        <v>28</v>
      </c>
      <c r="M8" s="768">
        <f t="shared" ref="M8" si="2">L8*K8</f>
        <v>762.16</v>
      </c>
      <c r="N8" s="774">
        <v>42847</v>
      </c>
      <c r="O8" s="768">
        <f t="shared" ref="O8" si="3">M8</f>
        <v>762.16</v>
      </c>
      <c r="P8" s="772" t="s">
        <v>552</v>
      </c>
      <c r="Q8" s="773">
        <v>39</v>
      </c>
      <c r="S8" s="90" t="s">
        <v>32</v>
      </c>
      <c r="T8" s="2">
        <v>27.22</v>
      </c>
      <c r="U8" s="20"/>
      <c r="V8" s="110">
        <f t="shared" ref="V8:V61" si="4">U8*T8</f>
        <v>0</v>
      </c>
      <c r="W8" s="159"/>
      <c r="X8" s="110">
        <f t="shared" ref="X8:X61" si="5">V8</f>
        <v>0</v>
      </c>
      <c r="Y8" s="111"/>
      <c r="Z8" s="112"/>
    </row>
    <row r="9" spans="1:26" x14ac:dyDescent="0.25">
      <c r="A9" s="263"/>
      <c r="B9" s="2">
        <v>27.22</v>
      </c>
      <c r="C9" s="20">
        <v>32</v>
      </c>
      <c r="D9" s="715">
        <f t="shared" ref="D9:D61" si="6">C9*B9</f>
        <v>871.04</v>
      </c>
      <c r="E9" s="716">
        <v>42805</v>
      </c>
      <c r="F9" s="715">
        <f t="shared" ref="F9:F61" si="7">D9</f>
        <v>871.04</v>
      </c>
      <c r="G9" s="717" t="s">
        <v>265</v>
      </c>
      <c r="H9" s="718">
        <v>48</v>
      </c>
      <c r="J9" s="263" t="s">
        <v>248</v>
      </c>
      <c r="K9" s="2">
        <v>27.22</v>
      </c>
      <c r="L9" s="20">
        <v>28</v>
      </c>
      <c r="M9" s="805">
        <f t="shared" ref="M9:M61" si="8">L9*K9</f>
        <v>762.16</v>
      </c>
      <c r="N9" s="806">
        <v>42849</v>
      </c>
      <c r="O9" s="805">
        <f t="shared" ref="O9:O61" si="9">M9</f>
        <v>762.16</v>
      </c>
      <c r="P9" s="807" t="s">
        <v>557</v>
      </c>
      <c r="Q9" s="808">
        <v>39</v>
      </c>
      <c r="S9" s="263" t="s">
        <v>448</v>
      </c>
      <c r="T9" s="2">
        <v>27.22</v>
      </c>
      <c r="U9" s="20"/>
      <c r="V9" s="110">
        <f t="shared" si="4"/>
        <v>0</v>
      </c>
      <c r="W9" s="159"/>
      <c r="X9" s="110">
        <f t="shared" si="5"/>
        <v>0</v>
      </c>
      <c r="Y9" s="111"/>
      <c r="Z9" s="112"/>
    </row>
    <row r="10" spans="1:26" x14ac:dyDescent="0.25">
      <c r="A10" s="264"/>
      <c r="B10" s="2">
        <v>27.22</v>
      </c>
      <c r="C10" s="20">
        <v>50</v>
      </c>
      <c r="D10" s="715">
        <f t="shared" si="6"/>
        <v>1361</v>
      </c>
      <c r="E10" s="716">
        <v>42808</v>
      </c>
      <c r="F10" s="715">
        <f t="shared" si="7"/>
        <v>1361</v>
      </c>
      <c r="G10" s="717" t="s">
        <v>268</v>
      </c>
      <c r="H10" s="718">
        <v>39</v>
      </c>
      <c r="J10" s="264" t="s">
        <v>249</v>
      </c>
      <c r="K10" s="2">
        <v>27.22</v>
      </c>
      <c r="L10" s="20">
        <v>28</v>
      </c>
      <c r="M10" s="805">
        <f t="shared" si="8"/>
        <v>762.16</v>
      </c>
      <c r="N10" s="806">
        <v>42852</v>
      </c>
      <c r="O10" s="805">
        <f t="shared" si="9"/>
        <v>762.16</v>
      </c>
      <c r="P10" s="807" t="s">
        <v>570</v>
      </c>
      <c r="Q10" s="808">
        <v>39</v>
      </c>
      <c r="S10" s="264" t="s">
        <v>449</v>
      </c>
      <c r="T10" s="2">
        <v>27.22</v>
      </c>
      <c r="U10" s="20"/>
      <c r="V10" s="110">
        <f t="shared" si="4"/>
        <v>0</v>
      </c>
      <c r="W10" s="159"/>
      <c r="X10" s="110">
        <f t="shared" si="5"/>
        <v>0</v>
      </c>
      <c r="Y10" s="111"/>
      <c r="Z10" s="112"/>
    </row>
    <row r="11" spans="1:26" x14ac:dyDescent="0.25">
      <c r="A11" s="142" t="s">
        <v>33</v>
      </c>
      <c r="B11" s="2">
        <v>27.22</v>
      </c>
      <c r="C11" s="20">
        <v>28</v>
      </c>
      <c r="D11" s="715">
        <f t="shared" si="6"/>
        <v>762.16</v>
      </c>
      <c r="E11" s="716">
        <v>42809</v>
      </c>
      <c r="F11" s="715">
        <f t="shared" si="7"/>
        <v>762.16</v>
      </c>
      <c r="G11" s="717" t="s">
        <v>269</v>
      </c>
      <c r="H11" s="718">
        <v>39</v>
      </c>
      <c r="J11" s="142" t="s">
        <v>33</v>
      </c>
      <c r="K11" s="2">
        <v>27.22</v>
      </c>
      <c r="L11" s="20">
        <v>28</v>
      </c>
      <c r="M11" s="805">
        <f t="shared" si="8"/>
        <v>762.16</v>
      </c>
      <c r="N11" s="806">
        <v>42852</v>
      </c>
      <c r="O11" s="805">
        <f t="shared" si="9"/>
        <v>762.16</v>
      </c>
      <c r="P11" s="807" t="s">
        <v>570</v>
      </c>
      <c r="Q11" s="808">
        <v>39</v>
      </c>
      <c r="S11" s="142" t="s">
        <v>33</v>
      </c>
      <c r="T11" s="2">
        <v>27.22</v>
      </c>
      <c r="U11" s="20"/>
      <c r="V11" s="110">
        <f t="shared" si="4"/>
        <v>0</v>
      </c>
      <c r="W11" s="159"/>
      <c r="X11" s="110">
        <f t="shared" si="5"/>
        <v>0</v>
      </c>
      <c r="Y11" s="111"/>
      <c r="Z11" s="112"/>
    </row>
    <row r="12" spans="1:26" x14ac:dyDescent="0.25">
      <c r="A12" s="265"/>
      <c r="B12" s="2">
        <v>27.22</v>
      </c>
      <c r="C12" s="20">
        <v>28</v>
      </c>
      <c r="D12" s="715">
        <f t="shared" si="6"/>
        <v>762.16</v>
      </c>
      <c r="E12" s="716">
        <v>42811</v>
      </c>
      <c r="F12" s="715">
        <f t="shared" si="7"/>
        <v>762.16</v>
      </c>
      <c r="G12" s="717" t="s">
        <v>275</v>
      </c>
      <c r="H12" s="718">
        <v>39</v>
      </c>
      <c r="J12" s="265" t="s">
        <v>248</v>
      </c>
      <c r="K12" s="2">
        <v>27.22</v>
      </c>
      <c r="L12" s="20">
        <v>28</v>
      </c>
      <c r="M12" s="805">
        <f t="shared" si="8"/>
        <v>762.16</v>
      </c>
      <c r="N12" s="806">
        <v>42853</v>
      </c>
      <c r="O12" s="805">
        <f t="shared" si="9"/>
        <v>762.16</v>
      </c>
      <c r="P12" s="807" t="s">
        <v>573</v>
      </c>
      <c r="Q12" s="808">
        <v>39</v>
      </c>
      <c r="S12" s="265" t="s">
        <v>448</v>
      </c>
      <c r="T12" s="2">
        <v>27.22</v>
      </c>
      <c r="U12" s="20"/>
      <c r="V12" s="110">
        <f t="shared" si="4"/>
        <v>0</v>
      </c>
      <c r="W12" s="159"/>
      <c r="X12" s="110">
        <f t="shared" si="5"/>
        <v>0</v>
      </c>
      <c r="Y12" s="111"/>
      <c r="Z12" s="112"/>
    </row>
    <row r="13" spans="1:26" x14ac:dyDescent="0.25">
      <c r="A13" s="170"/>
      <c r="B13" s="2">
        <v>27.22</v>
      </c>
      <c r="C13" s="20">
        <v>28</v>
      </c>
      <c r="D13" s="715">
        <f t="shared" si="6"/>
        <v>762.16</v>
      </c>
      <c r="E13" s="716">
        <v>42811</v>
      </c>
      <c r="F13" s="715">
        <f t="shared" si="7"/>
        <v>762.16</v>
      </c>
      <c r="G13" s="717" t="s">
        <v>276</v>
      </c>
      <c r="H13" s="718">
        <v>39</v>
      </c>
      <c r="J13" s="170" t="s">
        <v>249</v>
      </c>
      <c r="K13" s="2">
        <v>27.22</v>
      </c>
      <c r="L13" s="20"/>
      <c r="M13" s="805">
        <f t="shared" si="8"/>
        <v>0</v>
      </c>
      <c r="N13" s="806"/>
      <c r="O13" s="805">
        <f t="shared" si="9"/>
        <v>0</v>
      </c>
      <c r="P13" s="807"/>
      <c r="Q13" s="808"/>
      <c r="S13" s="170" t="s">
        <v>449</v>
      </c>
      <c r="T13" s="2">
        <v>27.22</v>
      </c>
      <c r="U13" s="20"/>
      <c r="V13" s="110">
        <f t="shared" si="4"/>
        <v>0</v>
      </c>
      <c r="W13" s="159"/>
      <c r="X13" s="110">
        <f t="shared" si="5"/>
        <v>0</v>
      </c>
      <c r="Y13" s="111"/>
      <c r="Z13" s="112"/>
    </row>
    <row r="14" spans="1:26" x14ac:dyDescent="0.25">
      <c r="A14" s="59"/>
      <c r="B14" s="2">
        <v>27.22</v>
      </c>
      <c r="C14" s="20">
        <v>28</v>
      </c>
      <c r="D14" s="715">
        <f t="shared" si="6"/>
        <v>762.16</v>
      </c>
      <c r="E14" s="716">
        <v>42816</v>
      </c>
      <c r="F14" s="715">
        <f t="shared" si="7"/>
        <v>762.16</v>
      </c>
      <c r="G14" s="717" t="s">
        <v>280</v>
      </c>
      <c r="H14" s="718">
        <v>39</v>
      </c>
      <c r="J14" s="59"/>
      <c r="K14" s="2">
        <v>27.22</v>
      </c>
      <c r="L14" s="20"/>
      <c r="M14" s="805">
        <f t="shared" si="8"/>
        <v>0</v>
      </c>
      <c r="N14" s="806"/>
      <c r="O14" s="805">
        <f t="shared" si="9"/>
        <v>0</v>
      </c>
      <c r="P14" s="807"/>
      <c r="Q14" s="808"/>
      <c r="S14" s="59"/>
      <c r="T14" s="2">
        <v>27.22</v>
      </c>
      <c r="U14" s="20"/>
      <c r="V14" s="110">
        <f t="shared" si="4"/>
        <v>0</v>
      </c>
      <c r="W14" s="159"/>
      <c r="X14" s="110">
        <f t="shared" si="5"/>
        <v>0</v>
      </c>
      <c r="Y14" s="111"/>
      <c r="Z14" s="112"/>
    </row>
    <row r="15" spans="1:26" x14ac:dyDescent="0.25">
      <c r="B15" s="2">
        <v>27.22</v>
      </c>
      <c r="C15" s="20">
        <v>28</v>
      </c>
      <c r="D15" s="715">
        <f t="shared" si="6"/>
        <v>762.16</v>
      </c>
      <c r="E15" s="716">
        <v>42818</v>
      </c>
      <c r="F15" s="715">
        <f t="shared" si="7"/>
        <v>762.16</v>
      </c>
      <c r="G15" s="717" t="s">
        <v>282</v>
      </c>
      <c r="H15" s="718">
        <v>39</v>
      </c>
      <c r="K15" s="2">
        <v>27.22</v>
      </c>
      <c r="L15" s="20"/>
      <c r="M15" s="805">
        <f t="shared" si="8"/>
        <v>0</v>
      </c>
      <c r="N15" s="806"/>
      <c r="O15" s="805">
        <f t="shared" si="9"/>
        <v>0</v>
      </c>
      <c r="P15" s="807"/>
      <c r="Q15" s="808"/>
      <c r="T15" s="2">
        <v>27.22</v>
      </c>
      <c r="U15" s="20"/>
      <c r="V15" s="110">
        <f t="shared" si="4"/>
        <v>0</v>
      </c>
      <c r="W15" s="159"/>
      <c r="X15" s="110">
        <f t="shared" si="5"/>
        <v>0</v>
      </c>
      <c r="Y15" s="111"/>
      <c r="Z15" s="112"/>
    </row>
    <row r="16" spans="1:26" x14ac:dyDescent="0.25">
      <c r="B16" s="2">
        <v>27.22</v>
      </c>
      <c r="C16" s="20">
        <v>28</v>
      </c>
      <c r="D16" s="715">
        <f t="shared" si="6"/>
        <v>762.16</v>
      </c>
      <c r="E16" s="716">
        <v>42818</v>
      </c>
      <c r="F16" s="715">
        <f t="shared" si="7"/>
        <v>762.16</v>
      </c>
      <c r="G16" s="717" t="s">
        <v>283</v>
      </c>
      <c r="H16" s="718">
        <v>39</v>
      </c>
      <c r="K16" s="2">
        <v>27.22</v>
      </c>
      <c r="L16" s="20"/>
      <c r="M16" s="805">
        <f t="shared" si="8"/>
        <v>0</v>
      </c>
      <c r="N16" s="806"/>
      <c r="O16" s="805">
        <f t="shared" si="9"/>
        <v>0</v>
      </c>
      <c r="P16" s="807"/>
      <c r="Q16" s="808"/>
      <c r="T16" s="2">
        <v>27.22</v>
      </c>
      <c r="U16" s="20"/>
      <c r="V16" s="110">
        <f t="shared" si="4"/>
        <v>0</v>
      </c>
      <c r="W16" s="159"/>
      <c r="X16" s="110">
        <f t="shared" si="5"/>
        <v>0</v>
      </c>
      <c r="Y16" s="111"/>
      <c r="Z16" s="112"/>
    </row>
    <row r="17" spans="1:26" x14ac:dyDescent="0.25">
      <c r="B17" s="2">
        <v>27.22</v>
      </c>
      <c r="C17" s="20">
        <v>28</v>
      </c>
      <c r="D17" s="715">
        <f t="shared" si="6"/>
        <v>762.16</v>
      </c>
      <c r="E17" s="716">
        <v>42822</v>
      </c>
      <c r="F17" s="715">
        <f t="shared" si="7"/>
        <v>762.16</v>
      </c>
      <c r="G17" s="717" t="s">
        <v>287</v>
      </c>
      <c r="H17" s="718">
        <v>39</v>
      </c>
      <c r="K17" s="2">
        <v>27.22</v>
      </c>
      <c r="L17" s="20"/>
      <c r="M17" s="805">
        <f t="shared" si="8"/>
        <v>0</v>
      </c>
      <c r="N17" s="806"/>
      <c r="O17" s="805">
        <f t="shared" si="9"/>
        <v>0</v>
      </c>
      <c r="P17" s="807"/>
      <c r="Q17" s="808"/>
      <c r="T17" s="2">
        <v>27.22</v>
      </c>
      <c r="U17" s="20"/>
      <c r="V17" s="110">
        <f t="shared" si="4"/>
        <v>0</v>
      </c>
      <c r="W17" s="159"/>
      <c r="X17" s="110">
        <f t="shared" si="5"/>
        <v>0</v>
      </c>
      <c r="Y17" s="111"/>
      <c r="Z17" s="112"/>
    </row>
    <row r="18" spans="1:26" x14ac:dyDescent="0.25">
      <c r="B18" s="2">
        <v>27.22</v>
      </c>
      <c r="C18" s="20">
        <v>28</v>
      </c>
      <c r="D18" s="715">
        <f t="shared" si="6"/>
        <v>762.16</v>
      </c>
      <c r="E18" s="716">
        <v>42824</v>
      </c>
      <c r="F18" s="715">
        <f t="shared" si="7"/>
        <v>762.16</v>
      </c>
      <c r="G18" s="717" t="s">
        <v>292</v>
      </c>
      <c r="H18" s="718">
        <v>39</v>
      </c>
      <c r="K18" s="2">
        <v>27.22</v>
      </c>
      <c r="L18" s="20"/>
      <c r="M18" s="805">
        <f t="shared" si="8"/>
        <v>0</v>
      </c>
      <c r="N18" s="806"/>
      <c r="O18" s="805">
        <f t="shared" si="9"/>
        <v>0</v>
      </c>
      <c r="P18" s="807"/>
      <c r="Q18" s="808"/>
      <c r="T18" s="2">
        <v>27.22</v>
      </c>
      <c r="U18" s="20"/>
      <c r="V18" s="110">
        <f t="shared" si="4"/>
        <v>0</v>
      </c>
      <c r="W18" s="159"/>
      <c r="X18" s="110">
        <f t="shared" si="5"/>
        <v>0</v>
      </c>
      <c r="Y18" s="111"/>
      <c r="Z18" s="112"/>
    </row>
    <row r="19" spans="1:26" x14ac:dyDescent="0.25">
      <c r="B19" s="2">
        <v>27.22</v>
      </c>
      <c r="C19" s="301">
        <v>50</v>
      </c>
      <c r="D19" s="719">
        <f t="shared" si="6"/>
        <v>1361</v>
      </c>
      <c r="E19" s="720">
        <v>42825</v>
      </c>
      <c r="F19" s="715">
        <f t="shared" si="7"/>
        <v>1361</v>
      </c>
      <c r="G19" s="721" t="s">
        <v>294</v>
      </c>
      <c r="H19" s="722">
        <v>39</v>
      </c>
      <c r="K19" s="2">
        <v>27.22</v>
      </c>
      <c r="L19" s="301"/>
      <c r="M19" s="809">
        <f t="shared" si="8"/>
        <v>0</v>
      </c>
      <c r="N19" s="810"/>
      <c r="O19" s="805">
        <f t="shared" si="9"/>
        <v>0</v>
      </c>
      <c r="P19" s="811"/>
      <c r="Q19" s="812"/>
      <c r="T19" s="2">
        <v>27.22</v>
      </c>
      <c r="U19" s="301"/>
      <c r="V19" s="682">
        <f t="shared" si="4"/>
        <v>0</v>
      </c>
      <c r="W19" s="683"/>
      <c r="X19" s="110">
        <f t="shared" si="5"/>
        <v>0</v>
      </c>
      <c r="Y19" s="217"/>
      <c r="Z19" s="434"/>
    </row>
    <row r="20" spans="1:26" x14ac:dyDescent="0.25">
      <c r="B20" s="2">
        <v>27.22</v>
      </c>
      <c r="C20" s="301">
        <v>32</v>
      </c>
      <c r="D20" s="766">
        <f t="shared" si="6"/>
        <v>871.04</v>
      </c>
      <c r="E20" s="767">
        <v>42826</v>
      </c>
      <c r="F20" s="768">
        <f t="shared" si="7"/>
        <v>871.04</v>
      </c>
      <c r="G20" s="769" t="s">
        <v>455</v>
      </c>
      <c r="H20" s="770">
        <v>39</v>
      </c>
      <c r="K20" s="2">
        <v>27.22</v>
      </c>
      <c r="L20" s="301"/>
      <c r="M20" s="809">
        <f t="shared" si="8"/>
        <v>0</v>
      </c>
      <c r="N20" s="810"/>
      <c r="O20" s="805">
        <f t="shared" si="9"/>
        <v>0</v>
      </c>
      <c r="P20" s="811"/>
      <c r="Q20" s="812"/>
      <c r="T20" s="2">
        <v>27.22</v>
      </c>
      <c r="U20" s="301"/>
      <c r="V20" s="682">
        <f t="shared" si="4"/>
        <v>0</v>
      </c>
      <c r="W20" s="683"/>
      <c r="X20" s="110">
        <f t="shared" si="5"/>
        <v>0</v>
      </c>
      <c r="Y20" s="217"/>
      <c r="Z20" s="434"/>
    </row>
    <row r="21" spans="1:26" x14ac:dyDescent="0.25">
      <c r="A21" t="s">
        <v>22</v>
      </c>
      <c r="B21" s="2">
        <v>27.22</v>
      </c>
      <c r="C21" s="20">
        <v>28</v>
      </c>
      <c r="D21" s="766">
        <f t="shared" si="6"/>
        <v>762.16</v>
      </c>
      <c r="E21" s="771">
        <v>42828</v>
      </c>
      <c r="F21" s="768">
        <f t="shared" si="7"/>
        <v>762.16</v>
      </c>
      <c r="G21" s="772" t="s">
        <v>461</v>
      </c>
      <c r="H21" s="773">
        <v>39</v>
      </c>
      <c r="J21" t="s">
        <v>22</v>
      </c>
      <c r="K21" s="2">
        <v>27.22</v>
      </c>
      <c r="L21" s="20"/>
      <c r="M21" s="809">
        <f t="shared" si="8"/>
        <v>0</v>
      </c>
      <c r="N21" s="813"/>
      <c r="O21" s="805">
        <f t="shared" si="9"/>
        <v>0</v>
      </c>
      <c r="P21" s="807"/>
      <c r="Q21" s="808"/>
      <c r="S21" t="s">
        <v>22</v>
      </c>
      <c r="T21" s="2">
        <v>27.22</v>
      </c>
      <c r="U21" s="20"/>
      <c r="V21" s="682">
        <f t="shared" si="4"/>
        <v>0</v>
      </c>
      <c r="W21" s="219"/>
      <c r="X21" s="110">
        <f t="shared" si="5"/>
        <v>0</v>
      </c>
      <c r="Y21" s="111"/>
      <c r="Z21" s="112"/>
    </row>
    <row r="22" spans="1:26" x14ac:dyDescent="0.25">
      <c r="B22" s="2">
        <v>27.22</v>
      </c>
      <c r="C22" s="20">
        <v>28</v>
      </c>
      <c r="D22" s="766">
        <f t="shared" si="6"/>
        <v>762.16</v>
      </c>
      <c r="E22" s="771">
        <v>42831</v>
      </c>
      <c r="F22" s="768">
        <f t="shared" si="7"/>
        <v>762.16</v>
      </c>
      <c r="G22" s="772" t="s">
        <v>472</v>
      </c>
      <c r="H22" s="773">
        <v>39</v>
      </c>
      <c r="K22" s="2">
        <v>27.22</v>
      </c>
      <c r="L22" s="20"/>
      <c r="M22" s="809">
        <f t="shared" si="8"/>
        <v>0</v>
      </c>
      <c r="N22" s="813"/>
      <c r="O22" s="805">
        <f t="shared" si="9"/>
        <v>0</v>
      </c>
      <c r="P22" s="807"/>
      <c r="Q22" s="808"/>
      <c r="T22" s="2">
        <v>27.22</v>
      </c>
      <c r="U22" s="20"/>
      <c r="V22" s="682">
        <f t="shared" si="4"/>
        <v>0</v>
      </c>
      <c r="W22" s="219"/>
      <c r="X22" s="110">
        <f t="shared" si="5"/>
        <v>0</v>
      </c>
      <c r="Y22" s="111"/>
      <c r="Z22" s="112"/>
    </row>
    <row r="23" spans="1:26" x14ac:dyDescent="0.25">
      <c r="B23" s="2">
        <v>27.22</v>
      </c>
      <c r="C23" s="20">
        <v>60</v>
      </c>
      <c r="D23" s="766">
        <f t="shared" si="6"/>
        <v>1633.1999999999998</v>
      </c>
      <c r="E23" s="804">
        <v>42831</v>
      </c>
      <c r="F23" s="768">
        <f t="shared" si="7"/>
        <v>1633.1999999999998</v>
      </c>
      <c r="G23" s="772" t="s">
        <v>475</v>
      </c>
      <c r="H23" s="773">
        <v>39</v>
      </c>
      <c r="K23" s="2">
        <v>27.22</v>
      </c>
      <c r="L23" s="20"/>
      <c r="M23" s="809">
        <f t="shared" si="8"/>
        <v>0</v>
      </c>
      <c r="N23" s="814"/>
      <c r="O23" s="805">
        <f t="shared" si="9"/>
        <v>0</v>
      </c>
      <c r="P23" s="807"/>
      <c r="Q23" s="808"/>
      <c r="T23" s="2">
        <v>27.22</v>
      </c>
      <c r="U23" s="20"/>
      <c r="V23" s="682">
        <f t="shared" si="4"/>
        <v>0</v>
      </c>
      <c r="W23" s="343"/>
      <c r="X23" s="110">
        <f t="shared" si="5"/>
        <v>0</v>
      </c>
      <c r="Y23" s="111"/>
      <c r="Z23" s="112"/>
    </row>
    <row r="24" spans="1:26" x14ac:dyDescent="0.25">
      <c r="B24" s="2">
        <v>27.22</v>
      </c>
      <c r="C24" s="20">
        <v>28</v>
      </c>
      <c r="D24" s="768">
        <f t="shared" si="6"/>
        <v>762.16</v>
      </c>
      <c r="E24" s="774">
        <v>42833</v>
      </c>
      <c r="F24" s="768">
        <f t="shared" si="7"/>
        <v>762.16</v>
      </c>
      <c r="G24" s="772" t="s">
        <v>484</v>
      </c>
      <c r="H24" s="773">
        <v>39</v>
      </c>
      <c r="K24" s="2">
        <v>27.22</v>
      </c>
      <c r="L24" s="20"/>
      <c r="M24" s="805">
        <f t="shared" si="8"/>
        <v>0</v>
      </c>
      <c r="N24" s="806"/>
      <c r="O24" s="805">
        <f t="shared" si="9"/>
        <v>0</v>
      </c>
      <c r="P24" s="807"/>
      <c r="Q24" s="808"/>
      <c r="T24" s="2">
        <v>27.22</v>
      </c>
      <c r="U24" s="20"/>
      <c r="V24" s="110">
        <f t="shared" si="4"/>
        <v>0</v>
      </c>
      <c r="W24" s="159"/>
      <c r="X24" s="110">
        <f t="shared" si="5"/>
        <v>0</v>
      </c>
      <c r="Y24" s="111"/>
      <c r="Z24" s="112"/>
    </row>
    <row r="25" spans="1:26" x14ac:dyDescent="0.25">
      <c r="B25" s="2">
        <v>27.22</v>
      </c>
      <c r="C25" s="20">
        <v>28</v>
      </c>
      <c r="D25" s="768">
        <f t="shared" si="6"/>
        <v>762.16</v>
      </c>
      <c r="E25" s="774">
        <v>42836</v>
      </c>
      <c r="F25" s="768">
        <f t="shared" si="7"/>
        <v>762.16</v>
      </c>
      <c r="G25" s="772" t="s">
        <v>503</v>
      </c>
      <c r="H25" s="773">
        <v>39</v>
      </c>
      <c r="K25" s="2">
        <v>27.22</v>
      </c>
      <c r="L25" s="20"/>
      <c r="M25" s="805">
        <f t="shared" si="8"/>
        <v>0</v>
      </c>
      <c r="N25" s="806"/>
      <c r="O25" s="805">
        <f t="shared" si="9"/>
        <v>0</v>
      </c>
      <c r="P25" s="807"/>
      <c r="Q25" s="808"/>
      <c r="T25" s="2">
        <v>27.22</v>
      </c>
      <c r="U25" s="20"/>
      <c r="V25" s="110">
        <f t="shared" si="4"/>
        <v>0</v>
      </c>
      <c r="W25" s="159"/>
      <c r="X25" s="110">
        <f t="shared" si="5"/>
        <v>0</v>
      </c>
      <c r="Y25" s="111"/>
      <c r="Z25" s="112"/>
    </row>
    <row r="26" spans="1:26" x14ac:dyDescent="0.25">
      <c r="B26" s="2">
        <v>27.22</v>
      </c>
      <c r="C26" s="20">
        <v>28</v>
      </c>
      <c r="D26" s="768">
        <f t="shared" si="6"/>
        <v>762.16</v>
      </c>
      <c r="E26" s="774">
        <v>42837</v>
      </c>
      <c r="F26" s="768">
        <f t="shared" si="7"/>
        <v>762.16</v>
      </c>
      <c r="G26" s="772" t="s">
        <v>504</v>
      </c>
      <c r="H26" s="773">
        <v>39</v>
      </c>
      <c r="K26" s="2">
        <v>27.22</v>
      </c>
      <c r="L26" s="20"/>
      <c r="M26" s="805">
        <f t="shared" si="8"/>
        <v>0</v>
      </c>
      <c r="N26" s="806"/>
      <c r="O26" s="805">
        <f t="shared" si="9"/>
        <v>0</v>
      </c>
      <c r="P26" s="807"/>
      <c r="Q26" s="808"/>
      <c r="T26" s="2">
        <v>27.22</v>
      </c>
      <c r="U26" s="20"/>
      <c r="V26" s="110">
        <f t="shared" si="4"/>
        <v>0</v>
      </c>
      <c r="W26" s="159"/>
      <c r="X26" s="110">
        <f t="shared" si="5"/>
        <v>0</v>
      </c>
      <c r="Y26" s="111"/>
      <c r="Z26" s="112"/>
    </row>
    <row r="27" spans="1:26" x14ac:dyDescent="0.25">
      <c r="B27" s="2">
        <v>27.22</v>
      </c>
      <c r="C27" s="20">
        <v>28</v>
      </c>
      <c r="D27" s="768">
        <f t="shared" si="6"/>
        <v>762.16</v>
      </c>
      <c r="E27" s="774">
        <v>42842</v>
      </c>
      <c r="F27" s="768">
        <f t="shared" si="7"/>
        <v>762.16</v>
      </c>
      <c r="G27" s="772" t="s">
        <v>527</v>
      </c>
      <c r="H27" s="773">
        <v>39</v>
      </c>
      <c r="K27" s="2">
        <v>27.22</v>
      </c>
      <c r="L27" s="20"/>
      <c r="M27" s="805">
        <f t="shared" si="8"/>
        <v>0</v>
      </c>
      <c r="N27" s="806"/>
      <c r="O27" s="805">
        <f t="shared" si="9"/>
        <v>0</v>
      </c>
      <c r="P27" s="807"/>
      <c r="Q27" s="808"/>
      <c r="T27" s="2">
        <v>27.22</v>
      </c>
      <c r="U27" s="20"/>
      <c r="V27" s="110">
        <f t="shared" si="4"/>
        <v>0</v>
      </c>
      <c r="W27" s="159"/>
      <c r="X27" s="110">
        <f t="shared" si="5"/>
        <v>0</v>
      </c>
      <c r="Y27" s="111"/>
      <c r="Z27" s="112"/>
    </row>
    <row r="28" spans="1:26" x14ac:dyDescent="0.25">
      <c r="B28" s="2">
        <v>27.22</v>
      </c>
      <c r="C28" s="20">
        <v>28</v>
      </c>
      <c r="D28" s="768">
        <f t="shared" si="6"/>
        <v>762.16</v>
      </c>
      <c r="E28" s="774">
        <v>42844</v>
      </c>
      <c r="F28" s="768">
        <f t="shared" si="7"/>
        <v>762.16</v>
      </c>
      <c r="G28" s="772" t="s">
        <v>537</v>
      </c>
      <c r="H28" s="773">
        <v>39</v>
      </c>
      <c r="K28" s="2">
        <v>27.22</v>
      </c>
      <c r="L28" s="20"/>
      <c r="M28" s="805">
        <f t="shared" si="8"/>
        <v>0</v>
      </c>
      <c r="N28" s="806"/>
      <c r="O28" s="805">
        <f t="shared" si="9"/>
        <v>0</v>
      </c>
      <c r="P28" s="807"/>
      <c r="Q28" s="808"/>
      <c r="T28" s="2">
        <v>27.22</v>
      </c>
      <c r="U28" s="20"/>
      <c r="V28" s="110">
        <f t="shared" si="4"/>
        <v>0</v>
      </c>
      <c r="W28" s="159"/>
      <c r="X28" s="110">
        <f t="shared" si="5"/>
        <v>0</v>
      </c>
      <c r="Y28" s="111"/>
      <c r="Z28" s="112"/>
    </row>
    <row r="29" spans="1:26" x14ac:dyDescent="0.25">
      <c r="B29" s="2">
        <v>27.22</v>
      </c>
      <c r="C29" s="20">
        <v>28</v>
      </c>
      <c r="D29" s="768">
        <f t="shared" si="6"/>
        <v>762.16</v>
      </c>
      <c r="E29" s="774">
        <v>42845</v>
      </c>
      <c r="F29" s="768">
        <f t="shared" si="7"/>
        <v>762.16</v>
      </c>
      <c r="G29" s="772" t="s">
        <v>544</v>
      </c>
      <c r="H29" s="773">
        <v>39</v>
      </c>
      <c r="K29" s="2">
        <v>27.22</v>
      </c>
      <c r="L29" s="20"/>
      <c r="M29" s="805">
        <f t="shared" si="8"/>
        <v>0</v>
      </c>
      <c r="N29" s="806"/>
      <c r="O29" s="805">
        <f t="shared" si="9"/>
        <v>0</v>
      </c>
      <c r="P29" s="807"/>
      <c r="Q29" s="808"/>
      <c r="T29" s="2">
        <v>27.22</v>
      </c>
      <c r="U29" s="20"/>
      <c r="V29" s="110">
        <f t="shared" si="4"/>
        <v>0</v>
      </c>
      <c r="W29" s="159"/>
      <c r="X29" s="110">
        <f t="shared" si="5"/>
        <v>0</v>
      </c>
      <c r="Y29" s="111"/>
      <c r="Z29" s="112"/>
    </row>
    <row r="30" spans="1:26" x14ac:dyDescent="0.25">
      <c r="B30" s="2">
        <v>27.22</v>
      </c>
      <c r="C30" s="20"/>
      <c r="D30" s="768">
        <f t="shared" si="6"/>
        <v>0</v>
      </c>
      <c r="E30" s="774"/>
      <c r="F30" s="768">
        <f t="shared" si="7"/>
        <v>0</v>
      </c>
      <c r="G30" s="772"/>
      <c r="H30" s="773"/>
      <c r="K30" s="2">
        <v>27.22</v>
      </c>
      <c r="L30" s="20"/>
      <c r="M30" s="805">
        <f t="shared" si="8"/>
        <v>0</v>
      </c>
      <c r="N30" s="806"/>
      <c r="O30" s="805">
        <f t="shared" si="9"/>
        <v>0</v>
      </c>
      <c r="P30" s="807"/>
      <c r="Q30" s="808"/>
      <c r="T30" s="2">
        <v>27.22</v>
      </c>
      <c r="U30" s="20"/>
      <c r="V30" s="110">
        <f t="shared" si="4"/>
        <v>0</v>
      </c>
      <c r="W30" s="159"/>
      <c r="X30" s="110">
        <f t="shared" si="5"/>
        <v>0</v>
      </c>
      <c r="Y30" s="111"/>
      <c r="Z30" s="112"/>
    </row>
    <row r="31" spans="1:26" x14ac:dyDescent="0.25">
      <c r="B31" s="2">
        <v>27.22</v>
      </c>
      <c r="C31" s="20"/>
      <c r="D31" s="768">
        <f t="shared" si="6"/>
        <v>0</v>
      </c>
      <c r="E31" s="774"/>
      <c r="F31" s="768">
        <f t="shared" si="7"/>
        <v>0</v>
      </c>
      <c r="G31" s="772"/>
      <c r="H31" s="773"/>
      <c r="K31" s="2">
        <v>27.22</v>
      </c>
      <c r="L31" s="20"/>
      <c r="M31" s="805">
        <f t="shared" si="8"/>
        <v>0</v>
      </c>
      <c r="N31" s="806"/>
      <c r="O31" s="805">
        <f t="shared" si="9"/>
        <v>0</v>
      </c>
      <c r="P31" s="807"/>
      <c r="Q31" s="808"/>
      <c r="T31" s="2">
        <v>27.22</v>
      </c>
      <c r="U31" s="20"/>
      <c r="V31" s="110">
        <f t="shared" si="4"/>
        <v>0</v>
      </c>
      <c r="W31" s="159"/>
      <c r="X31" s="110">
        <f t="shared" si="5"/>
        <v>0</v>
      </c>
      <c r="Y31" s="111"/>
      <c r="Z31" s="112"/>
    </row>
    <row r="32" spans="1:26" x14ac:dyDescent="0.25">
      <c r="B32" s="2">
        <v>27.22</v>
      </c>
      <c r="C32" s="20"/>
      <c r="D32" s="768">
        <f t="shared" si="6"/>
        <v>0</v>
      </c>
      <c r="E32" s="774"/>
      <c r="F32" s="768">
        <f t="shared" si="7"/>
        <v>0</v>
      </c>
      <c r="G32" s="772"/>
      <c r="H32" s="773"/>
      <c r="K32" s="2">
        <v>27.22</v>
      </c>
      <c r="L32" s="20"/>
      <c r="M32" s="805">
        <f t="shared" si="8"/>
        <v>0</v>
      </c>
      <c r="N32" s="806"/>
      <c r="O32" s="805">
        <f t="shared" si="9"/>
        <v>0</v>
      </c>
      <c r="P32" s="807"/>
      <c r="Q32" s="808"/>
      <c r="T32" s="2">
        <v>27.22</v>
      </c>
      <c r="U32" s="20"/>
      <c r="V32" s="110">
        <f t="shared" si="4"/>
        <v>0</v>
      </c>
      <c r="W32" s="159"/>
      <c r="X32" s="110">
        <f t="shared" si="5"/>
        <v>0</v>
      </c>
      <c r="Y32" s="111"/>
      <c r="Z32" s="112"/>
    </row>
    <row r="33" spans="2:26" x14ac:dyDescent="0.25">
      <c r="B33" s="2">
        <v>27.22</v>
      </c>
      <c r="C33" s="20"/>
      <c r="D33" s="768">
        <f t="shared" si="6"/>
        <v>0</v>
      </c>
      <c r="E33" s="774"/>
      <c r="F33" s="768">
        <f t="shared" si="7"/>
        <v>0</v>
      </c>
      <c r="G33" s="772"/>
      <c r="H33" s="773"/>
      <c r="K33" s="2">
        <v>27.22</v>
      </c>
      <c r="L33" s="20"/>
      <c r="M33" s="805">
        <f t="shared" si="8"/>
        <v>0</v>
      </c>
      <c r="N33" s="806"/>
      <c r="O33" s="805">
        <f t="shared" si="9"/>
        <v>0</v>
      </c>
      <c r="P33" s="807"/>
      <c r="Q33" s="808"/>
      <c r="T33" s="2">
        <v>27.22</v>
      </c>
      <c r="U33" s="20"/>
      <c r="V33" s="110">
        <f t="shared" si="4"/>
        <v>0</v>
      </c>
      <c r="W33" s="159"/>
      <c r="X33" s="110">
        <f t="shared" si="5"/>
        <v>0</v>
      </c>
      <c r="Y33" s="111"/>
      <c r="Z33" s="112"/>
    </row>
    <row r="34" spans="2:26" x14ac:dyDescent="0.25">
      <c r="B34" s="2">
        <v>27.22</v>
      </c>
      <c r="C34" s="20"/>
      <c r="D34" s="768">
        <f t="shared" si="6"/>
        <v>0</v>
      </c>
      <c r="E34" s="774"/>
      <c r="F34" s="768">
        <f t="shared" si="7"/>
        <v>0</v>
      </c>
      <c r="G34" s="772"/>
      <c r="H34" s="773"/>
      <c r="K34" s="2">
        <v>27.22</v>
      </c>
      <c r="L34" s="20"/>
      <c r="M34" s="805">
        <f t="shared" si="8"/>
        <v>0</v>
      </c>
      <c r="N34" s="806"/>
      <c r="O34" s="805">
        <f t="shared" si="9"/>
        <v>0</v>
      </c>
      <c r="P34" s="807"/>
      <c r="Q34" s="808"/>
      <c r="T34" s="2">
        <v>27.22</v>
      </c>
      <c r="U34" s="20"/>
      <c r="V34" s="110">
        <f t="shared" si="4"/>
        <v>0</v>
      </c>
      <c r="W34" s="159"/>
      <c r="X34" s="110">
        <f t="shared" si="5"/>
        <v>0</v>
      </c>
      <c r="Y34" s="111"/>
      <c r="Z34" s="112"/>
    </row>
    <row r="35" spans="2:26" x14ac:dyDescent="0.25">
      <c r="B35" s="2">
        <v>27.22</v>
      </c>
      <c r="C35" s="20"/>
      <c r="D35" s="768">
        <f t="shared" si="6"/>
        <v>0</v>
      </c>
      <c r="E35" s="774"/>
      <c r="F35" s="768">
        <f t="shared" si="7"/>
        <v>0</v>
      </c>
      <c r="G35" s="772"/>
      <c r="H35" s="773"/>
      <c r="K35" s="2">
        <v>27.22</v>
      </c>
      <c r="L35" s="20"/>
      <c r="M35" s="805">
        <f t="shared" si="8"/>
        <v>0</v>
      </c>
      <c r="N35" s="806"/>
      <c r="O35" s="805">
        <f t="shared" si="9"/>
        <v>0</v>
      </c>
      <c r="P35" s="807"/>
      <c r="Q35" s="808"/>
      <c r="T35" s="2">
        <v>27.22</v>
      </c>
      <c r="U35" s="20"/>
      <c r="V35" s="110">
        <f t="shared" si="4"/>
        <v>0</v>
      </c>
      <c r="W35" s="159"/>
      <c r="X35" s="110">
        <f t="shared" si="5"/>
        <v>0</v>
      </c>
      <c r="Y35" s="111"/>
      <c r="Z35" s="112"/>
    </row>
    <row r="36" spans="2:26" x14ac:dyDescent="0.25">
      <c r="B36" s="2">
        <v>27.22</v>
      </c>
      <c r="C36" s="20"/>
      <c r="D36" s="768">
        <f t="shared" si="6"/>
        <v>0</v>
      </c>
      <c r="E36" s="774"/>
      <c r="F36" s="768">
        <f t="shared" si="7"/>
        <v>0</v>
      </c>
      <c r="G36" s="772"/>
      <c r="H36" s="773"/>
      <c r="K36" s="2">
        <v>27.22</v>
      </c>
      <c r="L36" s="20"/>
      <c r="M36" s="805">
        <f t="shared" si="8"/>
        <v>0</v>
      </c>
      <c r="N36" s="806"/>
      <c r="O36" s="805">
        <f t="shared" si="9"/>
        <v>0</v>
      </c>
      <c r="P36" s="807"/>
      <c r="Q36" s="808"/>
      <c r="T36" s="2">
        <v>27.22</v>
      </c>
      <c r="U36" s="20"/>
      <c r="V36" s="110">
        <f t="shared" si="4"/>
        <v>0</v>
      </c>
      <c r="W36" s="159"/>
      <c r="X36" s="110">
        <f t="shared" si="5"/>
        <v>0</v>
      </c>
      <c r="Y36" s="111"/>
      <c r="Z36" s="112"/>
    </row>
    <row r="37" spans="2:26" x14ac:dyDescent="0.25">
      <c r="B37" s="2">
        <v>27.22</v>
      </c>
      <c r="C37" s="20"/>
      <c r="D37" s="768">
        <f t="shared" si="6"/>
        <v>0</v>
      </c>
      <c r="E37" s="774"/>
      <c r="F37" s="768">
        <f t="shared" si="7"/>
        <v>0</v>
      </c>
      <c r="G37" s="772"/>
      <c r="H37" s="773"/>
      <c r="K37" s="2">
        <v>27.22</v>
      </c>
      <c r="L37" s="20"/>
      <c r="M37" s="805">
        <f t="shared" si="8"/>
        <v>0</v>
      </c>
      <c r="N37" s="806"/>
      <c r="O37" s="805">
        <f t="shared" si="9"/>
        <v>0</v>
      </c>
      <c r="P37" s="807"/>
      <c r="Q37" s="808"/>
      <c r="T37" s="2">
        <v>27.22</v>
      </c>
      <c r="U37" s="20"/>
      <c r="V37" s="110">
        <f t="shared" si="4"/>
        <v>0</v>
      </c>
      <c r="W37" s="159"/>
      <c r="X37" s="110">
        <f t="shared" si="5"/>
        <v>0</v>
      </c>
      <c r="Y37" s="111"/>
      <c r="Z37" s="112"/>
    </row>
    <row r="38" spans="2:26" x14ac:dyDescent="0.25">
      <c r="B38" s="2">
        <v>27.22</v>
      </c>
      <c r="C38" s="20"/>
      <c r="D38" s="768">
        <f t="shared" si="6"/>
        <v>0</v>
      </c>
      <c r="E38" s="774"/>
      <c r="F38" s="768">
        <f t="shared" si="7"/>
        <v>0</v>
      </c>
      <c r="G38" s="772"/>
      <c r="H38" s="773"/>
      <c r="K38" s="2">
        <v>27.22</v>
      </c>
      <c r="L38" s="20"/>
      <c r="M38" s="805">
        <f t="shared" si="8"/>
        <v>0</v>
      </c>
      <c r="N38" s="806"/>
      <c r="O38" s="805">
        <f t="shared" si="9"/>
        <v>0</v>
      </c>
      <c r="P38" s="807"/>
      <c r="Q38" s="808"/>
      <c r="T38" s="2">
        <v>27.22</v>
      </c>
      <c r="U38" s="20"/>
      <c r="V38" s="110">
        <f t="shared" si="4"/>
        <v>0</v>
      </c>
      <c r="W38" s="159"/>
      <c r="X38" s="110">
        <f t="shared" si="5"/>
        <v>0</v>
      </c>
      <c r="Y38" s="111"/>
      <c r="Z38" s="112"/>
    </row>
    <row r="39" spans="2:26" x14ac:dyDescent="0.25">
      <c r="B39" s="2">
        <v>27.22</v>
      </c>
      <c r="C39" s="20"/>
      <c r="D39" s="768">
        <f t="shared" si="6"/>
        <v>0</v>
      </c>
      <c r="E39" s="774"/>
      <c r="F39" s="768">
        <f t="shared" si="7"/>
        <v>0</v>
      </c>
      <c r="G39" s="772"/>
      <c r="H39" s="773"/>
      <c r="K39" s="2">
        <v>27.22</v>
      </c>
      <c r="L39" s="20"/>
      <c r="M39" s="805">
        <f t="shared" si="8"/>
        <v>0</v>
      </c>
      <c r="N39" s="806"/>
      <c r="O39" s="805">
        <f t="shared" si="9"/>
        <v>0</v>
      </c>
      <c r="P39" s="807"/>
      <c r="Q39" s="808"/>
      <c r="T39" s="2">
        <v>27.22</v>
      </c>
      <c r="U39" s="20"/>
      <c r="V39" s="110">
        <f t="shared" si="4"/>
        <v>0</v>
      </c>
      <c r="W39" s="159"/>
      <c r="X39" s="110">
        <f t="shared" si="5"/>
        <v>0</v>
      </c>
      <c r="Y39" s="111"/>
      <c r="Z39" s="112"/>
    </row>
    <row r="40" spans="2:26" x14ac:dyDescent="0.25">
      <c r="B40" s="2">
        <v>27.22</v>
      </c>
      <c r="C40" s="20">
        <v>7</v>
      </c>
      <c r="D40" s="768">
        <v>190.54</v>
      </c>
      <c r="E40" s="774"/>
      <c r="F40" s="768">
        <v>190.54</v>
      </c>
      <c r="G40" s="772"/>
      <c r="H40" s="773"/>
      <c r="K40" s="2">
        <v>27.22</v>
      </c>
      <c r="L40" s="20"/>
      <c r="M40" s="805">
        <f t="shared" si="8"/>
        <v>0</v>
      </c>
      <c r="N40" s="806"/>
      <c r="O40" s="805">
        <f t="shared" si="9"/>
        <v>0</v>
      </c>
      <c r="P40" s="807"/>
      <c r="Q40" s="808"/>
      <c r="T40" s="2">
        <v>27.22</v>
      </c>
      <c r="U40" s="20"/>
      <c r="V40" s="110">
        <f t="shared" si="4"/>
        <v>0</v>
      </c>
      <c r="W40" s="159"/>
      <c r="X40" s="110">
        <f t="shared" si="5"/>
        <v>0</v>
      </c>
      <c r="Y40" s="111"/>
      <c r="Z40" s="112"/>
    </row>
    <row r="41" spans="2:26" x14ac:dyDescent="0.25">
      <c r="B41" s="2">
        <v>27.22</v>
      </c>
      <c r="C41" s="20"/>
      <c r="D41" s="768">
        <f t="shared" si="6"/>
        <v>0</v>
      </c>
      <c r="E41" s="774"/>
      <c r="F41" s="768">
        <f t="shared" si="7"/>
        <v>0</v>
      </c>
      <c r="G41" s="772"/>
      <c r="H41" s="773"/>
      <c r="K41" s="2">
        <v>27.22</v>
      </c>
      <c r="L41" s="20"/>
      <c r="M41" s="805">
        <f t="shared" si="8"/>
        <v>0</v>
      </c>
      <c r="N41" s="806"/>
      <c r="O41" s="805">
        <f t="shared" si="9"/>
        <v>0</v>
      </c>
      <c r="P41" s="807"/>
      <c r="Q41" s="808"/>
      <c r="T41" s="2">
        <v>27.22</v>
      </c>
      <c r="U41" s="20"/>
      <c r="V41" s="110">
        <f t="shared" si="4"/>
        <v>0</v>
      </c>
      <c r="W41" s="159"/>
      <c r="X41" s="110">
        <f t="shared" si="5"/>
        <v>0</v>
      </c>
      <c r="Y41" s="111"/>
      <c r="Z41" s="112"/>
    </row>
    <row r="42" spans="2:26" x14ac:dyDescent="0.25">
      <c r="B42" s="2">
        <v>27.22</v>
      </c>
      <c r="C42" s="20"/>
      <c r="D42" s="768">
        <f t="shared" si="6"/>
        <v>0</v>
      </c>
      <c r="E42" s="774"/>
      <c r="F42" s="768">
        <f t="shared" si="7"/>
        <v>0</v>
      </c>
      <c r="G42" s="772"/>
      <c r="H42" s="773"/>
      <c r="K42" s="2">
        <v>27.22</v>
      </c>
      <c r="L42" s="20"/>
      <c r="M42" s="805">
        <f t="shared" si="8"/>
        <v>0</v>
      </c>
      <c r="N42" s="806"/>
      <c r="O42" s="805">
        <f t="shared" si="9"/>
        <v>0</v>
      </c>
      <c r="P42" s="807"/>
      <c r="Q42" s="808"/>
      <c r="T42" s="2">
        <v>27.22</v>
      </c>
      <c r="U42" s="20"/>
      <c r="V42" s="110">
        <f t="shared" si="4"/>
        <v>0</v>
      </c>
      <c r="W42" s="159"/>
      <c r="X42" s="110">
        <f t="shared" si="5"/>
        <v>0</v>
      </c>
      <c r="Y42" s="111"/>
      <c r="Z42" s="112"/>
    </row>
    <row r="43" spans="2:26" x14ac:dyDescent="0.25">
      <c r="B43" s="2">
        <v>27.22</v>
      </c>
      <c r="C43" s="20"/>
      <c r="D43" s="768">
        <f t="shared" si="6"/>
        <v>0</v>
      </c>
      <c r="E43" s="774"/>
      <c r="F43" s="768">
        <f t="shared" si="7"/>
        <v>0</v>
      </c>
      <c r="G43" s="772"/>
      <c r="H43" s="773"/>
      <c r="K43" s="2">
        <v>27.22</v>
      </c>
      <c r="L43" s="20"/>
      <c r="M43" s="805">
        <f t="shared" si="8"/>
        <v>0</v>
      </c>
      <c r="N43" s="806"/>
      <c r="O43" s="805">
        <f t="shared" si="9"/>
        <v>0</v>
      </c>
      <c r="P43" s="807"/>
      <c r="Q43" s="808"/>
      <c r="T43" s="2">
        <v>27.22</v>
      </c>
      <c r="U43" s="20"/>
      <c r="V43" s="110">
        <f t="shared" si="4"/>
        <v>0</v>
      </c>
      <c r="W43" s="159"/>
      <c r="X43" s="110">
        <f t="shared" si="5"/>
        <v>0</v>
      </c>
      <c r="Y43" s="111"/>
      <c r="Z43" s="112"/>
    </row>
    <row r="44" spans="2:26" x14ac:dyDescent="0.25">
      <c r="B44" s="2">
        <v>27.22</v>
      </c>
      <c r="C44" s="20"/>
      <c r="D44" s="768">
        <f t="shared" si="6"/>
        <v>0</v>
      </c>
      <c r="E44" s="774"/>
      <c r="F44" s="768">
        <f t="shared" si="7"/>
        <v>0</v>
      </c>
      <c r="G44" s="772"/>
      <c r="H44" s="773"/>
      <c r="K44" s="2">
        <v>27.22</v>
      </c>
      <c r="L44" s="20"/>
      <c r="M44" s="805">
        <f t="shared" si="8"/>
        <v>0</v>
      </c>
      <c r="N44" s="806"/>
      <c r="O44" s="805">
        <f t="shared" si="9"/>
        <v>0</v>
      </c>
      <c r="P44" s="807"/>
      <c r="Q44" s="808"/>
      <c r="T44" s="2">
        <v>27.22</v>
      </c>
      <c r="U44" s="20"/>
      <c r="V44" s="110">
        <f t="shared" si="4"/>
        <v>0</v>
      </c>
      <c r="W44" s="159"/>
      <c r="X44" s="110">
        <f t="shared" si="5"/>
        <v>0</v>
      </c>
      <c r="Y44" s="111"/>
      <c r="Z44" s="112"/>
    </row>
    <row r="45" spans="2:26" x14ac:dyDescent="0.25">
      <c r="B45" s="2">
        <v>27.22</v>
      </c>
      <c r="C45" s="20"/>
      <c r="D45" s="768">
        <f t="shared" si="6"/>
        <v>0</v>
      </c>
      <c r="E45" s="774"/>
      <c r="F45" s="768">
        <f t="shared" si="7"/>
        <v>0</v>
      </c>
      <c r="G45" s="772"/>
      <c r="H45" s="773"/>
      <c r="K45" s="2">
        <v>27.22</v>
      </c>
      <c r="L45" s="20"/>
      <c r="M45" s="805">
        <f t="shared" si="8"/>
        <v>0</v>
      </c>
      <c r="N45" s="806"/>
      <c r="O45" s="805">
        <f t="shared" si="9"/>
        <v>0</v>
      </c>
      <c r="P45" s="807"/>
      <c r="Q45" s="808"/>
      <c r="T45" s="2">
        <v>27.22</v>
      </c>
      <c r="U45" s="20"/>
      <c r="V45" s="110">
        <f t="shared" si="4"/>
        <v>0</v>
      </c>
      <c r="W45" s="159"/>
      <c r="X45" s="110">
        <f t="shared" si="5"/>
        <v>0</v>
      </c>
      <c r="Y45" s="111"/>
      <c r="Z45" s="112"/>
    </row>
    <row r="46" spans="2:26" x14ac:dyDescent="0.25">
      <c r="B46" s="2">
        <v>27.22</v>
      </c>
      <c r="C46" s="20"/>
      <c r="D46" s="768">
        <f t="shared" si="6"/>
        <v>0</v>
      </c>
      <c r="E46" s="774"/>
      <c r="F46" s="768">
        <f t="shared" si="7"/>
        <v>0</v>
      </c>
      <c r="G46" s="772"/>
      <c r="H46" s="773"/>
      <c r="K46" s="2">
        <v>27.22</v>
      </c>
      <c r="L46" s="20"/>
      <c r="M46" s="805">
        <f t="shared" si="8"/>
        <v>0</v>
      </c>
      <c r="N46" s="806"/>
      <c r="O46" s="805">
        <f t="shared" si="9"/>
        <v>0</v>
      </c>
      <c r="P46" s="807"/>
      <c r="Q46" s="808"/>
      <c r="T46" s="2">
        <v>27.22</v>
      </c>
      <c r="U46" s="20"/>
      <c r="V46" s="110">
        <f t="shared" si="4"/>
        <v>0</v>
      </c>
      <c r="W46" s="159"/>
      <c r="X46" s="110">
        <f t="shared" si="5"/>
        <v>0</v>
      </c>
      <c r="Y46" s="111"/>
      <c r="Z46" s="112"/>
    </row>
    <row r="47" spans="2:26" x14ac:dyDescent="0.25">
      <c r="B47" s="2">
        <v>27.22</v>
      </c>
      <c r="C47" s="20"/>
      <c r="D47" s="768">
        <f t="shared" si="6"/>
        <v>0</v>
      </c>
      <c r="E47" s="774"/>
      <c r="F47" s="768">
        <f t="shared" si="7"/>
        <v>0</v>
      </c>
      <c r="G47" s="772"/>
      <c r="H47" s="773"/>
      <c r="K47" s="2">
        <v>27.22</v>
      </c>
      <c r="L47" s="20"/>
      <c r="M47" s="805">
        <f t="shared" si="8"/>
        <v>0</v>
      </c>
      <c r="N47" s="806"/>
      <c r="O47" s="805">
        <f t="shared" si="9"/>
        <v>0</v>
      </c>
      <c r="P47" s="807"/>
      <c r="Q47" s="808"/>
      <c r="T47" s="2">
        <v>27.22</v>
      </c>
      <c r="U47" s="20"/>
      <c r="V47" s="110">
        <f t="shared" si="4"/>
        <v>0</v>
      </c>
      <c r="W47" s="159"/>
      <c r="X47" s="110">
        <f t="shared" si="5"/>
        <v>0</v>
      </c>
      <c r="Y47" s="111"/>
      <c r="Z47" s="112"/>
    </row>
    <row r="48" spans="2:26" x14ac:dyDescent="0.25">
      <c r="B48" s="2">
        <v>27.22</v>
      </c>
      <c r="C48" s="20"/>
      <c r="D48" s="768">
        <f t="shared" si="6"/>
        <v>0</v>
      </c>
      <c r="E48" s="774"/>
      <c r="F48" s="768">
        <f t="shared" si="7"/>
        <v>0</v>
      </c>
      <c r="G48" s="772"/>
      <c r="H48" s="773"/>
      <c r="K48" s="2">
        <v>27.22</v>
      </c>
      <c r="L48" s="20"/>
      <c r="M48" s="805">
        <f t="shared" si="8"/>
        <v>0</v>
      </c>
      <c r="N48" s="806"/>
      <c r="O48" s="805">
        <f t="shared" si="9"/>
        <v>0</v>
      </c>
      <c r="P48" s="807"/>
      <c r="Q48" s="808"/>
      <c r="T48" s="2">
        <v>27.22</v>
      </c>
      <c r="U48" s="20"/>
      <c r="V48" s="110">
        <f t="shared" si="4"/>
        <v>0</v>
      </c>
      <c r="W48" s="159"/>
      <c r="X48" s="110">
        <f t="shared" si="5"/>
        <v>0</v>
      </c>
      <c r="Y48" s="111"/>
      <c r="Z48" s="112"/>
    </row>
    <row r="49" spans="1:26" x14ac:dyDescent="0.25">
      <c r="B49" s="2">
        <v>27.22</v>
      </c>
      <c r="C49" s="20"/>
      <c r="D49" s="768">
        <f t="shared" si="6"/>
        <v>0</v>
      </c>
      <c r="E49" s="774"/>
      <c r="F49" s="768">
        <f t="shared" si="7"/>
        <v>0</v>
      </c>
      <c r="G49" s="772"/>
      <c r="H49" s="773"/>
      <c r="K49" s="2">
        <v>27.22</v>
      </c>
      <c r="L49" s="20"/>
      <c r="M49" s="805">
        <f t="shared" si="8"/>
        <v>0</v>
      </c>
      <c r="N49" s="806"/>
      <c r="O49" s="805">
        <f t="shared" si="9"/>
        <v>0</v>
      </c>
      <c r="P49" s="807"/>
      <c r="Q49" s="808"/>
      <c r="T49" s="2">
        <v>27.22</v>
      </c>
      <c r="U49" s="20"/>
      <c r="V49" s="110">
        <f t="shared" si="4"/>
        <v>0</v>
      </c>
      <c r="W49" s="159"/>
      <c r="X49" s="110">
        <f t="shared" si="5"/>
        <v>0</v>
      </c>
      <c r="Y49" s="111"/>
      <c r="Z49" s="112"/>
    </row>
    <row r="50" spans="1:26" x14ac:dyDescent="0.25">
      <c r="B50" s="2">
        <v>27.22</v>
      </c>
      <c r="C50" s="20"/>
      <c r="D50" s="768">
        <f t="shared" si="6"/>
        <v>0</v>
      </c>
      <c r="E50" s="774"/>
      <c r="F50" s="768">
        <f t="shared" si="7"/>
        <v>0</v>
      </c>
      <c r="G50" s="772"/>
      <c r="H50" s="773"/>
      <c r="K50" s="2">
        <v>27.22</v>
      </c>
      <c r="L50" s="20"/>
      <c r="M50" s="805">
        <f t="shared" si="8"/>
        <v>0</v>
      </c>
      <c r="N50" s="806"/>
      <c r="O50" s="805">
        <f t="shared" si="9"/>
        <v>0</v>
      </c>
      <c r="P50" s="807"/>
      <c r="Q50" s="808"/>
      <c r="T50" s="2">
        <v>27.22</v>
      </c>
      <c r="U50" s="20"/>
      <c r="V50" s="110">
        <f t="shared" si="4"/>
        <v>0</v>
      </c>
      <c r="W50" s="159"/>
      <c r="X50" s="110">
        <f t="shared" si="5"/>
        <v>0</v>
      </c>
      <c r="Y50" s="111"/>
      <c r="Z50" s="112"/>
    </row>
    <row r="51" spans="1:26" x14ac:dyDescent="0.25">
      <c r="B51" s="2">
        <v>27.22</v>
      </c>
      <c r="C51" s="20"/>
      <c r="D51" s="768">
        <f t="shared" si="6"/>
        <v>0</v>
      </c>
      <c r="E51" s="774"/>
      <c r="F51" s="768">
        <f t="shared" si="7"/>
        <v>0</v>
      </c>
      <c r="G51" s="772"/>
      <c r="H51" s="773"/>
      <c r="K51" s="2">
        <v>27.22</v>
      </c>
      <c r="L51" s="20"/>
      <c r="M51" s="805">
        <f t="shared" si="8"/>
        <v>0</v>
      </c>
      <c r="N51" s="806"/>
      <c r="O51" s="805">
        <f t="shared" si="9"/>
        <v>0</v>
      </c>
      <c r="P51" s="807"/>
      <c r="Q51" s="808"/>
      <c r="T51" s="2">
        <v>27.22</v>
      </c>
      <c r="U51" s="20"/>
      <c r="V51" s="110">
        <f t="shared" si="4"/>
        <v>0</v>
      </c>
      <c r="W51" s="159"/>
      <c r="X51" s="110">
        <f t="shared" si="5"/>
        <v>0</v>
      </c>
      <c r="Y51" s="111"/>
      <c r="Z51" s="112"/>
    </row>
    <row r="52" spans="1:26" x14ac:dyDescent="0.25">
      <c r="B52" s="2">
        <v>27.22</v>
      </c>
      <c r="C52" s="20"/>
      <c r="D52" s="768">
        <f t="shared" si="6"/>
        <v>0</v>
      </c>
      <c r="E52" s="774"/>
      <c r="F52" s="768">
        <f t="shared" si="7"/>
        <v>0</v>
      </c>
      <c r="G52" s="772"/>
      <c r="H52" s="773"/>
      <c r="K52" s="2">
        <v>27.22</v>
      </c>
      <c r="L52" s="20"/>
      <c r="M52" s="805">
        <f t="shared" si="8"/>
        <v>0</v>
      </c>
      <c r="N52" s="806"/>
      <c r="O52" s="805">
        <f t="shared" si="9"/>
        <v>0</v>
      </c>
      <c r="P52" s="807"/>
      <c r="Q52" s="808"/>
      <c r="T52" s="2">
        <v>27.22</v>
      </c>
      <c r="U52" s="20"/>
      <c r="V52" s="110">
        <f t="shared" si="4"/>
        <v>0</v>
      </c>
      <c r="W52" s="159"/>
      <c r="X52" s="110">
        <f t="shared" si="5"/>
        <v>0</v>
      </c>
      <c r="Y52" s="111"/>
      <c r="Z52" s="112"/>
    </row>
    <row r="53" spans="1:26" x14ac:dyDescent="0.25">
      <c r="B53" s="2">
        <v>27.22</v>
      </c>
      <c r="C53" s="20"/>
      <c r="D53" s="768">
        <f t="shared" si="6"/>
        <v>0</v>
      </c>
      <c r="E53" s="774"/>
      <c r="F53" s="768">
        <f t="shared" si="7"/>
        <v>0</v>
      </c>
      <c r="G53" s="772"/>
      <c r="H53" s="773"/>
      <c r="K53" s="2">
        <v>27.22</v>
      </c>
      <c r="L53" s="20"/>
      <c r="M53" s="805">
        <f t="shared" si="8"/>
        <v>0</v>
      </c>
      <c r="N53" s="806"/>
      <c r="O53" s="805">
        <f t="shared" si="9"/>
        <v>0</v>
      </c>
      <c r="P53" s="807"/>
      <c r="Q53" s="808"/>
      <c r="T53" s="2">
        <v>27.22</v>
      </c>
      <c r="U53" s="20"/>
      <c r="V53" s="110">
        <f t="shared" si="4"/>
        <v>0</v>
      </c>
      <c r="W53" s="159"/>
      <c r="X53" s="110">
        <f t="shared" si="5"/>
        <v>0</v>
      </c>
      <c r="Y53" s="111"/>
      <c r="Z53" s="112"/>
    </row>
    <row r="54" spans="1:26" x14ac:dyDescent="0.25">
      <c r="B54" s="2">
        <v>27.22</v>
      </c>
      <c r="C54" s="20"/>
      <c r="D54" s="768">
        <f t="shared" si="6"/>
        <v>0</v>
      </c>
      <c r="E54" s="774"/>
      <c r="F54" s="768">
        <f t="shared" si="7"/>
        <v>0</v>
      </c>
      <c r="G54" s="772"/>
      <c r="H54" s="773"/>
      <c r="K54" s="2">
        <v>27.22</v>
      </c>
      <c r="L54" s="20"/>
      <c r="M54" s="805">
        <f t="shared" si="8"/>
        <v>0</v>
      </c>
      <c r="N54" s="806"/>
      <c r="O54" s="805">
        <f t="shared" si="9"/>
        <v>0</v>
      </c>
      <c r="P54" s="807"/>
      <c r="Q54" s="808"/>
      <c r="T54" s="2">
        <v>27.22</v>
      </c>
      <c r="U54" s="20"/>
      <c r="V54" s="110">
        <f t="shared" si="4"/>
        <v>0</v>
      </c>
      <c r="W54" s="159"/>
      <c r="X54" s="110">
        <f t="shared" si="5"/>
        <v>0</v>
      </c>
      <c r="Y54" s="111"/>
      <c r="Z54" s="112"/>
    </row>
    <row r="55" spans="1:26" x14ac:dyDescent="0.25">
      <c r="B55" s="2">
        <v>27.22</v>
      </c>
      <c r="C55" s="20"/>
      <c r="D55" s="768">
        <f t="shared" si="6"/>
        <v>0</v>
      </c>
      <c r="E55" s="774"/>
      <c r="F55" s="768">
        <f t="shared" si="7"/>
        <v>0</v>
      </c>
      <c r="G55" s="772"/>
      <c r="H55" s="773"/>
      <c r="K55" s="2">
        <v>27.22</v>
      </c>
      <c r="L55" s="20"/>
      <c r="M55" s="805">
        <f t="shared" si="8"/>
        <v>0</v>
      </c>
      <c r="N55" s="806"/>
      <c r="O55" s="805">
        <f t="shared" si="9"/>
        <v>0</v>
      </c>
      <c r="P55" s="807"/>
      <c r="Q55" s="808"/>
      <c r="T55" s="2">
        <v>27.22</v>
      </c>
      <c r="U55" s="20"/>
      <c r="V55" s="110">
        <f t="shared" si="4"/>
        <v>0</v>
      </c>
      <c r="W55" s="159"/>
      <c r="X55" s="110">
        <f t="shared" si="5"/>
        <v>0</v>
      </c>
      <c r="Y55" s="111"/>
      <c r="Z55" s="112"/>
    </row>
    <row r="56" spans="1:26" x14ac:dyDescent="0.25">
      <c r="B56" s="2">
        <v>27.22</v>
      </c>
      <c r="C56" s="20"/>
      <c r="D56" s="768">
        <f t="shared" si="6"/>
        <v>0</v>
      </c>
      <c r="E56" s="774"/>
      <c r="F56" s="768">
        <f t="shared" si="7"/>
        <v>0</v>
      </c>
      <c r="G56" s="772"/>
      <c r="H56" s="773"/>
      <c r="K56" s="2">
        <v>27.22</v>
      </c>
      <c r="L56" s="20"/>
      <c r="M56" s="805">
        <f t="shared" si="8"/>
        <v>0</v>
      </c>
      <c r="N56" s="806"/>
      <c r="O56" s="805">
        <f t="shared" si="9"/>
        <v>0</v>
      </c>
      <c r="P56" s="807"/>
      <c r="Q56" s="808"/>
      <c r="T56" s="2">
        <v>27.22</v>
      </c>
      <c r="U56" s="20"/>
      <c r="V56" s="110">
        <f t="shared" si="4"/>
        <v>0</v>
      </c>
      <c r="W56" s="159"/>
      <c r="X56" s="110">
        <f t="shared" si="5"/>
        <v>0</v>
      </c>
      <c r="Y56" s="111"/>
      <c r="Z56" s="112"/>
    </row>
    <row r="57" spans="1:26" x14ac:dyDescent="0.25">
      <c r="B57" s="2">
        <v>27.22</v>
      </c>
      <c r="C57" s="20"/>
      <c r="D57" s="768">
        <f t="shared" si="6"/>
        <v>0</v>
      </c>
      <c r="E57" s="774"/>
      <c r="F57" s="768">
        <f t="shared" si="7"/>
        <v>0</v>
      </c>
      <c r="G57" s="772"/>
      <c r="H57" s="773"/>
      <c r="K57" s="2">
        <v>27.22</v>
      </c>
      <c r="L57" s="20"/>
      <c r="M57" s="805">
        <f t="shared" si="8"/>
        <v>0</v>
      </c>
      <c r="N57" s="806"/>
      <c r="O57" s="805">
        <f t="shared" si="9"/>
        <v>0</v>
      </c>
      <c r="P57" s="807"/>
      <c r="Q57" s="808"/>
      <c r="T57" s="2">
        <v>27.22</v>
      </c>
      <c r="U57" s="20"/>
      <c r="V57" s="110">
        <f t="shared" si="4"/>
        <v>0</v>
      </c>
      <c r="W57" s="159"/>
      <c r="X57" s="110">
        <f t="shared" si="5"/>
        <v>0</v>
      </c>
      <c r="Y57" s="111"/>
      <c r="Z57" s="112"/>
    </row>
    <row r="58" spans="1:26" x14ac:dyDescent="0.25">
      <c r="B58" s="2">
        <v>27.22</v>
      </c>
      <c r="C58" s="20"/>
      <c r="D58" s="768">
        <f t="shared" si="6"/>
        <v>0</v>
      </c>
      <c r="E58" s="775"/>
      <c r="F58" s="768">
        <f t="shared" si="7"/>
        <v>0</v>
      </c>
      <c r="G58" s="776"/>
      <c r="H58" s="770"/>
      <c r="K58" s="2">
        <v>27.22</v>
      </c>
      <c r="L58" s="20"/>
      <c r="M58" s="805">
        <f t="shared" si="8"/>
        <v>0</v>
      </c>
      <c r="N58" s="815"/>
      <c r="O58" s="805">
        <f t="shared" si="9"/>
        <v>0</v>
      </c>
      <c r="P58" s="816"/>
      <c r="Q58" s="812"/>
      <c r="T58" s="2">
        <v>27.22</v>
      </c>
      <c r="U58" s="20"/>
      <c r="V58" s="110">
        <f t="shared" si="4"/>
        <v>0</v>
      </c>
      <c r="W58" s="435"/>
      <c r="X58" s="110">
        <f t="shared" si="5"/>
        <v>0</v>
      </c>
      <c r="Y58" s="436"/>
      <c r="Z58" s="434"/>
    </row>
    <row r="59" spans="1:26" ht="15.75" thickBot="1" x14ac:dyDescent="0.3">
      <c r="A59" s="231"/>
      <c r="B59" s="2">
        <v>27.22</v>
      </c>
      <c r="C59" s="20"/>
      <c r="D59" s="768">
        <f t="shared" si="6"/>
        <v>0</v>
      </c>
      <c r="E59" s="775"/>
      <c r="F59" s="768">
        <f t="shared" si="7"/>
        <v>0</v>
      </c>
      <c r="G59" s="776"/>
      <c r="H59" s="770"/>
      <c r="J59" s="231"/>
      <c r="K59" s="2">
        <v>27.22</v>
      </c>
      <c r="L59" s="20"/>
      <c r="M59" s="805">
        <f t="shared" si="8"/>
        <v>0</v>
      </c>
      <c r="N59" s="815"/>
      <c r="O59" s="805">
        <f t="shared" si="9"/>
        <v>0</v>
      </c>
      <c r="P59" s="816"/>
      <c r="Q59" s="812"/>
      <c r="S59" s="231"/>
      <c r="T59" s="2">
        <v>27.22</v>
      </c>
      <c r="U59" s="20"/>
      <c r="V59" s="110">
        <f t="shared" si="4"/>
        <v>0</v>
      </c>
      <c r="W59" s="435"/>
      <c r="X59" s="110">
        <f t="shared" si="5"/>
        <v>0</v>
      </c>
      <c r="Y59" s="436"/>
      <c r="Z59" s="434"/>
    </row>
    <row r="60" spans="1:26" ht="15.75" thickTop="1" x14ac:dyDescent="0.25">
      <c r="A60">
        <f>SUM(A58:A59)</f>
        <v>0</v>
      </c>
      <c r="B60" s="2">
        <v>27.22</v>
      </c>
      <c r="C60" s="20"/>
      <c r="D60" s="768">
        <f t="shared" si="6"/>
        <v>0</v>
      </c>
      <c r="E60" s="775"/>
      <c r="F60" s="768">
        <f t="shared" si="7"/>
        <v>0</v>
      </c>
      <c r="G60" s="776"/>
      <c r="H60" s="770"/>
      <c r="J60">
        <f>SUM(J58:J59)</f>
        <v>0</v>
      </c>
      <c r="K60" s="2">
        <v>27.22</v>
      </c>
      <c r="L60" s="20"/>
      <c r="M60" s="805">
        <f t="shared" si="8"/>
        <v>0</v>
      </c>
      <c r="N60" s="815"/>
      <c r="O60" s="805">
        <f t="shared" si="9"/>
        <v>0</v>
      </c>
      <c r="P60" s="816"/>
      <c r="Q60" s="812"/>
      <c r="S60">
        <f>SUM(S58:S59)</f>
        <v>0</v>
      </c>
      <c r="T60" s="2">
        <v>27.22</v>
      </c>
      <c r="U60" s="20"/>
      <c r="V60" s="110">
        <f t="shared" si="4"/>
        <v>0</v>
      </c>
      <c r="W60" s="435"/>
      <c r="X60" s="110">
        <f t="shared" si="5"/>
        <v>0</v>
      </c>
      <c r="Y60" s="436"/>
      <c r="Z60" s="434"/>
    </row>
    <row r="61" spans="1:26" ht="15.75" thickBot="1" x14ac:dyDescent="0.3">
      <c r="B61" s="2">
        <v>27.22</v>
      </c>
      <c r="C61" s="47"/>
      <c r="D61" s="777">
        <f t="shared" si="6"/>
        <v>0</v>
      </c>
      <c r="E61" s="778"/>
      <c r="F61" s="777">
        <f t="shared" si="7"/>
        <v>0</v>
      </c>
      <c r="G61" s="779"/>
      <c r="H61" s="770"/>
      <c r="K61" s="2">
        <v>27.22</v>
      </c>
      <c r="L61" s="47"/>
      <c r="M61" s="817">
        <f t="shared" si="8"/>
        <v>0</v>
      </c>
      <c r="N61" s="818"/>
      <c r="O61" s="817">
        <f t="shared" si="9"/>
        <v>0</v>
      </c>
      <c r="P61" s="819"/>
      <c r="Q61" s="812"/>
      <c r="T61" s="2">
        <v>27.22</v>
      </c>
      <c r="U61" s="47"/>
      <c r="V61" s="316">
        <f t="shared" si="4"/>
        <v>0</v>
      </c>
      <c r="W61" s="487"/>
      <c r="X61" s="316">
        <f t="shared" si="5"/>
        <v>0</v>
      </c>
      <c r="Y61" s="652"/>
      <c r="Z61" s="434"/>
    </row>
    <row r="62" spans="1:26" x14ac:dyDescent="0.25">
      <c r="C62" s="80">
        <f>SUM(C8:C61)</f>
        <v>707</v>
      </c>
      <c r="D62" s="9">
        <f>SUM(D8:D61)</f>
        <v>19244.54</v>
      </c>
      <c r="F62" s="9">
        <f>SUM(F8:F61)</f>
        <v>19244.54</v>
      </c>
      <c r="L62" s="80">
        <f>SUM(L8:L61)</f>
        <v>140</v>
      </c>
      <c r="M62" s="9">
        <f>SUM(M8:M61)</f>
        <v>3810.7999999999997</v>
      </c>
      <c r="O62" s="9">
        <f>SUM(O8:O61)</f>
        <v>3810.7999999999997</v>
      </c>
      <c r="U62" s="80">
        <f>SUM(U8:U61)</f>
        <v>0</v>
      </c>
      <c r="V62" s="9">
        <f>SUM(V8:V61)</f>
        <v>0</v>
      </c>
      <c r="X62" s="9">
        <f>SUM(X8:X61)</f>
        <v>0</v>
      </c>
    </row>
    <row r="64" spans="1:26" ht="15.75" thickBot="1" x14ac:dyDescent="0.3"/>
    <row r="65" spans="3:26" ht="15.75" thickBot="1" x14ac:dyDescent="0.3">
      <c r="D65" s="61" t="s">
        <v>4</v>
      </c>
      <c r="E65" s="91">
        <f>F4+F5-C62+F6</f>
        <v>0</v>
      </c>
      <c r="M65" s="61" t="s">
        <v>4</v>
      </c>
      <c r="N65" s="91">
        <f>O4+O5-L62+O6</f>
        <v>547</v>
      </c>
      <c r="V65" s="61" t="s">
        <v>4</v>
      </c>
      <c r="W65" s="91">
        <f>X4+X5-U62+X6</f>
        <v>680</v>
      </c>
    </row>
    <row r="66" spans="3:26" ht="15.75" thickBot="1" x14ac:dyDescent="0.3"/>
    <row r="67" spans="3:26" ht="15.75" thickBot="1" x14ac:dyDescent="0.3">
      <c r="C67" s="857" t="s">
        <v>11</v>
      </c>
      <c r="D67" s="858"/>
      <c r="E67" s="93">
        <f>E4+E5+E6-F62</f>
        <v>0</v>
      </c>
      <c r="G67" s="161"/>
      <c r="H67" s="167"/>
      <c r="L67" s="857" t="s">
        <v>11</v>
      </c>
      <c r="M67" s="858"/>
      <c r="N67" s="93">
        <f>N4+N5+N6-O62</f>
        <v>14889.34</v>
      </c>
      <c r="P67" s="161"/>
      <c r="Q67" s="167"/>
      <c r="U67" s="857" t="s">
        <v>11</v>
      </c>
      <c r="V67" s="858"/>
      <c r="W67" s="93">
        <f>W4+W5+W6-X62</f>
        <v>18509.599999999999</v>
      </c>
      <c r="Y67" s="161"/>
      <c r="Z67" s="167"/>
    </row>
  </sheetData>
  <mergeCells count="6">
    <mergeCell ref="A1:G1"/>
    <mergeCell ref="C67:D67"/>
    <mergeCell ref="J1:P1"/>
    <mergeCell ref="L67:M67"/>
    <mergeCell ref="S1:Y1"/>
    <mergeCell ref="U67:V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1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RowHeight="15" x14ac:dyDescent="0.25"/>
  <cols>
    <col min="1" max="1" width="28.85546875" bestFit="1" customWidth="1"/>
    <col min="2" max="2" width="19.7109375" customWidth="1"/>
    <col min="7" max="7" width="12.85546875" bestFit="1" customWidth="1"/>
  </cols>
  <sheetData>
    <row r="1" spans="1:8" ht="40.5" x14ac:dyDescent="0.55000000000000004">
      <c r="A1" s="856" t="s">
        <v>302</v>
      </c>
      <c r="B1" s="856"/>
      <c r="C1" s="856"/>
      <c r="D1" s="856"/>
      <c r="E1" s="856"/>
      <c r="F1" s="856"/>
      <c r="G1" s="856"/>
      <c r="H1" s="14">
        <v>1</v>
      </c>
    </row>
    <row r="2" spans="1:8" ht="15.75" thickBot="1" x14ac:dyDescent="0.3">
      <c r="C2" s="22"/>
      <c r="D2" s="65"/>
      <c r="F2" s="65"/>
      <c r="H2" s="16"/>
    </row>
    <row r="3" spans="1:8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</row>
    <row r="4" spans="1:8" ht="15.75" thickTop="1" x14ac:dyDescent="0.25">
      <c r="A4" s="16"/>
      <c r="B4" s="157" t="s">
        <v>42</v>
      </c>
      <c r="C4" s="329"/>
      <c r="D4" s="269"/>
      <c r="E4" s="129"/>
      <c r="F4" s="120"/>
      <c r="G4" s="120"/>
      <c r="H4" s="16"/>
    </row>
    <row r="5" spans="1:8" ht="15.75" customHeight="1" x14ac:dyDescent="0.25">
      <c r="A5" s="59" t="s">
        <v>199</v>
      </c>
      <c r="B5" s="704" t="s">
        <v>198</v>
      </c>
      <c r="C5" s="188">
        <v>96</v>
      </c>
      <c r="D5" s="269">
        <v>42821</v>
      </c>
      <c r="E5" s="240">
        <v>5024.3</v>
      </c>
      <c r="F5" s="170">
        <v>240</v>
      </c>
      <c r="G5" s="176">
        <f>F26</f>
        <v>3943.26</v>
      </c>
      <c r="H5" s="10">
        <f>E5-G5+E4+E6</f>
        <v>1081.04</v>
      </c>
    </row>
    <row r="6" spans="1:8" ht="15.75" thickBot="1" x14ac:dyDescent="0.3">
      <c r="A6" s="16"/>
      <c r="B6" s="705" t="s">
        <v>254</v>
      </c>
      <c r="C6" s="188"/>
      <c r="D6" s="323"/>
      <c r="E6" s="148"/>
      <c r="F6" s="100"/>
      <c r="G6" s="16"/>
    </row>
    <row r="7" spans="1:8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0" t="s">
        <v>32</v>
      </c>
      <c r="B8" s="198"/>
      <c r="C8" s="20">
        <v>35</v>
      </c>
      <c r="D8" s="240">
        <v>707.06</v>
      </c>
      <c r="E8" s="714">
        <v>42821</v>
      </c>
      <c r="F8" s="240">
        <f t="shared" ref="F8:F9" si="0">D8</f>
        <v>707.06</v>
      </c>
      <c r="G8" s="241" t="s">
        <v>285</v>
      </c>
      <c r="H8" s="242">
        <v>105</v>
      </c>
    </row>
    <row r="9" spans="1:8" x14ac:dyDescent="0.25">
      <c r="A9" s="146"/>
      <c r="B9" s="198"/>
      <c r="C9" s="20">
        <v>35</v>
      </c>
      <c r="D9" s="240">
        <v>715.02</v>
      </c>
      <c r="E9" s="714">
        <v>42825</v>
      </c>
      <c r="F9" s="240">
        <f t="shared" si="0"/>
        <v>715.02</v>
      </c>
      <c r="G9" s="241" t="s">
        <v>295</v>
      </c>
      <c r="H9" s="242">
        <v>105</v>
      </c>
    </row>
    <row r="10" spans="1:8" x14ac:dyDescent="0.25">
      <c r="A10" s="15"/>
      <c r="B10" s="198"/>
      <c r="C10" s="20">
        <v>3</v>
      </c>
      <c r="D10" s="669">
        <v>68.88</v>
      </c>
      <c r="E10" s="668">
        <v>42833</v>
      </c>
      <c r="F10" s="669">
        <f t="shared" ref="F10:F25" si="1">D10</f>
        <v>68.88</v>
      </c>
      <c r="G10" s="670" t="s">
        <v>484</v>
      </c>
      <c r="H10" s="671">
        <v>105</v>
      </c>
    </row>
    <row r="11" spans="1:8" x14ac:dyDescent="0.25">
      <c r="A11" s="142" t="s">
        <v>33</v>
      </c>
      <c r="B11" s="203"/>
      <c r="C11" s="20">
        <v>20</v>
      </c>
      <c r="D11" s="669">
        <v>444.52</v>
      </c>
      <c r="E11" s="668">
        <v>42833</v>
      </c>
      <c r="F11" s="669">
        <f t="shared" si="1"/>
        <v>444.52</v>
      </c>
      <c r="G11" s="670" t="s">
        <v>487</v>
      </c>
      <c r="H11" s="671">
        <v>105</v>
      </c>
    </row>
    <row r="12" spans="1:8" x14ac:dyDescent="0.25">
      <c r="A12" s="147"/>
      <c r="B12" s="203"/>
      <c r="C12" s="20">
        <v>7</v>
      </c>
      <c r="D12" s="669">
        <v>152.30000000000001</v>
      </c>
      <c r="E12" s="668">
        <v>42837</v>
      </c>
      <c r="F12" s="669">
        <f t="shared" si="1"/>
        <v>152.30000000000001</v>
      </c>
      <c r="G12" s="670" t="s">
        <v>512</v>
      </c>
      <c r="H12" s="671">
        <v>105</v>
      </c>
    </row>
    <row r="13" spans="1:8" x14ac:dyDescent="0.25">
      <c r="A13" s="115"/>
      <c r="B13" s="203"/>
      <c r="C13" s="20">
        <v>35</v>
      </c>
      <c r="D13" s="669">
        <v>748.06</v>
      </c>
      <c r="E13" s="668">
        <v>42838</v>
      </c>
      <c r="F13" s="669">
        <f t="shared" si="1"/>
        <v>748.06</v>
      </c>
      <c r="G13" s="670" t="s">
        <v>513</v>
      </c>
      <c r="H13" s="671">
        <v>105</v>
      </c>
    </row>
    <row r="14" spans="1:8" x14ac:dyDescent="0.25">
      <c r="A14" s="59"/>
      <c r="B14" s="203"/>
      <c r="C14" s="262">
        <v>8</v>
      </c>
      <c r="D14" s="669">
        <v>165.28</v>
      </c>
      <c r="E14" s="668">
        <v>42838</v>
      </c>
      <c r="F14" s="669">
        <f t="shared" si="1"/>
        <v>165.28</v>
      </c>
      <c r="G14" s="670" t="s">
        <v>516</v>
      </c>
      <c r="H14" s="671">
        <v>105</v>
      </c>
    </row>
    <row r="15" spans="1:8" x14ac:dyDescent="0.25">
      <c r="B15" s="293"/>
      <c r="C15" s="20">
        <v>5</v>
      </c>
      <c r="D15" s="669">
        <v>102.12</v>
      </c>
      <c r="E15" s="668">
        <v>42846</v>
      </c>
      <c r="F15" s="669">
        <f t="shared" si="1"/>
        <v>102.12</v>
      </c>
      <c r="G15" s="670" t="s">
        <v>547</v>
      </c>
      <c r="H15" s="671">
        <v>105</v>
      </c>
    </row>
    <row r="16" spans="1:8" x14ac:dyDescent="0.25">
      <c r="B16" s="293"/>
      <c r="C16" s="20">
        <v>5</v>
      </c>
      <c r="D16" s="669">
        <v>104.14</v>
      </c>
      <c r="E16" s="668">
        <v>42847</v>
      </c>
      <c r="F16" s="669">
        <f t="shared" si="1"/>
        <v>104.14</v>
      </c>
      <c r="G16" s="670" t="s">
        <v>552</v>
      </c>
      <c r="H16" s="671">
        <v>105</v>
      </c>
    </row>
    <row r="17" spans="2:8" x14ac:dyDescent="0.25">
      <c r="B17" s="258"/>
      <c r="C17" s="262">
        <v>8</v>
      </c>
      <c r="D17" s="669">
        <v>161.9</v>
      </c>
      <c r="E17" s="668">
        <v>42853</v>
      </c>
      <c r="F17" s="669">
        <f t="shared" si="1"/>
        <v>161.9</v>
      </c>
      <c r="G17" s="670" t="s">
        <v>573</v>
      </c>
      <c r="H17" s="671">
        <v>105</v>
      </c>
    </row>
    <row r="18" spans="2:8" x14ac:dyDescent="0.25">
      <c r="B18" s="258"/>
      <c r="C18" s="20">
        <v>4</v>
      </c>
      <c r="D18" s="669">
        <v>80.44</v>
      </c>
      <c r="E18" s="668">
        <v>42853</v>
      </c>
      <c r="F18" s="669">
        <f t="shared" si="1"/>
        <v>80.44</v>
      </c>
      <c r="G18" s="670" t="s">
        <v>579</v>
      </c>
      <c r="H18" s="671">
        <v>105</v>
      </c>
    </row>
    <row r="19" spans="2:8" x14ac:dyDescent="0.25">
      <c r="B19" s="203"/>
      <c r="C19" s="20">
        <v>8</v>
      </c>
      <c r="D19" s="669">
        <v>169.04</v>
      </c>
      <c r="E19" s="668">
        <v>42854</v>
      </c>
      <c r="F19" s="669">
        <f t="shared" si="1"/>
        <v>169.04</v>
      </c>
      <c r="G19" s="670" t="s">
        <v>580</v>
      </c>
      <c r="H19" s="671">
        <v>105</v>
      </c>
    </row>
    <row r="20" spans="2:8" x14ac:dyDescent="0.25">
      <c r="B20" s="203"/>
      <c r="C20" s="20">
        <v>5</v>
      </c>
      <c r="D20" s="669">
        <v>105.48</v>
      </c>
      <c r="E20" s="668">
        <v>42854</v>
      </c>
      <c r="F20" s="669">
        <f t="shared" si="1"/>
        <v>105.48</v>
      </c>
      <c r="G20" s="670" t="s">
        <v>583</v>
      </c>
      <c r="H20" s="671">
        <v>105</v>
      </c>
    </row>
    <row r="21" spans="2:8" x14ac:dyDescent="0.25">
      <c r="B21" s="203"/>
      <c r="C21" s="20">
        <v>10</v>
      </c>
      <c r="D21" s="669">
        <v>219.02</v>
      </c>
      <c r="E21" s="668">
        <v>42854</v>
      </c>
      <c r="F21" s="669">
        <f t="shared" si="1"/>
        <v>219.02</v>
      </c>
      <c r="G21" s="670" t="s">
        <v>583</v>
      </c>
      <c r="H21" s="671">
        <v>105</v>
      </c>
    </row>
    <row r="22" spans="2:8" x14ac:dyDescent="0.25">
      <c r="B22" s="203"/>
      <c r="C22" s="20"/>
      <c r="D22" s="669"/>
      <c r="E22" s="668"/>
      <c r="F22" s="669">
        <f t="shared" si="1"/>
        <v>0</v>
      </c>
      <c r="G22" s="670"/>
      <c r="H22" s="671"/>
    </row>
    <row r="23" spans="2:8" x14ac:dyDescent="0.25">
      <c r="B23" s="203"/>
      <c r="C23" s="20"/>
      <c r="D23" s="669"/>
      <c r="E23" s="668"/>
      <c r="F23" s="669">
        <f t="shared" si="1"/>
        <v>0</v>
      </c>
      <c r="G23" s="670"/>
      <c r="H23" s="671"/>
    </row>
    <row r="24" spans="2:8" x14ac:dyDescent="0.25">
      <c r="B24" s="203"/>
      <c r="C24" s="20"/>
      <c r="D24" s="669"/>
      <c r="E24" s="668"/>
      <c r="F24" s="669">
        <f t="shared" si="1"/>
        <v>0</v>
      </c>
      <c r="G24" s="670"/>
      <c r="H24" s="671"/>
    </row>
    <row r="25" spans="2:8" ht="15.75" thickBot="1" x14ac:dyDescent="0.3">
      <c r="B25" s="3"/>
      <c r="C25" s="47"/>
      <c r="D25" s="316"/>
      <c r="E25" s="487"/>
      <c r="F25" s="316">
        <f t="shared" si="1"/>
        <v>0</v>
      </c>
      <c r="G25" s="476"/>
      <c r="H25" s="477"/>
    </row>
    <row r="26" spans="2:8" x14ac:dyDescent="0.25">
      <c r="C26" s="80">
        <f>SUM(C8:C25)</f>
        <v>188</v>
      </c>
      <c r="D26" s="440">
        <f>SUM(D8:D25)</f>
        <v>3943.26</v>
      </c>
      <c r="E26" s="373"/>
      <c r="F26" s="440">
        <f>SUM(F8:F25)</f>
        <v>3943.26</v>
      </c>
      <c r="G26" s="342"/>
      <c r="H26" s="342"/>
    </row>
    <row r="27" spans="2:8" x14ac:dyDescent="0.25">
      <c r="C27" s="204"/>
    </row>
    <row r="28" spans="2:8" ht="15.75" thickBot="1" x14ac:dyDescent="0.3">
      <c r="B28" s="161"/>
    </row>
    <row r="29" spans="2:8" ht="15.75" thickBot="1" x14ac:dyDescent="0.3">
      <c r="B29" s="167"/>
      <c r="D29" s="61" t="s">
        <v>4</v>
      </c>
      <c r="E29" s="91">
        <f>F5-C26+F4+F6</f>
        <v>52</v>
      </c>
    </row>
    <row r="30" spans="2:8" ht="15.75" thickBot="1" x14ac:dyDescent="0.3">
      <c r="B30" s="243"/>
    </row>
    <row r="31" spans="2:8" ht="15.75" thickBot="1" x14ac:dyDescent="0.3">
      <c r="B31" s="167"/>
      <c r="C31" s="857" t="s">
        <v>11</v>
      </c>
      <c r="D31" s="858"/>
      <c r="E31" s="93">
        <f>E5-F26+E4+E6</f>
        <v>1081.04</v>
      </c>
    </row>
  </sheetData>
  <mergeCells count="2">
    <mergeCell ref="A1:G1"/>
    <mergeCell ref="C31:D3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95"/>
  <sheetViews>
    <sheetView workbookViewId="0">
      <pane xSplit="1" ySplit="7" topLeftCell="B90" activePane="bottomRight" state="frozen"/>
      <selection pane="topRight" activeCell="B1" sqref="B1"/>
      <selection pane="bottomLeft" activeCell="A8" sqref="A8"/>
      <selection pane="bottomRight" activeCell="C34" sqref="C3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1.85546875" bestFit="1" customWidth="1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859" t="s">
        <v>303</v>
      </c>
      <c r="B1" s="859"/>
      <c r="C1" s="859"/>
      <c r="D1" s="859"/>
      <c r="E1" s="859"/>
      <c r="F1" s="859"/>
      <c r="G1" s="859"/>
      <c r="H1" s="180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06" t="s">
        <v>2</v>
      </c>
      <c r="E3" s="12" t="s">
        <v>3</v>
      </c>
      <c r="F3" s="210" t="s">
        <v>4</v>
      </c>
      <c r="G3" s="67" t="s">
        <v>12</v>
      </c>
      <c r="H3" s="46" t="s">
        <v>11</v>
      </c>
    </row>
    <row r="4" spans="1:8" ht="17.25" thickTop="1" thickBot="1" x14ac:dyDescent="0.3">
      <c r="A4" s="129"/>
      <c r="B4" s="289"/>
      <c r="C4" s="24"/>
      <c r="D4" s="63"/>
      <c r="E4" s="481"/>
      <c r="F4" s="288"/>
      <c r="G4" s="16"/>
      <c r="H4" s="16"/>
    </row>
    <row r="5" spans="1:8" ht="15" customHeight="1" x14ac:dyDescent="0.25">
      <c r="A5" s="120" t="s">
        <v>219</v>
      </c>
      <c r="B5" s="860" t="s">
        <v>220</v>
      </c>
      <c r="C5" s="214">
        <v>67</v>
      </c>
      <c r="D5" s="220">
        <v>42767</v>
      </c>
      <c r="E5" s="396">
        <v>10006.200000000001</v>
      </c>
      <c r="F5" s="288">
        <v>918</v>
      </c>
      <c r="G5" s="294">
        <f>F92</f>
        <v>6452.800000000002</v>
      </c>
      <c r="H5" s="95">
        <f>E4+E5+E6-G5</f>
        <v>3553.3999999999987</v>
      </c>
    </row>
    <row r="6" spans="1:8" ht="16.5" thickBot="1" x14ac:dyDescent="0.3">
      <c r="A6" s="16"/>
      <c r="B6" s="861"/>
      <c r="C6" s="420"/>
      <c r="D6" s="63"/>
      <c r="E6" s="289"/>
      <c r="F6" s="397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07" t="s">
        <v>3</v>
      </c>
      <c r="E7" s="28" t="s">
        <v>2</v>
      </c>
      <c r="F7" s="211" t="s">
        <v>9</v>
      </c>
      <c r="G7" s="29" t="s">
        <v>15</v>
      </c>
      <c r="H7" s="37"/>
    </row>
    <row r="8" spans="1:8" ht="15.75" thickTop="1" x14ac:dyDescent="0.25">
      <c r="A8" s="152" t="s">
        <v>32</v>
      </c>
      <c r="B8" s="334">
        <v>10.9</v>
      </c>
      <c r="C8" s="20">
        <v>72</v>
      </c>
      <c r="D8" s="667">
        <f>C8*B8</f>
        <v>784.80000000000007</v>
      </c>
      <c r="E8" s="673">
        <v>42804</v>
      </c>
      <c r="F8" s="669">
        <f>D8</f>
        <v>784.80000000000007</v>
      </c>
      <c r="G8" s="670" t="s">
        <v>264</v>
      </c>
      <c r="H8" s="671">
        <v>770</v>
      </c>
    </row>
    <row r="9" spans="1:8" x14ac:dyDescent="0.25">
      <c r="A9" s="619"/>
      <c r="B9" s="334">
        <v>10.9</v>
      </c>
      <c r="C9" s="20">
        <v>5</v>
      </c>
      <c r="D9" s="667">
        <f>C9*B9</f>
        <v>54.5</v>
      </c>
      <c r="E9" s="673">
        <v>42805</v>
      </c>
      <c r="F9" s="669">
        <f>D9</f>
        <v>54.5</v>
      </c>
      <c r="G9" s="670" t="s">
        <v>265</v>
      </c>
      <c r="H9" s="671">
        <v>770</v>
      </c>
    </row>
    <row r="10" spans="1:8" x14ac:dyDescent="0.25">
      <c r="A10" s="504"/>
      <c r="B10" s="334">
        <v>10.9</v>
      </c>
      <c r="C10" s="20">
        <v>3</v>
      </c>
      <c r="D10" s="667">
        <f>C10*B10</f>
        <v>32.700000000000003</v>
      </c>
      <c r="E10" s="668">
        <v>42807</v>
      </c>
      <c r="F10" s="669">
        <f>D10</f>
        <v>32.700000000000003</v>
      </c>
      <c r="G10" s="670" t="s">
        <v>266</v>
      </c>
      <c r="H10" s="671">
        <v>770</v>
      </c>
    </row>
    <row r="11" spans="1:8" x14ac:dyDescent="0.25">
      <c r="A11" s="154" t="s">
        <v>33</v>
      </c>
      <c r="B11" s="334">
        <v>10.9</v>
      </c>
      <c r="C11" s="20">
        <v>5</v>
      </c>
      <c r="D11" s="667">
        <f>C11*B11</f>
        <v>54.5</v>
      </c>
      <c r="E11" s="668">
        <v>42810</v>
      </c>
      <c r="F11" s="669">
        <f>D11</f>
        <v>54.5</v>
      </c>
      <c r="G11" s="670" t="s">
        <v>271</v>
      </c>
      <c r="H11" s="671">
        <v>770</v>
      </c>
    </row>
    <row r="12" spans="1:8" x14ac:dyDescent="0.25">
      <c r="A12" s="285"/>
      <c r="B12" s="334">
        <v>10.9</v>
      </c>
      <c r="C12" s="20">
        <v>4</v>
      </c>
      <c r="D12" s="667">
        <f t="shared" ref="D12:D50" si="0">C12*B12</f>
        <v>43.6</v>
      </c>
      <c r="E12" s="674">
        <v>42811</v>
      </c>
      <c r="F12" s="669">
        <f t="shared" ref="F12:F75" si="1">D12</f>
        <v>43.6</v>
      </c>
      <c r="G12" s="670" t="s">
        <v>275</v>
      </c>
      <c r="H12" s="671">
        <v>770</v>
      </c>
    </row>
    <row r="13" spans="1:8" x14ac:dyDescent="0.25">
      <c r="A13" s="285"/>
      <c r="B13" s="334">
        <v>10.9</v>
      </c>
      <c r="C13" s="20">
        <v>4</v>
      </c>
      <c r="D13" s="667">
        <f t="shared" si="0"/>
        <v>43.6</v>
      </c>
      <c r="E13" s="673">
        <v>42812</v>
      </c>
      <c r="F13" s="669">
        <f t="shared" si="1"/>
        <v>43.6</v>
      </c>
      <c r="G13" s="670" t="s">
        <v>277</v>
      </c>
      <c r="H13" s="671">
        <v>770</v>
      </c>
    </row>
    <row r="14" spans="1:8" x14ac:dyDescent="0.25">
      <c r="B14" s="334">
        <v>10.9</v>
      </c>
      <c r="C14" s="20">
        <v>72</v>
      </c>
      <c r="D14" s="667">
        <f t="shared" si="0"/>
        <v>784.80000000000007</v>
      </c>
      <c r="E14" s="673">
        <v>42812</v>
      </c>
      <c r="F14" s="669">
        <f t="shared" si="1"/>
        <v>784.80000000000007</v>
      </c>
      <c r="G14" s="670" t="s">
        <v>278</v>
      </c>
      <c r="H14" s="671">
        <v>770</v>
      </c>
    </row>
    <row r="15" spans="1:8" x14ac:dyDescent="0.25">
      <c r="B15" s="334">
        <v>10.9</v>
      </c>
      <c r="C15" s="20">
        <v>5</v>
      </c>
      <c r="D15" s="667">
        <f t="shared" si="0"/>
        <v>54.5</v>
      </c>
      <c r="E15" s="673">
        <v>42817</v>
      </c>
      <c r="F15" s="669">
        <f t="shared" si="1"/>
        <v>54.5</v>
      </c>
      <c r="G15" s="670" t="s">
        <v>281</v>
      </c>
      <c r="H15" s="671">
        <v>770</v>
      </c>
    </row>
    <row r="16" spans="1:8" x14ac:dyDescent="0.25">
      <c r="A16" s="153"/>
      <c r="B16" s="334">
        <v>10.9</v>
      </c>
      <c r="C16" s="20">
        <v>20</v>
      </c>
      <c r="D16" s="667">
        <f t="shared" si="0"/>
        <v>218</v>
      </c>
      <c r="E16" s="674">
        <v>42819</v>
      </c>
      <c r="F16" s="669">
        <f t="shared" si="1"/>
        <v>218</v>
      </c>
      <c r="G16" s="670" t="s">
        <v>284</v>
      </c>
      <c r="H16" s="671">
        <v>770</v>
      </c>
    </row>
    <row r="17" spans="1:8" x14ac:dyDescent="0.25">
      <c r="A17" s="157"/>
      <c r="B17" s="334">
        <v>10.9</v>
      </c>
      <c r="C17" s="20">
        <v>8</v>
      </c>
      <c r="D17" s="667">
        <f t="shared" si="0"/>
        <v>87.2</v>
      </c>
      <c r="E17" s="674">
        <v>42819</v>
      </c>
      <c r="F17" s="669">
        <f t="shared" si="1"/>
        <v>87.2</v>
      </c>
      <c r="G17" s="723" t="s">
        <v>284</v>
      </c>
      <c r="H17" s="671">
        <v>770</v>
      </c>
    </row>
    <row r="18" spans="1:8" x14ac:dyDescent="0.25">
      <c r="A18" s="2"/>
      <c r="B18" s="334">
        <v>10.9</v>
      </c>
      <c r="C18" s="20">
        <v>50</v>
      </c>
      <c r="D18" s="667">
        <f t="shared" si="0"/>
        <v>545</v>
      </c>
      <c r="E18" s="674">
        <v>42822</v>
      </c>
      <c r="F18" s="669">
        <f t="shared" si="1"/>
        <v>545</v>
      </c>
      <c r="G18" s="670" t="s">
        <v>287</v>
      </c>
      <c r="H18" s="671">
        <v>770</v>
      </c>
    </row>
    <row r="19" spans="1:8" x14ac:dyDescent="0.25">
      <c r="A19" s="2"/>
      <c r="B19" s="334">
        <v>10.9</v>
      </c>
      <c r="C19" s="20">
        <v>5</v>
      </c>
      <c r="D19" s="667">
        <f t="shared" si="0"/>
        <v>54.5</v>
      </c>
      <c r="E19" s="674">
        <v>42825</v>
      </c>
      <c r="F19" s="669">
        <f t="shared" si="1"/>
        <v>54.5</v>
      </c>
      <c r="G19" s="670" t="s">
        <v>293</v>
      </c>
      <c r="H19" s="671">
        <v>770</v>
      </c>
    </row>
    <row r="20" spans="1:8" x14ac:dyDescent="0.25">
      <c r="A20" s="2"/>
      <c r="B20" s="334">
        <v>10.9</v>
      </c>
      <c r="C20" s="20">
        <v>3</v>
      </c>
      <c r="D20" s="786">
        <f t="shared" si="0"/>
        <v>32.700000000000003</v>
      </c>
      <c r="E20" s="557">
        <v>42828</v>
      </c>
      <c r="F20" s="553">
        <f t="shared" si="1"/>
        <v>32.700000000000003</v>
      </c>
      <c r="G20" s="555" t="s">
        <v>459</v>
      </c>
      <c r="H20" s="556">
        <v>770</v>
      </c>
    </row>
    <row r="21" spans="1:8" x14ac:dyDescent="0.25">
      <c r="A21" s="2"/>
      <c r="B21" s="334">
        <v>10.9</v>
      </c>
      <c r="C21" s="20">
        <v>5</v>
      </c>
      <c r="D21" s="786">
        <f t="shared" si="0"/>
        <v>54.5</v>
      </c>
      <c r="E21" s="557">
        <v>42831</v>
      </c>
      <c r="F21" s="553">
        <f t="shared" si="1"/>
        <v>54.5</v>
      </c>
      <c r="G21" s="555" t="s">
        <v>472</v>
      </c>
      <c r="H21" s="556">
        <v>770</v>
      </c>
    </row>
    <row r="22" spans="1:8" x14ac:dyDescent="0.25">
      <c r="A22" s="2"/>
      <c r="B22" s="334">
        <v>10.9</v>
      </c>
      <c r="C22" s="20">
        <v>10</v>
      </c>
      <c r="D22" s="786">
        <f t="shared" si="0"/>
        <v>109</v>
      </c>
      <c r="E22" s="557">
        <v>42831</v>
      </c>
      <c r="F22" s="553">
        <f t="shared" si="1"/>
        <v>109</v>
      </c>
      <c r="G22" s="555" t="s">
        <v>475</v>
      </c>
      <c r="H22" s="556">
        <v>770</v>
      </c>
    </row>
    <row r="23" spans="1:8" x14ac:dyDescent="0.25">
      <c r="A23" s="2"/>
      <c r="B23" s="334">
        <v>10.9</v>
      </c>
      <c r="C23" s="20">
        <v>5</v>
      </c>
      <c r="D23" s="786">
        <f t="shared" si="0"/>
        <v>54.5</v>
      </c>
      <c r="E23" s="787">
        <v>42833</v>
      </c>
      <c r="F23" s="553">
        <f t="shared" si="1"/>
        <v>54.5</v>
      </c>
      <c r="G23" s="555" t="s">
        <v>484</v>
      </c>
      <c r="H23" s="556">
        <v>770</v>
      </c>
    </row>
    <row r="24" spans="1:8" x14ac:dyDescent="0.25">
      <c r="A24" s="2"/>
      <c r="B24" s="334">
        <v>10.9</v>
      </c>
      <c r="C24" s="20">
        <v>72</v>
      </c>
      <c r="D24" s="786">
        <f t="shared" si="0"/>
        <v>784.80000000000007</v>
      </c>
      <c r="E24" s="787">
        <v>42833</v>
      </c>
      <c r="F24" s="553">
        <f t="shared" si="1"/>
        <v>784.80000000000007</v>
      </c>
      <c r="G24" s="555" t="s">
        <v>485</v>
      </c>
      <c r="H24" s="556">
        <v>770</v>
      </c>
    </row>
    <row r="25" spans="1:8" x14ac:dyDescent="0.25">
      <c r="A25" s="2"/>
      <c r="B25" s="334">
        <v>10.9</v>
      </c>
      <c r="C25" s="20">
        <v>60</v>
      </c>
      <c r="D25" s="786">
        <f t="shared" si="0"/>
        <v>654</v>
      </c>
      <c r="E25" s="787">
        <v>42840</v>
      </c>
      <c r="F25" s="553">
        <f t="shared" si="1"/>
        <v>654</v>
      </c>
      <c r="G25" s="555" t="s">
        <v>522</v>
      </c>
      <c r="H25" s="556">
        <v>770</v>
      </c>
    </row>
    <row r="26" spans="1:8" x14ac:dyDescent="0.25">
      <c r="A26" s="452"/>
      <c r="B26" s="334">
        <v>10.9</v>
      </c>
      <c r="C26" s="20">
        <v>12</v>
      </c>
      <c r="D26" s="786">
        <f t="shared" si="0"/>
        <v>130.80000000000001</v>
      </c>
      <c r="E26" s="787">
        <v>42842</v>
      </c>
      <c r="F26" s="553">
        <f t="shared" si="1"/>
        <v>130.80000000000001</v>
      </c>
      <c r="G26" s="555" t="s">
        <v>529</v>
      </c>
      <c r="H26" s="556">
        <v>770</v>
      </c>
    </row>
    <row r="27" spans="1:8" x14ac:dyDescent="0.25">
      <c r="A27" s="452"/>
      <c r="B27" s="334">
        <v>10.9</v>
      </c>
      <c r="C27" s="20">
        <v>72</v>
      </c>
      <c r="D27" s="786">
        <f t="shared" si="0"/>
        <v>784.80000000000007</v>
      </c>
      <c r="E27" s="557">
        <v>42843</v>
      </c>
      <c r="F27" s="553">
        <f t="shared" si="1"/>
        <v>784.80000000000007</v>
      </c>
      <c r="G27" s="555" t="s">
        <v>530</v>
      </c>
      <c r="H27" s="556">
        <v>770</v>
      </c>
    </row>
    <row r="28" spans="1:8" x14ac:dyDescent="0.25">
      <c r="A28" s="452"/>
      <c r="B28" s="334">
        <v>10.9</v>
      </c>
      <c r="C28" s="20">
        <v>4</v>
      </c>
      <c r="D28" s="786">
        <f t="shared" si="0"/>
        <v>43.6</v>
      </c>
      <c r="E28" s="557">
        <v>42847</v>
      </c>
      <c r="F28" s="553">
        <f t="shared" si="1"/>
        <v>43.6</v>
      </c>
      <c r="G28" s="555" t="s">
        <v>552</v>
      </c>
      <c r="H28" s="556">
        <v>770</v>
      </c>
    </row>
    <row r="29" spans="1:8" x14ac:dyDescent="0.25">
      <c r="A29" s="452"/>
      <c r="B29" s="334">
        <v>10.9</v>
      </c>
      <c r="C29" s="20">
        <v>4</v>
      </c>
      <c r="D29" s="786">
        <f t="shared" si="0"/>
        <v>43.6</v>
      </c>
      <c r="E29" s="557">
        <v>42850</v>
      </c>
      <c r="F29" s="553">
        <f t="shared" si="1"/>
        <v>43.6</v>
      </c>
      <c r="G29" s="555" t="s">
        <v>559</v>
      </c>
      <c r="H29" s="556">
        <v>770</v>
      </c>
    </row>
    <row r="30" spans="1:8" x14ac:dyDescent="0.25">
      <c r="A30" s="452"/>
      <c r="B30" s="334">
        <v>10.9</v>
      </c>
      <c r="C30" s="20">
        <v>12</v>
      </c>
      <c r="D30" s="786">
        <f t="shared" si="0"/>
        <v>130.80000000000001</v>
      </c>
      <c r="E30" s="557">
        <v>42851</v>
      </c>
      <c r="F30" s="553">
        <f t="shared" si="1"/>
        <v>130.80000000000001</v>
      </c>
      <c r="G30" s="555" t="s">
        <v>564</v>
      </c>
      <c r="H30" s="556">
        <v>770</v>
      </c>
    </row>
    <row r="31" spans="1:8" x14ac:dyDescent="0.25">
      <c r="A31" s="122"/>
      <c r="B31" s="334">
        <v>10.9</v>
      </c>
      <c r="C31" s="20">
        <v>72</v>
      </c>
      <c r="D31" s="786">
        <f t="shared" si="0"/>
        <v>784.80000000000007</v>
      </c>
      <c r="E31" s="557">
        <v>42852</v>
      </c>
      <c r="F31" s="553">
        <f t="shared" si="1"/>
        <v>784.80000000000007</v>
      </c>
      <c r="G31" s="555" t="s">
        <v>570</v>
      </c>
      <c r="H31" s="556">
        <v>770</v>
      </c>
    </row>
    <row r="32" spans="1:8" x14ac:dyDescent="0.25">
      <c r="A32" s="2"/>
      <c r="B32" s="334">
        <v>10.9</v>
      </c>
      <c r="C32" s="20">
        <v>4</v>
      </c>
      <c r="D32" s="786">
        <f t="shared" si="0"/>
        <v>43.6</v>
      </c>
      <c r="E32" s="557">
        <v>42853</v>
      </c>
      <c r="F32" s="553">
        <f t="shared" si="1"/>
        <v>43.6</v>
      </c>
      <c r="G32" s="555" t="s">
        <v>573</v>
      </c>
      <c r="H32" s="556">
        <v>770</v>
      </c>
    </row>
    <row r="33" spans="1:8" x14ac:dyDescent="0.25">
      <c r="A33" s="2"/>
      <c r="B33" s="334">
        <v>10.9</v>
      </c>
      <c r="C33" s="20">
        <v>4</v>
      </c>
      <c r="D33" s="786">
        <f t="shared" si="0"/>
        <v>43.6</v>
      </c>
      <c r="E33" s="557">
        <v>42854</v>
      </c>
      <c r="F33" s="553">
        <f t="shared" si="1"/>
        <v>43.6</v>
      </c>
      <c r="G33" s="555" t="s">
        <v>580</v>
      </c>
      <c r="H33" s="556">
        <v>770</v>
      </c>
    </row>
    <row r="34" spans="1:8" x14ac:dyDescent="0.25">
      <c r="A34" s="2"/>
      <c r="B34" s="334">
        <v>10.9</v>
      </c>
      <c r="C34" s="20"/>
      <c r="D34" s="786">
        <f t="shared" si="0"/>
        <v>0</v>
      </c>
      <c r="E34" s="554"/>
      <c r="F34" s="553">
        <f t="shared" si="1"/>
        <v>0</v>
      </c>
      <c r="G34" s="555"/>
      <c r="H34" s="556"/>
    </row>
    <row r="35" spans="1:8" x14ac:dyDescent="0.25">
      <c r="A35" s="2"/>
      <c r="B35" s="334">
        <v>10.9</v>
      </c>
      <c r="C35" s="20"/>
      <c r="D35" s="786">
        <f t="shared" si="0"/>
        <v>0</v>
      </c>
      <c r="E35" s="554"/>
      <c r="F35" s="553">
        <f t="shared" si="1"/>
        <v>0</v>
      </c>
      <c r="G35" s="555"/>
      <c r="H35" s="556"/>
    </row>
    <row r="36" spans="1:8" x14ac:dyDescent="0.25">
      <c r="A36" s="2"/>
      <c r="B36" s="334">
        <v>10.9</v>
      </c>
      <c r="C36" s="20"/>
      <c r="D36" s="786">
        <f t="shared" si="0"/>
        <v>0</v>
      </c>
      <c r="E36" s="554"/>
      <c r="F36" s="553">
        <f t="shared" si="1"/>
        <v>0</v>
      </c>
      <c r="G36" s="555"/>
      <c r="H36" s="556"/>
    </row>
    <row r="37" spans="1:8" x14ac:dyDescent="0.25">
      <c r="A37" s="2"/>
      <c r="B37" s="334">
        <v>10.9</v>
      </c>
      <c r="C37" s="20"/>
      <c r="D37" s="786">
        <f t="shared" si="0"/>
        <v>0</v>
      </c>
      <c r="E37" s="554"/>
      <c r="F37" s="553">
        <f t="shared" si="1"/>
        <v>0</v>
      </c>
      <c r="G37" s="555"/>
      <c r="H37" s="556"/>
    </row>
    <row r="38" spans="1:8" x14ac:dyDescent="0.25">
      <c r="A38" s="2"/>
      <c r="B38" s="334">
        <v>10.9</v>
      </c>
      <c r="C38" s="20"/>
      <c r="D38" s="786">
        <f t="shared" si="0"/>
        <v>0</v>
      </c>
      <c r="E38" s="554"/>
      <c r="F38" s="553">
        <f t="shared" si="1"/>
        <v>0</v>
      </c>
      <c r="G38" s="555"/>
      <c r="H38" s="556"/>
    </row>
    <row r="39" spans="1:8" x14ac:dyDescent="0.25">
      <c r="A39" s="2"/>
      <c r="B39" s="334">
        <v>10.9</v>
      </c>
      <c r="C39" s="20"/>
      <c r="D39" s="786">
        <f t="shared" si="0"/>
        <v>0</v>
      </c>
      <c r="E39" s="554"/>
      <c r="F39" s="553">
        <f t="shared" si="1"/>
        <v>0</v>
      </c>
      <c r="G39" s="555"/>
      <c r="H39" s="556"/>
    </row>
    <row r="40" spans="1:8" x14ac:dyDescent="0.25">
      <c r="A40" s="2"/>
      <c r="B40" s="334">
        <v>10.9</v>
      </c>
      <c r="C40" s="20"/>
      <c r="D40" s="786">
        <f t="shared" si="0"/>
        <v>0</v>
      </c>
      <c r="E40" s="554"/>
      <c r="F40" s="553">
        <f t="shared" si="1"/>
        <v>0</v>
      </c>
      <c r="G40" s="555"/>
      <c r="H40" s="556"/>
    </row>
    <row r="41" spans="1:8" x14ac:dyDescent="0.25">
      <c r="A41" s="2"/>
      <c r="B41" s="334">
        <v>10.9</v>
      </c>
      <c r="C41" s="20"/>
      <c r="D41" s="786">
        <f t="shared" si="0"/>
        <v>0</v>
      </c>
      <c r="E41" s="554"/>
      <c r="F41" s="553">
        <f t="shared" si="1"/>
        <v>0</v>
      </c>
      <c r="G41" s="555"/>
      <c r="H41" s="556"/>
    </row>
    <row r="42" spans="1:8" x14ac:dyDescent="0.25">
      <c r="A42" s="2"/>
      <c r="B42" s="334">
        <v>10.9</v>
      </c>
      <c r="C42" s="20"/>
      <c r="D42" s="786">
        <f t="shared" si="0"/>
        <v>0</v>
      </c>
      <c r="E42" s="554"/>
      <c r="F42" s="553">
        <f t="shared" si="1"/>
        <v>0</v>
      </c>
      <c r="G42" s="555"/>
      <c r="H42" s="556"/>
    </row>
    <row r="43" spans="1:8" x14ac:dyDescent="0.25">
      <c r="A43" s="2"/>
      <c r="B43" s="334">
        <v>10.9</v>
      </c>
      <c r="C43" s="20"/>
      <c r="D43" s="786">
        <f t="shared" si="0"/>
        <v>0</v>
      </c>
      <c r="E43" s="554"/>
      <c r="F43" s="553">
        <f t="shared" si="1"/>
        <v>0</v>
      </c>
      <c r="G43" s="555"/>
      <c r="H43" s="556"/>
    </row>
    <row r="44" spans="1:8" x14ac:dyDescent="0.25">
      <c r="A44" s="2"/>
      <c r="B44" s="334">
        <v>10.9</v>
      </c>
      <c r="C44" s="20"/>
      <c r="D44" s="786">
        <f t="shared" si="0"/>
        <v>0</v>
      </c>
      <c r="E44" s="554"/>
      <c r="F44" s="553">
        <f t="shared" si="1"/>
        <v>0</v>
      </c>
      <c r="G44" s="555"/>
      <c r="H44" s="556"/>
    </row>
    <row r="45" spans="1:8" x14ac:dyDescent="0.25">
      <c r="A45" s="2"/>
      <c r="B45" s="334">
        <v>10.9</v>
      </c>
      <c r="C45" s="20"/>
      <c r="D45" s="786">
        <f t="shared" si="0"/>
        <v>0</v>
      </c>
      <c r="E45" s="554"/>
      <c r="F45" s="553">
        <f t="shared" si="1"/>
        <v>0</v>
      </c>
      <c r="G45" s="555"/>
      <c r="H45" s="556"/>
    </row>
    <row r="46" spans="1:8" x14ac:dyDescent="0.25">
      <c r="A46" s="2"/>
      <c r="B46" s="334">
        <v>10.9</v>
      </c>
      <c r="C46" s="20"/>
      <c r="D46" s="786">
        <f t="shared" si="0"/>
        <v>0</v>
      </c>
      <c r="E46" s="554"/>
      <c r="F46" s="553">
        <f t="shared" si="1"/>
        <v>0</v>
      </c>
      <c r="G46" s="555"/>
      <c r="H46" s="556"/>
    </row>
    <row r="47" spans="1:8" x14ac:dyDescent="0.25">
      <c r="A47" s="2"/>
      <c r="B47" s="334">
        <v>10.9</v>
      </c>
      <c r="C47" s="20"/>
      <c r="D47" s="786">
        <f t="shared" si="0"/>
        <v>0</v>
      </c>
      <c r="E47" s="554"/>
      <c r="F47" s="553">
        <f t="shared" si="1"/>
        <v>0</v>
      </c>
      <c r="G47" s="555"/>
      <c r="H47" s="556"/>
    </row>
    <row r="48" spans="1:8" x14ac:dyDescent="0.25">
      <c r="A48" s="2"/>
      <c r="B48" s="334">
        <v>10.9</v>
      </c>
      <c r="C48" s="20"/>
      <c r="D48" s="786">
        <f t="shared" si="0"/>
        <v>0</v>
      </c>
      <c r="E48" s="554"/>
      <c r="F48" s="553">
        <f t="shared" si="1"/>
        <v>0</v>
      </c>
      <c r="G48" s="555"/>
      <c r="H48" s="556"/>
    </row>
    <row r="49" spans="1:8" x14ac:dyDescent="0.25">
      <c r="A49" s="2"/>
      <c r="B49" s="334">
        <v>10.9</v>
      </c>
      <c r="C49" s="20"/>
      <c r="D49" s="786">
        <f t="shared" si="0"/>
        <v>0</v>
      </c>
      <c r="E49" s="554"/>
      <c r="F49" s="553">
        <f t="shared" si="1"/>
        <v>0</v>
      </c>
      <c r="G49" s="555"/>
      <c r="H49" s="556"/>
    </row>
    <row r="50" spans="1:8" x14ac:dyDescent="0.25">
      <c r="A50" s="2"/>
      <c r="B50" s="334">
        <v>10.9</v>
      </c>
      <c r="C50" s="20"/>
      <c r="D50" s="786">
        <f t="shared" si="0"/>
        <v>0</v>
      </c>
      <c r="E50" s="554"/>
      <c r="F50" s="553">
        <f t="shared" si="1"/>
        <v>0</v>
      </c>
      <c r="G50" s="555"/>
      <c r="H50" s="556"/>
    </row>
    <row r="51" spans="1:8" x14ac:dyDescent="0.25">
      <c r="A51" s="2"/>
      <c r="B51" s="334">
        <v>10.9</v>
      </c>
      <c r="C51" s="20"/>
      <c r="D51" s="786">
        <f t="shared" ref="D51:D89" si="2">C51*B42</f>
        <v>0</v>
      </c>
      <c r="E51" s="554"/>
      <c r="F51" s="553">
        <f t="shared" si="1"/>
        <v>0</v>
      </c>
      <c r="G51" s="555"/>
      <c r="H51" s="556"/>
    </row>
    <row r="52" spans="1:8" x14ac:dyDescent="0.25">
      <c r="A52" s="2"/>
      <c r="B52" s="334">
        <v>10.9</v>
      </c>
      <c r="C52" s="20"/>
      <c r="D52" s="786">
        <f t="shared" si="2"/>
        <v>0</v>
      </c>
      <c r="E52" s="554"/>
      <c r="F52" s="553">
        <f t="shared" si="1"/>
        <v>0</v>
      </c>
      <c r="G52" s="555"/>
      <c r="H52" s="556"/>
    </row>
    <row r="53" spans="1:8" x14ac:dyDescent="0.25">
      <c r="A53" s="2"/>
      <c r="B53" s="334">
        <v>10.9</v>
      </c>
      <c r="C53" s="20"/>
      <c r="D53" s="786">
        <f t="shared" si="2"/>
        <v>0</v>
      </c>
      <c r="E53" s="554"/>
      <c r="F53" s="553">
        <f t="shared" si="1"/>
        <v>0</v>
      </c>
      <c r="G53" s="555"/>
      <c r="H53" s="556"/>
    </row>
    <row r="54" spans="1:8" x14ac:dyDescent="0.25">
      <c r="A54" s="2"/>
      <c r="B54" s="334">
        <v>10.9</v>
      </c>
      <c r="C54" s="20"/>
      <c r="D54" s="786">
        <f t="shared" si="2"/>
        <v>0</v>
      </c>
      <c r="E54" s="554"/>
      <c r="F54" s="553">
        <f t="shared" si="1"/>
        <v>0</v>
      </c>
      <c r="G54" s="555"/>
      <c r="H54" s="556"/>
    </row>
    <row r="55" spans="1:8" x14ac:dyDescent="0.25">
      <c r="A55" s="2"/>
      <c r="B55" s="334">
        <v>10.9</v>
      </c>
      <c r="C55" s="20"/>
      <c r="D55" s="786">
        <f t="shared" si="2"/>
        <v>0</v>
      </c>
      <c r="E55" s="554"/>
      <c r="F55" s="553">
        <f t="shared" si="1"/>
        <v>0</v>
      </c>
      <c r="G55" s="555"/>
      <c r="H55" s="556"/>
    </row>
    <row r="56" spans="1:8" x14ac:dyDescent="0.25">
      <c r="A56" s="2"/>
      <c r="B56" s="334">
        <v>10.9</v>
      </c>
      <c r="C56" s="20"/>
      <c r="D56" s="786">
        <f t="shared" si="2"/>
        <v>0</v>
      </c>
      <c r="E56" s="554"/>
      <c r="F56" s="553">
        <f t="shared" si="1"/>
        <v>0</v>
      </c>
      <c r="G56" s="555"/>
      <c r="H56" s="556"/>
    </row>
    <row r="57" spans="1:8" x14ac:dyDescent="0.25">
      <c r="A57" s="2"/>
      <c r="B57" s="334">
        <v>10.9</v>
      </c>
      <c r="C57" s="20"/>
      <c r="D57" s="786">
        <f t="shared" si="2"/>
        <v>0</v>
      </c>
      <c r="E57" s="554"/>
      <c r="F57" s="553">
        <f t="shared" si="1"/>
        <v>0</v>
      </c>
      <c r="G57" s="555"/>
      <c r="H57" s="556"/>
    </row>
    <row r="58" spans="1:8" x14ac:dyDescent="0.25">
      <c r="A58" s="2"/>
      <c r="B58" s="334">
        <v>10.9</v>
      </c>
      <c r="C58" s="20"/>
      <c r="D58" s="786">
        <f t="shared" si="2"/>
        <v>0</v>
      </c>
      <c r="E58" s="554"/>
      <c r="F58" s="553">
        <f t="shared" si="1"/>
        <v>0</v>
      </c>
      <c r="G58" s="555"/>
      <c r="H58" s="556"/>
    </row>
    <row r="59" spans="1:8" x14ac:dyDescent="0.25">
      <c r="A59" s="2"/>
      <c r="B59" s="334">
        <v>10.9</v>
      </c>
      <c r="C59" s="20"/>
      <c r="D59" s="786">
        <f t="shared" si="2"/>
        <v>0</v>
      </c>
      <c r="E59" s="554"/>
      <c r="F59" s="553">
        <f t="shared" si="1"/>
        <v>0</v>
      </c>
      <c r="G59" s="555"/>
      <c r="H59" s="556"/>
    </row>
    <row r="60" spans="1:8" x14ac:dyDescent="0.25">
      <c r="A60" s="2"/>
      <c r="B60" s="334">
        <v>10.9</v>
      </c>
      <c r="C60" s="20"/>
      <c r="D60" s="786">
        <f t="shared" si="2"/>
        <v>0</v>
      </c>
      <c r="E60" s="554"/>
      <c r="F60" s="553">
        <f t="shared" si="1"/>
        <v>0</v>
      </c>
      <c r="G60" s="555"/>
      <c r="H60" s="556"/>
    </row>
    <row r="61" spans="1:8" x14ac:dyDescent="0.25">
      <c r="A61" s="2"/>
      <c r="B61" s="334">
        <v>10.9</v>
      </c>
      <c r="C61" s="20"/>
      <c r="D61" s="786">
        <f t="shared" si="2"/>
        <v>0</v>
      </c>
      <c r="E61" s="554"/>
      <c r="F61" s="553">
        <f t="shared" si="1"/>
        <v>0</v>
      </c>
      <c r="G61" s="555"/>
      <c r="H61" s="556"/>
    </row>
    <row r="62" spans="1:8" x14ac:dyDescent="0.25">
      <c r="A62" s="2"/>
      <c r="B62" s="334">
        <v>10.9</v>
      </c>
      <c r="C62" s="20"/>
      <c r="D62" s="786">
        <f t="shared" si="2"/>
        <v>0</v>
      </c>
      <c r="E62" s="554"/>
      <c r="F62" s="553">
        <f t="shared" si="1"/>
        <v>0</v>
      </c>
      <c r="G62" s="555"/>
      <c r="H62" s="556"/>
    </row>
    <row r="63" spans="1:8" x14ac:dyDescent="0.25">
      <c r="A63" s="2"/>
      <c r="B63" s="334">
        <v>10.9</v>
      </c>
      <c r="C63" s="20"/>
      <c r="D63" s="786">
        <f t="shared" si="2"/>
        <v>0</v>
      </c>
      <c r="E63" s="554"/>
      <c r="F63" s="553">
        <f t="shared" si="1"/>
        <v>0</v>
      </c>
      <c r="G63" s="555"/>
      <c r="H63" s="556"/>
    </row>
    <row r="64" spans="1:8" x14ac:dyDescent="0.25">
      <c r="A64" s="2"/>
      <c r="B64" s="334">
        <v>10.9</v>
      </c>
      <c r="C64" s="20"/>
      <c r="D64" s="786">
        <f t="shared" si="2"/>
        <v>0</v>
      </c>
      <c r="E64" s="554"/>
      <c r="F64" s="553">
        <f t="shared" si="1"/>
        <v>0</v>
      </c>
      <c r="G64" s="555"/>
      <c r="H64" s="556"/>
    </row>
    <row r="65" spans="1:8" x14ac:dyDescent="0.25">
      <c r="A65" s="2"/>
      <c r="B65" s="334">
        <v>10.9</v>
      </c>
      <c r="C65" s="20"/>
      <c r="D65" s="786">
        <f t="shared" si="2"/>
        <v>0</v>
      </c>
      <c r="E65" s="554"/>
      <c r="F65" s="553">
        <f t="shared" si="1"/>
        <v>0</v>
      </c>
      <c r="G65" s="555"/>
      <c r="H65" s="556"/>
    </row>
    <row r="66" spans="1:8" x14ac:dyDescent="0.25">
      <c r="A66" s="2"/>
      <c r="B66" s="334">
        <v>10.9</v>
      </c>
      <c r="C66" s="20"/>
      <c r="D66" s="786">
        <f t="shared" si="2"/>
        <v>0</v>
      </c>
      <c r="E66" s="554"/>
      <c r="F66" s="553">
        <f t="shared" si="1"/>
        <v>0</v>
      </c>
      <c r="G66" s="555"/>
      <c r="H66" s="556"/>
    </row>
    <row r="67" spans="1:8" x14ac:dyDescent="0.25">
      <c r="A67" s="2"/>
      <c r="B67" s="334">
        <v>10.9</v>
      </c>
      <c r="C67" s="20"/>
      <c r="D67" s="786">
        <f t="shared" si="2"/>
        <v>0</v>
      </c>
      <c r="E67" s="554"/>
      <c r="F67" s="553">
        <f t="shared" si="1"/>
        <v>0</v>
      </c>
      <c r="G67" s="555"/>
      <c r="H67" s="556"/>
    </row>
    <row r="68" spans="1:8" x14ac:dyDescent="0.25">
      <c r="A68" s="2"/>
      <c r="B68" s="334">
        <v>10.9</v>
      </c>
      <c r="C68" s="20"/>
      <c r="D68" s="786">
        <f t="shared" si="2"/>
        <v>0</v>
      </c>
      <c r="E68" s="554"/>
      <c r="F68" s="553">
        <f t="shared" si="1"/>
        <v>0</v>
      </c>
      <c r="G68" s="555"/>
      <c r="H68" s="556"/>
    </row>
    <row r="69" spans="1:8" x14ac:dyDescent="0.25">
      <c r="A69" s="2"/>
      <c r="B69" s="334">
        <v>10.9</v>
      </c>
      <c r="C69" s="20"/>
      <c r="D69" s="786">
        <f t="shared" si="2"/>
        <v>0</v>
      </c>
      <c r="E69" s="554"/>
      <c r="F69" s="553">
        <f t="shared" si="1"/>
        <v>0</v>
      </c>
      <c r="G69" s="555"/>
      <c r="H69" s="556"/>
    </row>
    <row r="70" spans="1:8" x14ac:dyDescent="0.25">
      <c r="A70" s="2"/>
      <c r="B70" s="334">
        <v>10.9</v>
      </c>
      <c r="C70" s="20"/>
      <c r="D70" s="786">
        <f t="shared" si="2"/>
        <v>0</v>
      </c>
      <c r="E70" s="554"/>
      <c r="F70" s="553">
        <f t="shared" si="1"/>
        <v>0</v>
      </c>
      <c r="G70" s="555"/>
      <c r="H70" s="556"/>
    </row>
    <row r="71" spans="1:8" x14ac:dyDescent="0.25">
      <c r="A71" s="2"/>
      <c r="B71" s="334">
        <v>10.9</v>
      </c>
      <c r="C71" s="20"/>
      <c r="D71" s="786">
        <f t="shared" si="2"/>
        <v>0</v>
      </c>
      <c r="E71" s="554"/>
      <c r="F71" s="553">
        <f t="shared" si="1"/>
        <v>0</v>
      </c>
      <c r="G71" s="555"/>
      <c r="H71" s="556"/>
    </row>
    <row r="72" spans="1:8" x14ac:dyDescent="0.25">
      <c r="A72" s="2"/>
      <c r="B72" s="334">
        <v>10.9</v>
      </c>
      <c r="C72" s="20"/>
      <c r="D72" s="786">
        <f t="shared" si="2"/>
        <v>0</v>
      </c>
      <c r="E72" s="554"/>
      <c r="F72" s="553">
        <f t="shared" si="1"/>
        <v>0</v>
      </c>
      <c r="G72" s="555"/>
      <c r="H72" s="556"/>
    </row>
    <row r="73" spans="1:8" x14ac:dyDescent="0.25">
      <c r="A73" s="2"/>
      <c r="B73" s="334">
        <v>10.9</v>
      </c>
      <c r="C73" s="20"/>
      <c r="D73" s="786">
        <f t="shared" si="2"/>
        <v>0</v>
      </c>
      <c r="E73" s="554"/>
      <c r="F73" s="553">
        <f t="shared" si="1"/>
        <v>0</v>
      </c>
      <c r="G73" s="555"/>
      <c r="H73" s="556"/>
    </row>
    <row r="74" spans="1:8" x14ac:dyDescent="0.25">
      <c r="A74" s="2"/>
      <c r="B74" s="334">
        <v>10.9</v>
      </c>
      <c r="C74" s="20"/>
      <c r="D74" s="786">
        <f t="shared" si="2"/>
        <v>0</v>
      </c>
      <c r="E74" s="554"/>
      <c r="F74" s="553">
        <f t="shared" si="1"/>
        <v>0</v>
      </c>
      <c r="G74" s="555"/>
      <c r="H74" s="556"/>
    </row>
    <row r="75" spans="1:8" x14ac:dyDescent="0.25">
      <c r="A75" s="2"/>
      <c r="B75" s="334">
        <v>10.9</v>
      </c>
      <c r="C75" s="20"/>
      <c r="D75" s="786">
        <f t="shared" si="2"/>
        <v>0</v>
      </c>
      <c r="E75" s="554"/>
      <c r="F75" s="553">
        <f t="shared" si="1"/>
        <v>0</v>
      </c>
      <c r="G75" s="555"/>
      <c r="H75" s="556"/>
    </row>
    <row r="76" spans="1:8" x14ac:dyDescent="0.25">
      <c r="A76" s="2"/>
      <c r="B76" s="334">
        <v>10.9</v>
      </c>
      <c r="C76" s="20"/>
      <c r="D76" s="786">
        <f t="shared" si="2"/>
        <v>0</v>
      </c>
      <c r="E76" s="554"/>
      <c r="F76" s="553">
        <f t="shared" ref="F76:F91" si="3">D76</f>
        <v>0</v>
      </c>
      <c r="G76" s="555"/>
      <c r="H76" s="556"/>
    </row>
    <row r="77" spans="1:8" x14ac:dyDescent="0.25">
      <c r="A77" s="2"/>
      <c r="B77" s="334">
        <v>10.9</v>
      </c>
      <c r="C77" s="20"/>
      <c r="D77" s="786">
        <f t="shared" si="2"/>
        <v>0</v>
      </c>
      <c r="E77" s="554"/>
      <c r="F77" s="553">
        <f t="shared" si="3"/>
        <v>0</v>
      </c>
      <c r="G77" s="555"/>
      <c r="H77" s="556"/>
    </row>
    <row r="78" spans="1:8" x14ac:dyDescent="0.25">
      <c r="A78" s="2"/>
      <c r="B78" s="334">
        <v>10.9</v>
      </c>
      <c r="C78" s="20"/>
      <c r="D78" s="786">
        <f t="shared" si="2"/>
        <v>0</v>
      </c>
      <c r="E78" s="554"/>
      <c r="F78" s="553">
        <f t="shared" si="3"/>
        <v>0</v>
      </c>
      <c r="G78" s="555"/>
      <c r="H78" s="556"/>
    </row>
    <row r="79" spans="1:8" x14ac:dyDescent="0.25">
      <c r="A79" s="2"/>
      <c r="B79" s="334">
        <v>10.9</v>
      </c>
      <c r="C79" s="20"/>
      <c r="D79" s="786">
        <f t="shared" si="2"/>
        <v>0</v>
      </c>
      <c r="E79" s="554"/>
      <c r="F79" s="553">
        <f t="shared" si="3"/>
        <v>0</v>
      </c>
      <c r="G79" s="555"/>
      <c r="H79" s="556"/>
    </row>
    <row r="80" spans="1:8" x14ac:dyDescent="0.25">
      <c r="A80" s="2"/>
      <c r="B80" s="334">
        <v>10.9</v>
      </c>
      <c r="C80" s="20"/>
      <c r="D80" s="786">
        <f t="shared" si="2"/>
        <v>0</v>
      </c>
      <c r="E80" s="554"/>
      <c r="F80" s="553">
        <f t="shared" si="3"/>
        <v>0</v>
      </c>
      <c r="G80" s="555"/>
      <c r="H80" s="556"/>
    </row>
    <row r="81" spans="1:8" x14ac:dyDescent="0.25">
      <c r="A81" s="2"/>
      <c r="B81" s="334">
        <v>10.9</v>
      </c>
      <c r="C81" s="20"/>
      <c r="D81" s="786">
        <f t="shared" si="2"/>
        <v>0</v>
      </c>
      <c r="E81" s="554"/>
      <c r="F81" s="553">
        <f t="shared" si="3"/>
        <v>0</v>
      </c>
      <c r="G81" s="555"/>
      <c r="H81" s="556"/>
    </row>
    <row r="82" spans="1:8" x14ac:dyDescent="0.25">
      <c r="A82" s="2"/>
      <c r="B82" s="334">
        <v>10.9</v>
      </c>
      <c r="C82" s="20"/>
      <c r="D82" s="786">
        <f t="shared" si="2"/>
        <v>0</v>
      </c>
      <c r="E82" s="554"/>
      <c r="F82" s="553">
        <f t="shared" si="3"/>
        <v>0</v>
      </c>
      <c r="G82" s="555"/>
      <c r="H82" s="556"/>
    </row>
    <row r="83" spans="1:8" x14ac:dyDescent="0.25">
      <c r="A83" s="2"/>
      <c r="B83" s="334">
        <v>10.9</v>
      </c>
      <c r="C83" s="20"/>
      <c r="D83" s="786">
        <f t="shared" si="2"/>
        <v>0</v>
      </c>
      <c r="E83" s="554"/>
      <c r="F83" s="553">
        <f t="shared" si="3"/>
        <v>0</v>
      </c>
      <c r="G83" s="555"/>
      <c r="H83" s="556"/>
    </row>
    <row r="84" spans="1:8" x14ac:dyDescent="0.25">
      <c r="A84" s="2"/>
      <c r="B84" s="334">
        <v>10.9</v>
      </c>
      <c r="C84" s="20"/>
      <c r="D84" s="786">
        <f t="shared" si="2"/>
        <v>0</v>
      </c>
      <c r="E84" s="554"/>
      <c r="F84" s="553">
        <f t="shared" si="3"/>
        <v>0</v>
      </c>
      <c r="G84" s="555"/>
      <c r="H84" s="556"/>
    </row>
    <row r="85" spans="1:8" x14ac:dyDescent="0.25">
      <c r="A85" s="2"/>
      <c r="B85" s="334">
        <v>10.9</v>
      </c>
      <c r="C85" s="20"/>
      <c r="D85" s="786">
        <f t="shared" si="2"/>
        <v>0</v>
      </c>
      <c r="E85" s="554"/>
      <c r="F85" s="553">
        <f t="shared" si="3"/>
        <v>0</v>
      </c>
      <c r="G85" s="555"/>
      <c r="H85" s="556"/>
    </row>
    <row r="86" spans="1:8" x14ac:dyDescent="0.25">
      <c r="A86" s="198"/>
      <c r="B86" s="334">
        <v>10.9</v>
      </c>
      <c r="C86" s="20"/>
      <c r="D86" s="786">
        <f t="shared" si="2"/>
        <v>0</v>
      </c>
      <c r="E86" s="554"/>
      <c r="F86" s="553">
        <f t="shared" si="3"/>
        <v>0</v>
      </c>
      <c r="G86" s="555"/>
      <c r="H86" s="556"/>
    </row>
    <row r="87" spans="1:8" x14ac:dyDescent="0.25">
      <c r="A87" s="2"/>
      <c r="B87" s="334">
        <v>10.9</v>
      </c>
      <c r="C87" s="20"/>
      <c r="D87" s="786">
        <f t="shared" si="2"/>
        <v>0</v>
      </c>
      <c r="E87" s="554"/>
      <c r="F87" s="553">
        <f t="shared" si="3"/>
        <v>0</v>
      </c>
      <c r="G87" s="555"/>
      <c r="H87" s="556"/>
    </row>
    <row r="88" spans="1:8" x14ac:dyDescent="0.25">
      <c r="A88" s="2"/>
      <c r="B88" s="334">
        <v>10.9</v>
      </c>
      <c r="C88" s="20"/>
      <c r="D88" s="786">
        <f t="shared" si="2"/>
        <v>0</v>
      </c>
      <c r="E88" s="554"/>
      <c r="F88" s="553">
        <f t="shared" si="3"/>
        <v>0</v>
      </c>
      <c r="G88" s="555"/>
      <c r="H88" s="556"/>
    </row>
    <row r="89" spans="1:8" x14ac:dyDescent="0.25">
      <c r="A89" s="2"/>
      <c r="B89" s="334">
        <v>10.9</v>
      </c>
      <c r="C89" s="20"/>
      <c r="D89" s="786">
        <f t="shared" si="2"/>
        <v>0</v>
      </c>
      <c r="E89" s="554"/>
      <c r="F89" s="553">
        <f t="shared" si="3"/>
        <v>0</v>
      </c>
      <c r="G89" s="555"/>
      <c r="H89" s="556"/>
    </row>
    <row r="90" spans="1:8" x14ac:dyDescent="0.25">
      <c r="A90" s="2"/>
      <c r="B90" s="334">
        <v>10.9</v>
      </c>
      <c r="C90" s="20"/>
      <c r="D90" s="786">
        <f>C90*B31</f>
        <v>0</v>
      </c>
      <c r="E90" s="554"/>
      <c r="F90" s="553">
        <f t="shared" si="3"/>
        <v>0</v>
      </c>
      <c r="G90" s="555"/>
      <c r="H90" s="556"/>
    </row>
    <row r="91" spans="1:8" ht="15.75" thickBot="1" x14ac:dyDescent="0.3">
      <c r="A91" s="4"/>
      <c r="B91" s="334">
        <v>10.9</v>
      </c>
      <c r="C91" s="48"/>
      <c r="D91" s="788">
        <f>C91*B32</f>
        <v>0</v>
      </c>
      <c r="E91" s="789"/>
      <c r="F91" s="790">
        <f t="shared" si="3"/>
        <v>0</v>
      </c>
      <c r="G91" s="791"/>
      <c r="H91" s="556"/>
    </row>
    <row r="92" spans="1:8" ht="16.5" thickTop="1" thickBot="1" x14ac:dyDescent="0.3">
      <c r="C92" s="166">
        <f>SUM(C8:C91)</f>
        <v>592</v>
      </c>
      <c r="D92" s="208">
        <f>SUM(D10:D91)</f>
        <v>5613.5000000000027</v>
      </c>
      <c r="E92" s="50"/>
      <c r="F92" s="6">
        <f>SUM(F8:F91)</f>
        <v>6452.800000000002</v>
      </c>
    </row>
    <row r="93" spans="1:8" ht="15.75" thickBot="1" x14ac:dyDescent="0.3">
      <c r="A93" s="233"/>
      <c r="D93" s="209" t="s">
        <v>4</v>
      </c>
      <c r="E93" s="109">
        <f>F4+F5+F6-+C92</f>
        <v>326</v>
      </c>
      <c r="G93" s="16"/>
      <c r="H93" s="16"/>
    </row>
    <row r="94" spans="1:8" ht="15.75" thickBot="1" x14ac:dyDescent="0.3">
      <c r="A94" s="226"/>
      <c r="G94" s="16"/>
      <c r="H94" s="16"/>
    </row>
    <row r="95" spans="1:8" ht="16.5" thickTop="1" thickBot="1" x14ac:dyDescent="0.3">
      <c r="A95" s="161"/>
      <c r="C95" s="862" t="s">
        <v>11</v>
      </c>
      <c r="D95" s="863"/>
      <c r="E95" s="291">
        <f>E5+E4+E6+-F92</f>
        <v>3553.3999999999987</v>
      </c>
      <c r="G95" s="16"/>
      <c r="H95" s="16"/>
    </row>
  </sheetData>
  <mergeCells count="3">
    <mergeCell ref="A1:G1"/>
    <mergeCell ref="B5:B6"/>
    <mergeCell ref="C95:D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214"/>
  <sheetViews>
    <sheetView topLeftCell="I1" workbookViewId="0">
      <pane ySplit="8" topLeftCell="A201" activePane="bottomLeft" state="frozen"/>
      <selection pane="bottomLeft" activeCell="O213" sqref="O2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86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86" customWidth="1"/>
    <col min="21" max="21" width="31.5703125" customWidth="1"/>
    <col min="22" max="22" width="18.5703125" customWidth="1"/>
    <col min="23" max="23" width="14.42578125" customWidth="1"/>
    <col min="24" max="24" width="14" customWidth="1"/>
    <col min="25" max="26" width="13" customWidth="1"/>
    <col min="29" max="29" width="16.42578125" style="286" customWidth="1"/>
  </cols>
  <sheetData>
    <row r="1" spans="1:29" ht="40.5" x14ac:dyDescent="0.55000000000000004">
      <c r="A1" s="856" t="s">
        <v>304</v>
      </c>
      <c r="B1" s="856"/>
      <c r="C1" s="856"/>
      <c r="D1" s="856"/>
      <c r="E1" s="856"/>
      <c r="F1" s="856"/>
      <c r="G1" s="856"/>
      <c r="H1" s="14">
        <v>1</v>
      </c>
      <c r="K1" s="851" t="s">
        <v>321</v>
      </c>
      <c r="L1" s="851"/>
      <c r="M1" s="851"/>
      <c r="N1" s="851"/>
      <c r="O1" s="851"/>
      <c r="P1" s="851"/>
      <c r="Q1" s="851"/>
      <c r="R1" s="14">
        <v>2</v>
      </c>
      <c r="U1" s="851" t="s">
        <v>321</v>
      </c>
      <c r="V1" s="851"/>
      <c r="W1" s="851"/>
      <c r="X1" s="851"/>
      <c r="Y1" s="851"/>
      <c r="Z1" s="851"/>
      <c r="AA1" s="851"/>
      <c r="AB1" s="14">
        <v>2</v>
      </c>
    </row>
    <row r="2" spans="1:29" ht="15.75" thickBot="1" x14ac:dyDescent="0.3"/>
    <row r="3" spans="1:2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541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8" t="s">
        <v>11</v>
      </c>
      <c r="S3" s="541"/>
      <c r="U3" s="11" t="s">
        <v>0</v>
      </c>
      <c r="V3" s="12" t="s">
        <v>1</v>
      </c>
      <c r="W3" s="12" t="s">
        <v>13</v>
      </c>
      <c r="X3" s="12" t="s">
        <v>2</v>
      </c>
      <c r="Y3" s="12" t="s">
        <v>3</v>
      </c>
      <c r="Z3" s="12" t="s">
        <v>4</v>
      </c>
      <c r="AA3" s="67" t="s">
        <v>12</v>
      </c>
      <c r="AB3" s="98" t="s">
        <v>11</v>
      </c>
      <c r="AC3" s="541"/>
    </row>
    <row r="4" spans="1:29" ht="15.75" thickTop="1" x14ac:dyDescent="0.25">
      <c r="B4" s="15"/>
      <c r="C4" s="344"/>
      <c r="D4" s="315"/>
      <c r="E4" s="196"/>
      <c r="F4" s="120"/>
      <c r="G4" s="120" t="s">
        <v>458</v>
      </c>
      <c r="H4" s="16"/>
      <c r="I4" s="542"/>
      <c r="L4" s="15"/>
      <c r="M4" s="249">
        <v>54</v>
      </c>
      <c r="N4" s="315">
        <v>42830</v>
      </c>
      <c r="O4" s="6">
        <v>22.7</v>
      </c>
      <c r="P4" s="285">
        <v>5</v>
      </c>
      <c r="Q4" s="120"/>
      <c r="R4" s="16"/>
      <c r="S4" s="542"/>
      <c r="V4" s="15"/>
      <c r="W4" s="249">
        <v>39</v>
      </c>
      <c r="X4" s="315">
        <v>42846</v>
      </c>
      <c r="Y4" s="6">
        <v>1000</v>
      </c>
      <c r="Z4" s="285">
        <v>100</v>
      </c>
      <c r="AA4" s="120"/>
      <c r="AB4" s="16"/>
      <c r="AC4" s="542"/>
    </row>
    <row r="5" spans="1:29" x14ac:dyDescent="0.25">
      <c r="A5" s="120" t="s">
        <v>247</v>
      </c>
      <c r="B5" s="651" t="s">
        <v>323</v>
      </c>
      <c r="C5" s="249">
        <v>39</v>
      </c>
      <c r="D5" s="315">
        <v>42804</v>
      </c>
      <c r="E5" s="6">
        <v>1000</v>
      </c>
      <c r="F5" s="65">
        <v>100</v>
      </c>
      <c r="G5" s="18">
        <f>F209</f>
        <v>4000</v>
      </c>
      <c r="H5" s="10">
        <f>E4+E5-G5+E6</f>
        <v>0</v>
      </c>
      <c r="I5" s="542"/>
      <c r="K5" s="120" t="s">
        <v>247</v>
      </c>
      <c r="L5" s="651" t="s">
        <v>323</v>
      </c>
      <c r="M5" s="746">
        <v>52</v>
      </c>
      <c r="N5" s="315">
        <v>42833</v>
      </c>
      <c r="O5" s="196">
        <v>90.8</v>
      </c>
      <c r="P5" s="120">
        <v>20</v>
      </c>
      <c r="Q5" s="18">
        <f>P209</f>
        <v>363.2</v>
      </c>
      <c r="R5" s="10">
        <f>O4+O5-Q5+O6+O7</f>
        <v>935.24</v>
      </c>
      <c r="S5" s="542"/>
      <c r="U5" s="120" t="s">
        <v>247</v>
      </c>
      <c r="V5" s="598" t="s">
        <v>392</v>
      </c>
      <c r="W5" s="746"/>
      <c r="X5" s="315"/>
      <c r="Y5" s="196"/>
      <c r="Z5" s="120"/>
      <c r="AA5" s="18">
        <f>Z209</f>
        <v>400</v>
      </c>
      <c r="AB5" s="10">
        <f>Y4+Y5-AA5+Y6+Y7</f>
        <v>600</v>
      </c>
      <c r="AC5" s="542"/>
    </row>
    <row r="6" spans="1:29" x14ac:dyDescent="0.25">
      <c r="A6" s="16"/>
      <c r="B6" s="15"/>
      <c r="C6" s="726">
        <v>39</v>
      </c>
      <c r="D6" s="315">
        <v>42822</v>
      </c>
      <c r="E6" s="196">
        <v>3000</v>
      </c>
      <c r="F6" s="120">
        <v>300</v>
      </c>
      <c r="G6" s="16"/>
      <c r="I6" s="544"/>
      <c r="K6" s="16"/>
      <c r="L6" s="15"/>
      <c r="M6" s="726">
        <v>54</v>
      </c>
      <c r="N6" s="315">
        <v>42837</v>
      </c>
      <c r="O6" s="196">
        <v>181.6</v>
      </c>
      <c r="P6" s="120">
        <v>40</v>
      </c>
      <c r="Q6" s="16"/>
      <c r="S6" s="544"/>
      <c r="U6" s="16"/>
      <c r="V6" s="15"/>
      <c r="W6" s="726"/>
      <c r="X6" s="315"/>
      <c r="Y6" s="196"/>
      <c r="Z6" s="120"/>
      <c r="AA6" s="16"/>
      <c r="AC6" s="544"/>
    </row>
    <row r="7" spans="1:29" ht="15.75" thickBot="1" x14ac:dyDescent="0.3">
      <c r="A7" s="16"/>
      <c r="B7" s="15"/>
      <c r="C7" s="726"/>
      <c r="D7" s="315"/>
      <c r="E7" s="196"/>
      <c r="F7" s="120"/>
      <c r="G7" s="16"/>
      <c r="I7" s="544"/>
      <c r="K7" s="16"/>
      <c r="L7" s="15"/>
      <c r="M7" s="726">
        <v>52</v>
      </c>
      <c r="N7" s="315">
        <v>42846</v>
      </c>
      <c r="O7" s="196">
        <v>1003.34</v>
      </c>
      <c r="P7" s="120">
        <v>221</v>
      </c>
      <c r="Q7" s="16"/>
      <c r="S7" s="544"/>
      <c r="U7" s="16"/>
      <c r="V7" s="15"/>
      <c r="W7" s="726"/>
      <c r="X7" s="315"/>
      <c r="Y7" s="196"/>
      <c r="Z7" s="120"/>
      <c r="AA7" s="16"/>
      <c r="AC7" s="544"/>
    </row>
    <row r="8" spans="1:2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545" t="s">
        <v>11</v>
      </c>
      <c r="L8" s="103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545" t="s">
        <v>11</v>
      </c>
      <c r="V8" s="103" t="s">
        <v>7</v>
      </c>
      <c r="W8" s="35" t="s">
        <v>8</v>
      </c>
      <c r="X8" s="38" t="s">
        <v>3</v>
      </c>
      <c r="Y8" s="31" t="s">
        <v>2</v>
      </c>
      <c r="Z8" s="12" t="s">
        <v>9</v>
      </c>
      <c r="AA8" s="13" t="s">
        <v>16</v>
      </c>
      <c r="AB8" s="32"/>
      <c r="AC8" s="545" t="s">
        <v>11</v>
      </c>
    </row>
    <row r="9" spans="1:29" ht="15.75" thickTop="1" x14ac:dyDescent="0.25">
      <c r="A9" s="384"/>
      <c r="B9" s="268">
        <v>10</v>
      </c>
      <c r="C9" s="20">
        <v>15</v>
      </c>
      <c r="D9" s="168">
        <f>C9*B9</f>
        <v>150</v>
      </c>
      <c r="E9" s="644">
        <v>42805</v>
      </c>
      <c r="F9" s="110">
        <f>D9</f>
        <v>150</v>
      </c>
      <c r="G9" s="111" t="s">
        <v>265</v>
      </c>
      <c r="H9" s="202">
        <v>46</v>
      </c>
      <c r="I9" s="542">
        <f>E5-F9+E6</f>
        <v>3850</v>
      </c>
      <c r="K9" s="384"/>
      <c r="L9" s="268">
        <v>4.54</v>
      </c>
      <c r="M9" s="20">
        <v>1</v>
      </c>
      <c r="N9" s="168">
        <v>4.54</v>
      </c>
      <c r="O9" s="644">
        <v>42830</v>
      </c>
      <c r="P9" s="110">
        <f>N9</f>
        <v>4.54</v>
      </c>
      <c r="Q9" s="111" t="s">
        <v>471</v>
      </c>
      <c r="R9" s="202">
        <v>65</v>
      </c>
      <c r="S9" s="542">
        <f>O5-P9+O6+O4+O7</f>
        <v>1293.9000000000001</v>
      </c>
      <c r="U9" s="384"/>
      <c r="V9" s="268">
        <v>10</v>
      </c>
      <c r="W9" s="20">
        <v>20</v>
      </c>
      <c r="X9" s="168">
        <f>W9*V9</f>
        <v>200</v>
      </c>
      <c r="Y9" s="644">
        <v>42847</v>
      </c>
      <c r="Z9" s="110">
        <f>X9</f>
        <v>200</v>
      </c>
      <c r="AA9" s="111" t="s">
        <v>552</v>
      </c>
      <c r="AB9" s="202">
        <v>46</v>
      </c>
      <c r="AC9" s="542">
        <f>Y5-Z9+Y6+Y4</f>
        <v>800</v>
      </c>
    </row>
    <row r="10" spans="1:29" x14ac:dyDescent="0.25">
      <c r="B10" s="268">
        <v>10</v>
      </c>
      <c r="C10" s="20">
        <v>25</v>
      </c>
      <c r="D10" s="168">
        <f>C10*B10</f>
        <v>250</v>
      </c>
      <c r="E10" s="644">
        <v>42810</v>
      </c>
      <c r="F10" s="110">
        <f>D10</f>
        <v>250</v>
      </c>
      <c r="G10" s="111" t="s">
        <v>271</v>
      </c>
      <c r="H10" s="202">
        <v>46</v>
      </c>
      <c r="I10" s="542">
        <f>I9-F10</f>
        <v>3600</v>
      </c>
      <c r="L10" s="268">
        <v>4.54</v>
      </c>
      <c r="M10" s="20">
        <v>2</v>
      </c>
      <c r="N10" s="168">
        <v>9.08</v>
      </c>
      <c r="O10" s="644">
        <v>42831</v>
      </c>
      <c r="P10" s="110">
        <f>N10</f>
        <v>9.08</v>
      </c>
      <c r="Q10" s="111" t="s">
        <v>473</v>
      </c>
      <c r="R10" s="202">
        <v>65</v>
      </c>
      <c r="S10" s="542">
        <f>S9-P10</f>
        <v>1284.8200000000002</v>
      </c>
      <c r="V10" s="268">
        <v>10</v>
      </c>
      <c r="W10" s="20">
        <v>10</v>
      </c>
      <c r="X10" s="168">
        <f t="shared" ref="X10:X73" si="0">W10*V10</f>
        <v>100</v>
      </c>
      <c r="Y10" s="639">
        <v>42853</v>
      </c>
      <c r="Z10" s="110">
        <f t="shared" ref="Z10:Z11" si="1">X10</f>
        <v>100</v>
      </c>
      <c r="AA10" s="111" t="s">
        <v>573</v>
      </c>
      <c r="AB10" s="202">
        <v>46</v>
      </c>
      <c r="AC10" s="542">
        <f>AC9-Z10</f>
        <v>700</v>
      </c>
    </row>
    <row r="11" spans="1:29" x14ac:dyDescent="0.25">
      <c r="A11" s="90" t="s">
        <v>32</v>
      </c>
      <c r="B11" s="268">
        <v>10</v>
      </c>
      <c r="C11" s="20">
        <v>20</v>
      </c>
      <c r="D11" s="168">
        <f t="shared" ref="D11:D208" si="2">C11*B11</f>
        <v>200</v>
      </c>
      <c r="E11" s="639">
        <v>42811</v>
      </c>
      <c r="F11" s="110">
        <f t="shared" ref="F11:F208" si="3">D11</f>
        <v>200</v>
      </c>
      <c r="G11" s="111" t="s">
        <v>274</v>
      </c>
      <c r="H11" s="112">
        <v>46</v>
      </c>
      <c r="I11" s="542">
        <f t="shared" ref="I11:I74" si="4">I10-F11</f>
        <v>3400</v>
      </c>
      <c r="K11" s="90" t="s">
        <v>32</v>
      </c>
      <c r="L11" s="268">
        <v>4.54</v>
      </c>
      <c r="M11" s="20">
        <v>2</v>
      </c>
      <c r="N11" s="168">
        <v>9.08</v>
      </c>
      <c r="O11" s="639">
        <v>42832</v>
      </c>
      <c r="P11" s="110">
        <f t="shared" ref="P11:P208" si="5">N11</f>
        <v>9.08</v>
      </c>
      <c r="Q11" s="111" t="s">
        <v>483</v>
      </c>
      <c r="R11" s="112">
        <v>65</v>
      </c>
      <c r="S11" s="542">
        <f t="shared" ref="S11:S74" si="6">S10-P11</f>
        <v>1275.7400000000002</v>
      </c>
      <c r="U11" s="90" t="s">
        <v>32</v>
      </c>
      <c r="V11" s="268">
        <v>10</v>
      </c>
      <c r="W11" s="20">
        <v>10</v>
      </c>
      <c r="X11" s="168">
        <f t="shared" si="0"/>
        <v>100</v>
      </c>
      <c r="Y11" s="639">
        <v>42854</v>
      </c>
      <c r="Z11" s="110">
        <f t="shared" si="1"/>
        <v>100</v>
      </c>
      <c r="AA11" s="111" t="s">
        <v>580</v>
      </c>
      <c r="AB11" s="202">
        <v>100</v>
      </c>
      <c r="AC11" s="542">
        <f t="shared" ref="AC11:AC74" si="7">AC10-Z11</f>
        <v>600</v>
      </c>
    </row>
    <row r="12" spans="1:29" x14ac:dyDescent="0.25">
      <c r="A12" s="160"/>
      <c r="B12" s="268">
        <v>10</v>
      </c>
      <c r="C12" s="20">
        <v>10</v>
      </c>
      <c r="D12" s="168">
        <f t="shared" si="2"/>
        <v>100</v>
      </c>
      <c r="E12" s="639">
        <v>42811</v>
      </c>
      <c r="F12" s="110">
        <f t="shared" si="3"/>
        <v>100</v>
      </c>
      <c r="G12" s="111" t="s">
        <v>275</v>
      </c>
      <c r="H12" s="112">
        <v>46</v>
      </c>
      <c r="I12" s="542">
        <f t="shared" si="4"/>
        <v>3300</v>
      </c>
      <c r="K12" s="160"/>
      <c r="L12" s="268">
        <v>4.54</v>
      </c>
      <c r="M12" s="20">
        <v>10</v>
      </c>
      <c r="N12" s="168">
        <v>45.4</v>
      </c>
      <c r="O12" s="639">
        <v>42833</v>
      </c>
      <c r="P12" s="110">
        <f t="shared" si="5"/>
        <v>45.4</v>
      </c>
      <c r="Q12" s="111" t="s">
        <v>491</v>
      </c>
      <c r="R12" s="112">
        <v>65</v>
      </c>
      <c r="S12" s="542">
        <f t="shared" si="6"/>
        <v>1230.3400000000001</v>
      </c>
      <c r="U12" s="160"/>
      <c r="V12" s="268">
        <v>10</v>
      </c>
      <c r="W12" s="20"/>
      <c r="X12" s="168">
        <f t="shared" si="0"/>
        <v>0</v>
      </c>
      <c r="Y12" s="639"/>
      <c r="Z12" s="110">
        <f t="shared" ref="Z12:Z208" si="8">X12</f>
        <v>0</v>
      </c>
      <c r="AA12" s="111"/>
      <c r="AB12" s="112"/>
      <c r="AC12" s="542">
        <f t="shared" si="7"/>
        <v>600</v>
      </c>
    </row>
    <row r="13" spans="1:29" x14ac:dyDescent="0.25">
      <c r="A13" s="16"/>
      <c r="B13" s="268">
        <v>10</v>
      </c>
      <c r="C13" s="20">
        <v>10</v>
      </c>
      <c r="D13" s="110">
        <f t="shared" si="2"/>
        <v>100</v>
      </c>
      <c r="E13" s="639">
        <v>42812</v>
      </c>
      <c r="F13" s="110">
        <f t="shared" si="3"/>
        <v>100</v>
      </c>
      <c r="G13" s="111" t="s">
        <v>277</v>
      </c>
      <c r="H13" s="202">
        <v>46</v>
      </c>
      <c r="I13" s="542">
        <f t="shared" si="4"/>
        <v>3200</v>
      </c>
      <c r="K13" s="16"/>
      <c r="L13" s="268">
        <v>4.54</v>
      </c>
      <c r="M13" s="20">
        <v>10</v>
      </c>
      <c r="N13" s="110">
        <v>45.4</v>
      </c>
      <c r="O13" s="639">
        <v>42835</v>
      </c>
      <c r="P13" s="110">
        <f t="shared" si="5"/>
        <v>45.4</v>
      </c>
      <c r="Q13" s="111" t="s">
        <v>496</v>
      </c>
      <c r="R13" s="202">
        <v>65</v>
      </c>
      <c r="S13" s="542">
        <f t="shared" si="6"/>
        <v>1184.94</v>
      </c>
      <c r="U13" s="16"/>
      <c r="V13" s="268">
        <v>10</v>
      </c>
      <c r="W13" s="20"/>
      <c r="X13" s="168">
        <f t="shared" si="0"/>
        <v>0</v>
      </c>
      <c r="Y13" s="639"/>
      <c r="Z13" s="110">
        <f t="shared" si="8"/>
        <v>0</v>
      </c>
      <c r="AA13" s="111"/>
      <c r="AB13" s="202"/>
      <c r="AC13" s="542">
        <f t="shared" si="7"/>
        <v>600</v>
      </c>
    </row>
    <row r="14" spans="1:29" x14ac:dyDescent="0.25">
      <c r="A14" s="142" t="s">
        <v>33</v>
      </c>
      <c r="B14" s="268">
        <v>10</v>
      </c>
      <c r="C14" s="20">
        <v>10</v>
      </c>
      <c r="D14" s="110">
        <f t="shared" si="2"/>
        <v>100</v>
      </c>
      <c r="E14" s="639">
        <v>42817</v>
      </c>
      <c r="F14" s="110">
        <f t="shared" si="3"/>
        <v>100</v>
      </c>
      <c r="G14" s="111" t="s">
        <v>281</v>
      </c>
      <c r="H14" s="202">
        <v>46</v>
      </c>
      <c r="I14" s="542">
        <f t="shared" si="4"/>
        <v>3100</v>
      </c>
      <c r="K14" s="142" t="s">
        <v>33</v>
      </c>
      <c r="L14" s="268">
        <v>4.54</v>
      </c>
      <c r="M14" s="20">
        <v>10</v>
      </c>
      <c r="N14" s="110">
        <v>45.4</v>
      </c>
      <c r="O14" s="639">
        <v>42838</v>
      </c>
      <c r="P14" s="110">
        <f t="shared" si="5"/>
        <v>45.4</v>
      </c>
      <c r="Q14" s="111" t="s">
        <v>515</v>
      </c>
      <c r="R14" s="202">
        <v>65</v>
      </c>
      <c r="S14" s="542">
        <f t="shared" si="6"/>
        <v>1139.54</v>
      </c>
      <c r="U14" s="142" t="s">
        <v>33</v>
      </c>
      <c r="V14" s="268">
        <v>10</v>
      </c>
      <c r="W14" s="20"/>
      <c r="X14" s="168">
        <f t="shared" si="0"/>
        <v>0</v>
      </c>
      <c r="Y14" s="639"/>
      <c r="Z14" s="110">
        <f t="shared" si="8"/>
        <v>0</v>
      </c>
      <c r="AA14" s="111"/>
      <c r="AB14" s="202"/>
      <c r="AC14" s="542">
        <f t="shared" si="7"/>
        <v>600</v>
      </c>
    </row>
    <row r="15" spans="1:29" x14ac:dyDescent="0.25">
      <c r="A15" s="59"/>
      <c r="B15" s="268">
        <v>10</v>
      </c>
      <c r="C15" s="20">
        <v>10</v>
      </c>
      <c r="D15" s="110">
        <f t="shared" si="2"/>
        <v>100</v>
      </c>
      <c r="E15" s="639">
        <v>42818</v>
      </c>
      <c r="F15" s="110">
        <f t="shared" si="3"/>
        <v>100</v>
      </c>
      <c r="G15" s="111" t="s">
        <v>282</v>
      </c>
      <c r="H15" s="202">
        <v>46</v>
      </c>
      <c r="I15" s="542">
        <f t="shared" si="4"/>
        <v>3000</v>
      </c>
      <c r="K15" s="59"/>
      <c r="L15" s="268">
        <v>4.54</v>
      </c>
      <c r="M15" s="20">
        <v>10</v>
      </c>
      <c r="N15" s="110">
        <v>45.4</v>
      </c>
      <c r="O15" s="639">
        <v>42838</v>
      </c>
      <c r="P15" s="110">
        <f t="shared" si="5"/>
        <v>45.4</v>
      </c>
      <c r="Q15" s="111" t="s">
        <v>520</v>
      </c>
      <c r="R15" s="202">
        <v>65</v>
      </c>
      <c r="S15" s="542">
        <f t="shared" si="6"/>
        <v>1094.1399999999999</v>
      </c>
      <c r="U15" s="59"/>
      <c r="V15" s="268">
        <v>10</v>
      </c>
      <c r="W15" s="20"/>
      <c r="X15" s="168">
        <f t="shared" si="0"/>
        <v>0</v>
      </c>
      <c r="Y15" s="639"/>
      <c r="Z15" s="110">
        <f t="shared" si="8"/>
        <v>0</v>
      </c>
      <c r="AA15" s="111"/>
      <c r="AB15" s="202"/>
      <c r="AC15" s="542">
        <f t="shared" si="7"/>
        <v>600</v>
      </c>
    </row>
    <row r="16" spans="1:29" x14ac:dyDescent="0.25">
      <c r="A16" s="59"/>
      <c r="B16" s="268">
        <v>10</v>
      </c>
      <c r="C16" s="20">
        <v>50</v>
      </c>
      <c r="D16" s="110">
        <f t="shared" si="2"/>
        <v>500</v>
      </c>
      <c r="E16" s="639">
        <v>42822</v>
      </c>
      <c r="F16" s="110">
        <f t="shared" si="3"/>
        <v>500</v>
      </c>
      <c r="G16" s="111" t="s">
        <v>287</v>
      </c>
      <c r="H16" s="202">
        <v>46</v>
      </c>
      <c r="I16" s="542">
        <f t="shared" si="4"/>
        <v>2500</v>
      </c>
      <c r="K16" s="59"/>
      <c r="L16" s="268">
        <v>4.54</v>
      </c>
      <c r="M16" s="20">
        <v>16</v>
      </c>
      <c r="N16" s="110">
        <v>72.64</v>
      </c>
      <c r="O16" s="639">
        <v>42844</v>
      </c>
      <c r="P16" s="110">
        <f t="shared" si="5"/>
        <v>72.64</v>
      </c>
      <c r="Q16" s="111" t="s">
        <v>536</v>
      </c>
      <c r="R16" s="202">
        <v>65</v>
      </c>
      <c r="S16" s="542">
        <f t="shared" si="6"/>
        <v>1021.4999999999999</v>
      </c>
      <c r="U16" s="59"/>
      <c r="V16" s="268">
        <v>10</v>
      </c>
      <c r="W16" s="20"/>
      <c r="X16" s="168">
        <f t="shared" si="0"/>
        <v>0</v>
      </c>
      <c r="Y16" s="639"/>
      <c r="Z16" s="110">
        <f t="shared" si="8"/>
        <v>0</v>
      </c>
      <c r="AA16" s="111"/>
      <c r="AB16" s="202"/>
      <c r="AC16" s="542">
        <f t="shared" si="7"/>
        <v>600</v>
      </c>
    </row>
    <row r="17" spans="1:29" x14ac:dyDescent="0.25">
      <c r="A17" s="7"/>
      <c r="B17" s="268">
        <v>10</v>
      </c>
      <c r="C17" s="20">
        <v>10</v>
      </c>
      <c r="D17" s="110">
        <f t="shared" si="2"/>
        <v>100</v>
      </c>
      <c r="E17" s="639">
        <v>42823</v>
      </c>
      <c r="F17" s="110">
        <f t="shared" si="3"/>
        <v>100</v>
      </c>
      <c r="G17" s="111" t="s">
        <v>290</v>
      </c>
      <c r="H17" s="202">
        <v>46</v>
      </c>
      <c r="I17" s="542">
        <f t="shared" si="4"/>
        <v>2400</v>
      </c>
      <c r="K17" s="7"/>
      <c r="L17" s="268">
        <v>4.54</v>
      </c>
      <c r="M17" s="20">
        <v>4</v>
      </c>
      <c r="N17" s="110">
        <v>18.16</v>
      </c>
      <c r="O17" s="639">
        <v>42844</v>
      </c>
      <c r="P17" s="110">
        <f t="shared" si="5"/>
        <v>18.16</v>
      </c>
      <c r="Q17" s="111" t="s">
        <v>537</v>
      </c>
      <c r="R17" s="202">
        <v>65</v>
      </c>
      <c r="S17" s="542">
        <f t="shared" si="6"/>
        <v>1003.3399999999999</v>
      </c>
      <c r="U17" s="7"/>
      <c r="V17" s="268">
        <v>10</v>
      </c>
      <c r="W17" s="20"/>
      <c r="X17" s="168">
        <f t="shared" si="0"/>
        <v>0</v>
      </c>
      <c r="Y17" s="639"/>
      <c r="Z17" s="110">
        <f t="shared" si="8"/>
        <v>0</v>
      </c>
      <c r="AA17" s="111"/>
      <c r="AB17" s="202"/>
      <c r="AC17" s="542">
        <f t="shared" si="7"/>
        <v>600</v>
      </c>
    </row>
    <row r="18" spans="1:29" x14ac:dyDescent="0.25">
      <c r="A18" s="7"/>
      <c r="B18" s="268">
        <v>10</v>
      </c>
      <c r="C18" s="20">
        <v>10</v>
      </c>
      <c r="D18" s="168">
        <f t="shared" si="2"/>
        <v>100</v>
      </c>
      <c r="E18" s="639">
        <v>42825</v>
      </c>
      <c r="F18" s="110">
        <f t="shared" si="3"/>
        <v>100</v>
      </c>
      <c r="G18" s="111" t="s">
        <v>293</v>
      </c>
      <c r="H18" s="112">
        <v>46</v>
      </c>
      <c r="I18" s="542">
        <f t="shared" si="4"/>
        <v>2300</v>
      </c>
      <c r="K18" s="7"/>
      <c r="L18" s="268">
        <v>4.54</v>
      </c>
      <c r="M18" s="20">
        <v>5</v>
      </c>
      <c r="N18" s="110">
        <v>22.7</v>
      </c>
      <c r="O18" s="639">
        <v>42847</v>
      </c>
      <c r="P18" s="110">
        <f t="shared" si="5"/>
        <v>22.7</v>
      </c>
      <c r="Q18" s="111" t="s">
        <v>552</v>
      </c>
      <c r="R18" s="112">
        <v>65</v>
      </c>
      <c r="S18" s="542">
        <f t="shared" si="6"/>
        <v>980.63999999999987</v>
      </c>
      <c r="U18" s="7"/>
      <c r="V18" s="268">
        <v>10</v>
      </c>
      <c r="W18" s="20"/>
      <c r="X18" s="168">
        <f t="shared" si="0"/>
        <v>0</v>
      </c>
      <c r="Y18" s="639"/>
      <c r="Z18" s="110">
        <f t="shared" si="8"/>
        <v>0</v>
      </c>
      <c r="AA18" s="111"/>
      <c r="AB18" s="112"/>
      <c r="AC18" s="542">
        <f t="shared" si="7"/>
        <v>600</v>
      </c>
    </row>
    <row r="19" spans="1:29" x14ac:dyDescent="0.25">
      <c r="A19" s="7"/>
      <c r="B19" s="268">
        <v>10</v>
      </c>
      <c r="C19" s="20">
        <v>20</v>
      </c>
      <c r="D19" s="553">
        <f t="shared" ref="D19" si="9">C19*B19</f>
        <v>200</v>
      </c>
      <c r="E19" s="733">
        <v>42826</v>
      </c>
      <c r="F19" s="553">
        <f t="shared" ref="F19" si="10">D19</f>
        <v>200</v>
      </c>
      <c r="G19" s="734" t="s">
        <v>455</v>
      </c>
      <c r="H19" s="735">
        <v>46</v>
      </c>
      <c r="I19" s="542">
        <f t="shared" si="4"/>
        <v>2100</v>
      </c>
      <c r="K19" s="7"/>
      <c r="L19" s="268">
        <v>4.54</v>
      </c>
      <c r="M19" s="20">
        <v>10</v>
      </c>
      <c r="N19" s="240">
        <v>45.4</v>
      </c>
      <c r="O19" s="820">
        <v>42849</v>
      </c>
      <c r="P19" s="240">
        <f t="shared" si="5"/>
        <v>45.4</v>
      </c>
      <c r="Q19" s="241" t="s">
        <v>557</v>
      </c>
      <c r="R19" s="242">
        <v>65</v>
      </c>
      <c r="S19" s="542">
        <f t="shared" si="6"/>
        <v>935.2399999999999</v>
      </c>
      <c r="U19" s="7"/>
      <c r="V19" s="268">
        <v>10</v>
      </c>
      <c r="W19" s="20"/>
      <c r="X19" s="168">
        <f t="shared" si="0"/>
        <v>0</v>
      </c>
      <c r="Y19" s="731"/>
      <c r="Z19" s="553">
        <f t="shared" si="8"/>
        <v>0</v>
      </c>
      <c r="AA19" s="555"/>
      <c r="AB19" s="556"/>
      <c r="AC19" s="542">
        <f t="shared" si="7"/>
        <v>600</v>
      </c>
    </row>
    <row r="20" spans="1:29" x14ac:dyDescent="0.25">
      <c r="A20" s="7"/>
      <c r="B20" s="268">
        <v>10</v>
      </c>
      <c r="C20" s="20">
        <v>10</v>
      </c>
      <c r="D20" s="558">
        <f t="shared" si="2"/>
        <v>100</v>
      </c>
      <c r="E20" s="731">
        <v>42830</v>
      </c>
      <c r="F20" s="553">
        <f t="shared" si="3"/>
        <v>100</v>
      </c>
      <c r="G20" s="555" t="s">
        <v>468</v>
      </c>
      <c r="H20" s="556">
        <v>46</v>
      </c>
      <c r="I20" s="542">
        <f t="shared" si="4"/>
        <v>2000</v>
      </c>
      <c r="K20" s="7"/>
      <c r="L20" s="268">
        <v>4.54</v>
      </c>
      <c r="M20" s="20"/>
      <c r="N20" s="401">
        <f t="shared" ref="N20:N208" si="11">M20*L20</f>
        <v>0</v>
      </c>
      <c r="O20" s="820"/>
      <c r="P20" s="240">
        <f t="shared" si="5"/>
        <v>0</v>
      </c>
      <c r="Q20" s="241"/>
      <c r="R20" s="242"/>
      <c r="S20" s="542">
        <f t="shared" si="6"/>
        <v>935.2399999999999</v>
      </c>
      <c r="U20" s="7"/>
      <c r="V20" s="268">
        <v>10</v>
      </c>
      <c r="W20" s="20"/>
      <c r="X20" s="168">
        <f t="shared" si="0"/>
        <v>0</v>
      </c>
      <c r="Y20" s="731"/>
      <c r="Z20" s="553">
        <f t="shared" si="8"/>
        <v>0</v>
      </c>
      <c r="AA20" s="555"/>
      <c r="AB20" s="556"/>
      <c r="AC20" s="542">
        <f t="shared" si="7"/>
        <v>600</v>
      </c>
    </row>
    <row r="21" spans="1:29" x14ac:dyDescent="0.25">
      <c r="A21" s="7"/>
      <c r="B21" s="268">
        <v>10</v>
      </c>
      <c r="C21" s="20">
        <v>10</v>
      </c>
      <c r="D21" s="558">
        <f t="shared" si="2"/>
        <v>100</v>
      </c>
      <c r="E21" s="731">
        <v>42832</v>
      </c>
      <c r="F21" s="553">
        <f t="shared" si="3"/>
        <v>100</v>
      </c>
      <c r="G21" s="555" t="s">
        <v>480</v>
      </c>
      <c r="H21" s="556">
        <v>46</v>
      </c>
      <c r="I21" s="542">
        <f t="shared" si="4"/>
        <v>1900</v>
      </c>
      <c r="K21" s="7"/>
      <c r="L21" s="268">
        <v>4.54</v>
      </c>
      <c r="M21" s="20"/>
      <c r="N21" s="401">
        <f t="shared" si="11"/>
        <v>0</v>
      </c>
      <c r="O21" s="820"/>
      <c r="P21" s="240">
        <f t="shared" si="5"/>
        <v>0</v>
      </c>
      <c r="Q21" s="241"/>
      <c r="R21" s="242"/>
      <c r="S21" s="542">
        <f t="shared" si="6"/>
        <v>935.2399999999999</v>
      </c>
      <c r="U21" s="7"/>
      <c r="V21" s="268">
        <v>10</v>
      </c>
      <c r="W21" s="20"/>
      <c r="X21" s="168">
        <f t="shared" si="0"/>
        <v>0</v>
      </c>
      <c r="Y21" s="731"/>
      <c r="Z21" s="553">
        <f t="shared" si="8"/>
        <v>0</v>
      </c>
      <c r="AA21" s="555"/>
      <c r="AB21" s="556"/>
      <c r="AC21" s="542">
        <f t="shared" si="7"/>
        <v>600</v>
      </c>
    </row>
    <row r="22" spans="1:29" x14ac:dyDescent="0.25">
      <c r="A22" s="7"/>
      <c r="B22" s="268">
        <v>10</v>
      </c>
      <c r="C22" s="20">
        <v>30</v>
      </c>
      <c r="D22" s="558">
        <f t="shared" si="2"/>
        <v>300</v>
      </c>
      <c r="E22" s="731">
        <v>42833</v>
      </c>
      <c r="F22" s="553">
        <f t="shared" si="3"/>
        <v>300</v>
      </c>
      <c r="G22" s="555" t="s">
        <v>484</v>
      </c>
      <c r="H22" s="556">
        <v>46</v>
      </c>
      <c r="I22" s="542">
        <f t="shared" si="4"/>
        <v>1600</v>
      </c>
      <c r="K22" s="7"/>
      <c r="L22" s="268">
        <v>4.54</v>
      </c>
      <c r="M22" s="20"/>
      <c r="N22" s="401">
        <f t="shared" si="11"/>
        <v>0</v>
      </c>
      <c r="O22" s="820"/>
      <c r="P22" s="240">
        <f t="shared" si="5"/>
        <v>0</v>
      </c>
      <c r="Q22" s="241"/>
      <c r="R22" s="242"/>
      <c r="S22" s="542">
        <f t="shared" si="6"/>
        <v>935.2399999999999</v>
      </c>
      <c r="U22" s="7"/>
      <c r="V22" s="268">
        <v>10</v>
      </c>
      <c r="W22" s="20"/>
      <c r="X22" s="168">
        <f t="shared" si="0"/>
        <v>0</v>
      </c>
      <c r="Y22" s="731"/>
      <c r="Z22" s="553">
        <f t="shared" si="8"/>
        <v>0</v>
      </c>
      <c r="AA22" s="555"/>
      <c r="AB22" s="556"/>
      <c r="AC22" s="542">
        <f t="shared" si="7"/>
        <v>600</v>
      </c>
    </row>
    <row r="23" spans="1:29" x14ac:dyDescent="0.25">
      <c r="A23" s="7"/>
      <c r="B23" s="268">
        <v>10</v>
      </c>
      <c r="C23" s="20">
        <v>50</v>
      </c>
      <c r="D23" s="558">
        <f t="shared" si="2"/>
        <v>500</v>
      </c>
      <c r="E23" s="731">
        <v>42835</v>
      </c>
      <c r="F23" s="553">
        <f t="shared" si="3"/>
        <v>500</v>
      </c>
      <c r="G23" s="555" t="s">
        <v>499</v>
      </c>
      <c r="H23" s="556">
        <v>46</v>
      </c>
      <c r="I23" s="542">
        <f t="shared" si="4"/>
        <v>1100</v>
      </c>
      <c r="K23" s="7"/>
      <c r="L23" s="268">
        <v>4.54</v>
      </c>
      <c r="M23" s="20"/>
      <c r="N23" s="401">
        <f t="shared" si="11"/>
        <v>0</v>
      </c>
      <c r="O23" s="820"/>
      <c r="P23" s="240">
        <f t="shared" si="5"/>
        <v>0</v>
      </c>
      <c r="Q23" s="241"/>
      <c r="R23" s="242"/>
      <c r="S23" s="542">
        <f t="shared" si="6"/>
        <v>935.2399999999999</v>
      </c>
      <c r="U23" s="7"/>
      <c r="V23" s="268">
        <v>10</v>
      </c>
      <c r="W23" s="20"/>
      <c r="X23" s="168">
        <f t="shared" si="0"/>
        <v>0</v>
      </c>
      <c r="Y23" s="731"/>
      <c r="Z23" s="553">
        <f t="shared" si="8"/>
        <v>0</v>
      </c>
      <c r="AA23" s="555"/>
      <c r="AB23" s="556"/>
      <c r="AC23" s="542">
        <f t="shared" si="7"/>
        <v>600</v>
      </c>
    </row>
    <row r="24" spans="1:29" x14ac:dyDescent="0.25">
      <c r="A24" s="7"/>
      <c r="B24" s="268">
        <v>10</v>
      </c>
      <c r="C24" s="20">
        <v>10</v>
      </c>
      <c r="D24" s="558">
        <f t="shared" si="2"/>
        <v>100</v>
      </c>
      <c r="E24" s="731">
        <v>42837</v>
      </c>
      <c r="F24" s="553">
        <f t="shared" si="3"/>
        <v>100</v>
      </c>
      <c r="G24" s="555" t="s">
        <v>504</v>
      </c>
      <c r="H24" s="556">
        <v>46</v>
      </c>
      <c r="I24" s="542">
        <f t="shared" si="4"/>
        <v>1000</v>
      </c>
      <c r="K24" s="7"/>
      <c r="L24" s="268">
        <v>4.54</v>
      </c>
      <c r="M24" s="20"/>
      <c r="N24" s="401">
        <f t="shared" si="11"/>
        <v>0</v>
      </c>
      <c r="O24" s="820"/>
      <c r="P24" s="240">
        <f t="shared" si="5"/>
        <v>0</v>
      </c>
      <c r="Q24" s="241"/>
      <c r="R24" s="242"/>
      <c r="S24" s="542">
        <f t="shared" si="6"/>
        <v>935.2399999999999</v>
      </c>
      <c r="U24" s="7"/>
      <c r="V24" s="268">
        <v>10</v>
      </c>
      <c r="W24" s="20"/>
      <c r="X24" s="168">
        <f t="shared" si="0"/>
        <v>0</v>
      </c>
      <c r="Y24" s="731"/>
      <c r="Z24" s="553">
        <f t="shared" si="8"/>
        <v>0</v>
      </c>
      <c r="AA24" s="555"/>
      <c r="AB24" s="556"/>
      <c r="AC24" s="542">
        <f t="shared" si="7"/>
        <v>600</v>
      </c>
    </row>
    <row r="25" spans="1:29" x14ac:dyDescent="0.25">
      <c r="A25" s="7"/>
      <c r="B25" s="268">
        <v>10</v>
      </c>
      <c r="C25" s="20">
        <v>90</v>
      </c>
      <c r="D25" s="558">
        <f t="shared" si="2"/>
        <v>900</v>
      </c>
      <c r="E25" s="731">
        <v>42838</v>
      </c>
      <c r="F25" s="553">
        <f t="shared" si="3"/>
        <v>900</v>
      </c>
      <c r="G25" s="555" t="s">
        <v>513</v>
      </c>
      <c r="H25" s="556">
        <v>46</v>
      </c>
      <c r="I25" s="542">
        <f t="shared" si="4"/>
        <v>100</v>
      </c>
      <c r="K25" s="7"/>
      <c r="L25" s="268">
        <v>4.54</v>
      </c>
      <c r="M25" s="20"/>
      <c r="N25" s="401">
        <f t="shared" si="11"/>
        <v>0</v>
      </c>
      <c r="O25" s="820"/>
      <c r="P25" s="240">
        <f t="shared" si="5"/>
        <v>0</v>
      </c>
      <c r="Q25" s="241"/>
      <c r="R25" s="242"/>
      <c r="S25" s="542">
        <f t="shared" si="6"/>
        <v>935.2399999999999</v>
      </c>
      <c r="U25" s="7"/>
      <c r="V25" s="268">
        <v>10</v>
      </c>
      <c r="W25" s="20"/>
      <c r="X25" s="168">
        <f t="shared" si="0"/>
        <v>0</v>
      </c>
      <c r="Y25" s="731"/>
      <c r="Z25" s="553">
        <f t="shared" si="8"/>
        <v>0</v>
      </c>
      <c r="AA25" s="555"/>
      <c r="AB25" s="556"/>
      <c r="AC25" s="542">
        <f t="shared" si="7"/>
        <v>600</v>
      </c>
    </row>
    <row r="26" spans="1:29" x14ac:dyDescent="0.25">
      <c r="A26" s="7"/>
      <c r="B26" s="268">
        <v>10</v>
      </c>
      <c r="C26" s="20">
        <v>10</v>
      </c>
      <c r="D26" s="558">
        <f t="shared" si="2"/>
        <v>100</v>
      </c>
      <c r="E26" s="731">
        <v>42838</v>
      </c>
      <c r="F26" s="553">
        <f t="shared" si="3"/>
        <v>100</v>
      </c>
      <c r="G26" s="555" t="s">
        <v>515</v>
      </c>
      <c r="H26" s="556">
        <v>46</v>
      </c>
      <c r="I26" s="542">
        <f t="shared" si="4"/>
        <v>0</v>
      </c>
      <c r="K26" s="7"/>
      <c r="L26" s="268">
        <v>4.54</v>
      </c>
      <c r="M26" s="20"/>
      <c r="N26" s="401">
        <f t="shared" si="11"/>
        <v>0</v>
      </c>
      <c r="O26" s="820"/>
      <c r="P26" s="240">
        <f t="shared" si="5"/>
        <v>0</v>
      </c>
      <c r="Q26" s="241"/>
      <c r="R26" s="242"/>
      <c r="S26" s="542">
        <f t="shared" si="6"/>
        <v>935.2399999999999</v>
      </c>
      <c r="U26" s="7"/>
      <c r="V26" s="268">
        <v>10</v>
      </c>
      <c r="W26" s="20"/>
      <c r="X26" s="168">
        <f t="shared" si="0"/>
        <v>0</v>
      </c>
      <c r="Y26" s="731"/>
      <c r="Z26" s="553">
        <f t="shared" si="8"/>
        <v>0</v>
      </c>
      <c r="AA26" s="555"/>
      <c r="AB26" s="556"/>
      <c r="AC26" s="542">
        <f t="shared" si="7"/>
        <v>600</v>
      </c>
    </row>
    <row r="27" spans="1:29" x14ac:dyDescent="0.25">
      <c r="A27" s="7"/>
      <c r="B27" s="268">
        <v>10</v>
      </c>
      <c r="C27" s="20"/>
      <c r="D27" s="558">
        <f t="shared" si="2"/>
        <v>0</v>
      </c>
      <c r="E27" s="731"/>
      <c r="F27" s="553">
        <f t="shared" si="3"/>
        <v>0</v>
      </c>
      <c r="G27" s="555"/>
      <c r="H27" s="556"/>
      <c r="I27" s="542">
        <f t="shared" si="4"/>
        <v>0</v>
      </c>
      <c r="K27" s="7"/>
      <c r="L27" s="268">
        <v>4.54</v>
      </c>
      <c r="M27" s="20"/>
      <c r="N27" s="401">
        <f t="shared" si="11"/>
        <v>0</v>
      </c>
      <c r="O27" s="820"/>
      <c r="P27" s="240">
        <f t="shared" si="5"/>
        <v>0</v>
      </c>
      <c r="Q27" s="241"/>
      <c r="R27" s="242"/>
      <c r="S27" s="542">
        <f t="shared" si="6"/>
        <v>935.2399999999999</v>
      </c>
      <c r="U27" s="7"/>
      <c r="V27" s="268">
        <v>10</v>
      </c>
      <c r="W27" s="20"/>
      <c r="X27" s="168">
        <f t="shared" si="0"/>
        <v>0</v>
      </c>
      <c r="Y27" s="731"/>
      <c r="Z27" s="553">
        <f t="shared" si="8"/>
        <v>0</v>
      </c>
      <c r="AA27" s="555"/>
      <c r="AB27" s="556"/>
      <c r="AC27" s="542">
        <f t="shared" si="7"/>
        <v>600</v>
      </c>
    </row>
    <row r="28" spans="1:29" x14ac:dyDescent="0.25">
      <c r="A28" s="7"/>
      <c r="B28" s="268">
        <v>10</v>
      </c>
      <c r="C28" s="20"/>
      <c r="D28" s="558">
        <f t="shared" si="2"/>
        <v>0</v>
      </c>
      <c r="E28" s="731"/>
      <c r="F28" s="553">
        <f t="shared" si="3"/>
        <v>0</v>
      </c>
      <c r="G28" s="555"/>
      <c r="H28" s="556"/>
      <c r="I28" s="542">
        <f t="shared" si="4"/>
        <v>0</v>
      </c>
      <c r="K28" s="7"/>
      <c r="L28" s="268">
        <v>4.54</v>
      </c>
      <c r="M28" s="20"/>
      <c r="N28" s="401">
        <f t="shared" si="11"/>
        <v>0</v>
      </c>
      <c r="O28" s="820"/>
      <c r="P28" s="240">
        <f t="shared" si="5"/>
        <v>0</v>
      </c>
      <c r="Q28" s="241"/>
      <c r="R28" s="242"/>
      <c r="S28" s="542">
        <f t="shared" si="6"/>
        <v>935.2399999999999</v>
      </c>
      <c r="U28" s="7"/>
      <c r="V28" s="268">
        <v>10</v>
      </c>
      <c r="W28" s="20"/>
      <c r="X28" s="168">
        <f t="shared" si="0"/>
        <v>0</v>
      </c>
      <c r="Y28" s="731"/>
      <c r="Z28" s="553">
        <f t="shared" si="8"/>
        <v>0</v>
      </c>
      <c r="AA28" s="555"/>
      <c r="AB28" s="556"/>
      <c r="AC28" s="542">
        <f t="shared" si="7"/>
        <v>600</v>
      </c>
    </row>
    <row r="29" spans="1:29" x14ac:dyDescent="0.25">
      <c r="A29" s="7"/>
      <c r="B29" s="268">
        <v>10</v>
      </c>
      <c r="C29" s="20"/>
      <c r="D29" s="558">
        <f t="shared" si="2"/>
        <v>0</v>
      </c>
      <c r="E29" s="731"/>
      <c r="F29" s="553">
        <f t="shared" si="3"/>
        <v>0</v>
      </c>
      <c r="G29" s="555"/>
      <c r="H29" s="556"/>
      <c r="I29" s="542">
        <f t="shared" si="4"/>
        <v>0</v>
      </c>
      <c r="K29" s="7"/>
      <c r="L29" s="268">
        <v>4.54</v>
      </c>
      <c r="M29" s="20"/>
      <c r="N29" s="401">
        <f t="shared" si="11"/>
        <v>0</v>
      </c>
      <c r="O29" s="820"/>
      <c r="P29" s="240">
        <f t="shared" si="5"/>
        <v>0</v>
      </c>
      <c r="Q29" s="241"/>
      <c r="R29" s="242"/>
      <c r="S29" s="542">
        <f t="shared" si="6"/>
        <v>935.2399999999999</v>
      </c>
      <c r="U29" s="7"/>
      <c r="V29" s="268">
        <v>10</v>
      </c>
      <c r="W29" s="20"/>
      <c r="X29" s="168">
        <f t="shared" si="0"/>
        <v>0</v>
      </c>
      <c r="Y29" s="731"/>
      <c r="Z29" s="553">
        <f t="shared" si="8"/>
        <v>0</v>
      </c>
      <c r="AA29" s="555"/>
      <c r="AB29" s="556"/>
      <c r="AC29" s="542">
        <f t="shared" si="7"/>
        <v>600</v>
      </c>
    </row>
    <row r="30" spans="1:29" x14ac:dyDescent="0.25">
      <c r="A30" s="7"/>
      <c r="B30" s="268">
        <v>10</v>
      </c>
      <c r="C30" s="20"/>
      <c r="D30" s="558">
        <f t="shared" si="2"/>
        <v>0</v>
      </c>
      <c r="E30" s="731"/>
      <c r="F30" s="553">
        <f t="shared" si="3"/>
        <v>0</v>
      </c>
      <c r="G30" s="555"/>
      <c r="H30" s="556"/>
      <c r="I30" s="542">
        <f t="shared" si="4"/>
        <v>0</v>
      </c>
      <c r="K30" s="7"/>
      <c r="L30" s="268">
        <v>4.54</v>
      </c>
      <c r="M30" s="20"/>
      <c r="N30" s="401">
        <f t="shared" si="11"/>
        <v>0</v>
      </c>
      <c r="O30" s="820"/>
      <c r="P30" s="240">
        <f t="shared" si="5"/>
        <v>0</v>
      </c>
      <c r="Q30" s="241"/>
      <c r="R30" s="242"/>
      <c r="S30" s="542">
        <f t="shared" si="6"/>
        <v>935.2399999999999</v>
      </c>
      <c r="U30" s="7"/>
      <c r="V30" s="268">
        <v>10</v>
      </c>
      <c r="W30" s="20"/>
      <c r="X30" s="168">
        <f t="shared" si="0"/>
        <v>0</v>
      </c>
      <c r="Y30" s="731"/>
      <c r="Z30" s="553">
        <f t="shared" si="8"/>
        <v>0</v>
      </c>
      <c r="AA30" s="555"/>
      <c r="AB30" s="556"/>
      <c r="AC30" s="542">
        <f t="shared" si="7"/>
        <v>600</v>
      </c>
    </row>
    <row r="31" spans="1:29" x14ac:dyDescent="0.25">
      <c r="A31" s="7"/>
      <c r="B31" s="268">
        <v>10</v>
      </c>
      <c r="C31" s="20"/>
      <c r="D31" s="558">
        <f t="shared" si="2"/>
        <v>0</v>
      </c>
      <c r="E31" s="731"/>
      <c r="F31" s="553">
        <f t="shared" si="3"/>
        <v>0</v>
      </c>
      <c r="G31" s="555"/>
      <c r="H31" s="556"/>
      <c r="I31" s="542">
        <f t="shared" si="4"/>
        <v>0</v>
      </c>
      <c r="K31" s="7"/>
      <c r="L31" s="268">
        <v>4.54</v>
      </c>
      <c r="M31" s="20"/>
      <c r="N31" s="401">
        <f t="shared" si="11"/>
        <v>0</v>
      </c>
      <c r="O31" s="820"/>
      <c r="P31" s="240">
        <f t="shared" si="5"/>
        <v>0</v>
      </c>
      <c r="Q31" s="241"/>
      <c r="R31" s="242"/>
      <c r="S31" s="542">
        <f t="shared" si="6"/>
        <v>935.2399999999999</v>
      </c>
      <c r="U31" s="7"/>
      <c r="V31" s="268">
        <v>10</v>
      </c>
      <c r="W31" s="20"/>
      <c r="X31" s="168">
        <f t="shared" si="0"/>
        <v>0</v>
      </c>
      <c r="Y31" s="731"/>
      <c r="Z31" s="553">
        <f t="shared" si="8"/>
        <v>0</v>
      </c>
      <c r="AA31" s="555"/>
      <c r="AB31" s="556"/>
      <c r="AC31" s="542">
        <f t="shared" si="7"/>
        <v>600</v>
      </c>
    </row>
    <row r="32" spans="1:29" x14ac:dyDescent="0.25">
      <c r="A32" s="7"/>
      <c r="B32" s="268">
        <v>10</v>
      </c>
      <c r="C32" s="20"/>
      <c r="D32" s="558">
        <f t="shared" si="2"/>
        <v>0</v>
      </c>
      <c r="E32" s="731"/>
      <c r="F32" s="553">
        <f t="shared" si="3"/>
        <v>0</v>
      </c>
      <c r="G32" s="555"/>
      <c r="H32" s="556"/>
      <c r="I32" s="542">
        <f t="shared" si="4"/>
        <v>0</v>
      </c>
      <c r="K32" s="7"/>
      <c r="L32" s="268">
        <v>4.54</v>
      </c>
      <c r="M32" s="20"/>
      <c r="N32" s="401">
        <f t="shared" si="11"/>
        <v>0</v>
      </c>
      <c r="O32" s="820"/>
      <c r="P32" s="240">
        <f t="shared" si="5"/>
        <v>0</v>
      </c>
      <c r="Q32" s="241"/>
      <c r="R32" s="242"/>
      <c r="S32" s="542">
        <f t="shared" si="6"/>
        <v>935.2399999999999</v>
      </c>
      <c r="U32" s="7"/>
      <c r="V32" s="268">
        <v>10</v>
      </c>
      <c r="W32" s="20"/>
      <c r="X32" s="168">
        <f t="shared" si="0"/>
        <v>0</v>
      </c>
      <c r="Y32" s="731"/>
      <c r="Z32" s="553">
        <f t="shared" si="8"/>
        <v>0</v>
      </c>
      <c r="AA32" s="555"/>
      <c r="AB32" s="556"/>
      <c r="AC32" s="542">
        <f t="shared" si="7"/>
        <v>600</v>
      </c>
    </row>
    <row r="33" spans="1:29" x14ac:dyDescent="0.25">
      <c r="A33" s="7"/>
      <c r="B33" s="268">
        <v>10</v>
      </c>
      <c r="C33" s="20"/>
      <c r="D33" s="558">
        <f t="shared" si="2"/>
        <v>0</v>
      </c>
      <c r="E33" s="645"/>
      <c r="F33" s="553">
        <f t="shared" si="3"/>
        <v>0</v>
      </c>
      <c r="G33" s="555"/>
      <c r="H33" s="732"/>
      <c r="I33" s="542">
        <f t="shared" si="4"/>
        <v>0</v>
      </c>
      <c r="K33" s="7"/>
      <c r="L33" s="268">
        <v>4.54</v>
      </c>
      <c r="M33" s="20"/>
      <c r="N33" s="401">
        <f t="shared" si="11"/>
        <v>0</v>
      </c>
      <c r="O33" s="821"/>
      <c r="P33" s="240">
        <f t="shared" si="5"/>
        <v>0</v>
      </c>
      <c r="Q33" s="241"/>
      <c r="R33" s="822"/>
      <c r="S33" s="542">
        <f t="shared" si="6"/>
        <v>935.2399999999999</v>
      </c>
      <c r="U33" s="7"/>
      <c r="V33" s="268">
        <v>10</v>
      </c>
      <c r="W33" s="20"/>
      <c r="X33" s="168">
        <f t="shared" si="0"/>
        <v>0</v>
      </c>
      <c r="Y33" s="645"/>
      <c r="Z33" s="553">
        <f t="shared" si="8"/>
        <v>0</v>
      </c>
      <c r="AA33" s="555"/>
      <c r="AB33" s="732"/>
      <c r="AC33" s="542">
        <f t="shared" si="7"/>
        <v>600</v>
      </c>
    </row>
    <row r="34" spans="1:29" x14ac:dyDescent="0.25">
      <c r="A34" s="7"/>
      <c r="B34" s="268">
        <v>10</v>
      </c>
      <c r="C34" s="20"/>
      <c r="D34" s="558">
        <f t="shared" si="2"/>
        <v>0</v>
      </c>
      <c r="E34" s="645"/>
      <c r="F34" s="553">
        <f t="shared" si="3"/>
        <v>0</v>
      </c>
      <c r="G34" s="555"/>
      <c r="H34" s="732"/>
      <c r="I34" s="542">
        <f t="shared" si="4"/>
        <v>0</v>
      </c>
      <c r="K34" s="7"/>
      <c r="L34" s="268">
        <v>4.54</v>
      </c>
      <c r="M34" s="20"/>
      <c r="N34" s="401">
        <f t="shared" si="11"/>
        <v>0</v>
      </c>
      <c r="O34" s="821"/>
      <c r="P34" s="240">
        <f t="shared" si="5"/>
        <v>0</v>
      </c>
      <c r="Q34" s="241"/>
      <c r="R34" s="822"/>
      <c r="S34" s="542">
        <f t="shared" si="6"/>
        <v>935.2399999999999</v>
      </c>
      <c r="U34" s="7"/>
      <c r="V34" s="268">
        <v>10</v>
      </c>
      <c r="W34" s="20"/>
      <c r="X34" s="168">
        <f t="shared" si="0"/>
        <v>0</v>
      </c>
      <c r="Y34" s="645"/>
      <c r="Z34" s="553">
        <f t="shared" si="8"/>
        <v>0</v>
      </c>
      <c r="AA34" s="555"/>
      <c r="AB34" s="732"/>
      <c r="AC34" s="542">
        <f t="shared" si="7"/>
        <v>600</v>
      </c>
    </row>
    <row r="35" spans="1:29" x14ac:dyDescent="0.25">
      <c r="A35" s="7"/>
      <c r="B35" s="268">
        <v>10</v>
      </c>
      <c r="C35" s="20"/>
      <c r="D35" s="558">
        <f t="shared" si="2"/>
        <v>0</v>
      </c>
      <c r="E35" s="645"/>
      <c r="F35" s="553">
        <f t="shared" si="3"/>
        <v>0</v>
      </c>
      <c r="G35" s="555"/>
      <c r="H35" s="732"/>
      <c r="I35" s="542">
        <f t="shared" si="4"/>
        <v>0</v>
      </c>
      <c r="K35" s="7"/>
      <c r="L35" s="268">
        <v>4.54</v>
      </c>
      <c r="M35" s="20"/>
      <c r="N35" s="401">
        <f t="shared" si="11"/>
        <v>0</v>
      </c>
      <c r="O35" s="821"/>
      <c r="P35" s="240">
        <f t="shared" si="5"/>
        <v>0</v>
      </c>
      <c r="Q35" s="241"/>
      <c r="R35" s="822"/>
      <c r="S35" s="542">
        <f t="shared" si="6"/>
        <v>935.2399999999999</v>
      </c>
      <c r="U35" s="7"/>
      <c r="V35" s="268">
        <v>10</v>
      </c>
      <c r="W35" s="20"/>
      <c r="X35" s="168">
        <f t="shared" si="0"/>
        <v>0</v>
      </c>
      <c r="Y35" s="645"/>
      <c r="Z35" s="553">
        <f t="shared" si="8"/>
        <v>0</v>
      </c>
      <c r="AA35" s="555"/>
      <c r="AB35" s="732"/>
      <c r="AC35" s="542">
        <f t="shared" si="7"/>
        <v>600</v>
      </c>
    </row>
    <row r="36" spans="1:29" x14ac:dyDescent="0.25">
      <c r="A36" s="130"/>
      <c r="B36" s="268">
        <v>10</v>
      </c>
      <c r="C36" s="20"/>
      <c r="D36" s="558">
        <f t="shared" si="2"/>
        <v>0</v>
      </c>
      <c r="E36" s="645"/>
      <c r="F36" s="553">
        <f t="shared" si="3"/>
        <v>0</v>
      </c>
      <c r="G36" s="555"/>
      <c r="H36" s="732"/>
      <c r="I36" s="542">
        <f t="shared" si="4"/>
        <v>0</v>
      </c>
      <c r="K36" s="130"/>
      <c r="L36" s="268">
        <v>4.54</v>
      </c>
      <c r="M36" s="20"/>
      <c r="N36" s="401">
        <f t="shared" si="11"/>
        <v>0</v>
      </c>
      <c r="O36" s="821"/>
      <c r="P36" s="240">
        <f t="shared" si="5"/>
        <v>0</v>
      </c>
      <c r="Q36" s="241"/>
      <c r="R36" s="822"/>
      <c r="S36" s="542">
        <f t="shared" si="6"/>
        <v>935.2399999999999</v>
      </c>
      <c r="U36" s="130"/>
      <c r="V36" s="268">
        <v>10</v>
      </c>
      <c r="W36" s="20"/>
      <c r="X36" s="168">
        <f t="shared" si="0"/>
        <v>0</v>
      </c>
      <c r="Y36" s="645"/>
      <c r="Z36" s="553">
        <f t="shared" si="8"/>
        <v>0</v>
      </c>
      <c r="AA36" s="555"/>
      <c r="AB36" s="732"/>
      <c r="AC36" s="542">
        <f t="shared" si="7"/>
        <v>600</v>
      </c>
    </row>
    <row r="37" spans="1:29" x14ac:dyDescent="0.25">
      <c r="A37" s="7"/>
      <c r="B37" s="268">
        <v>10</v>
      </c>
      <c r="C37" s="20"/>
      <c r="D37" s="558">
        <f t="shared" si="2"/>
        <v>0</v>
      </c>
      <c r="E37" s="645"/>
      <c r="F37" s="553">
        <f t="shared" si="3"/>
        <v>0</v>
      </c>
      <c r="G37" s="555"/>
      <c r="H37" s="732"/>
      <c r="I37" s="542">
        <f t="shared" si="4"/>
        <v>0</v>
      </c>
      <c r="K37" s="7"/>
      <c r="L37" s="268">
        <v>4.54</v>
      </c>
      <c r="M37" s="20"/>
      <c r="N37" s="401">
        <f t="shared" si="11"/>
        <v>0</v>
      </c>
      <c r="O37" s="821"/>
      <c r="P37" s="240">
        <f t="shared" si="5"/>
        <v>0</v>
      </c>
      <c r="Q37" s="241"/>
      <c r="R37" s="822"/>
      <c r="S37" s="542">
        <f t="shared" si="6"/>
        <v>935.2399999999999</v>
      </c>
      <c r="U37" s="7"/>
      <c r="V37" s="268">
        <v>10</v>
      </c>
      <c r="W37" s="20"/>
      <c r="X37" s="168">
        <f t="shared" si="0"/>
        <v>0</v>
      </c>
      <c r="Y37" s="645"/>
      <c r="Z37" s="553">
        <f t="shared" si="8"/>
        <v>0</v>
      </c>
      <c r="AA37" s="555"/>
      <c r="AB37" s="732"/>
      <c r="AC37" s="542">
        <f t="shared" si="7"/>
        <v>600</v>
      </c>
    </row>
    <row r="38" spans="1:29" x14ac:dyDescent="0.25">
      <c r="A38" s="7"/>
      <c r="B38" s="268">
        <v>10</v>
      </c>
      <c r="C38" s="20"/>
      <c r="D38" s="553">
        <f t="shared" si="2"/>
        <v>0</v>
      </c>
      <c r="E38" s="731"/>
      <c r="F38" s="553">
        <f t="shared" si="3"/>
        <v>0</v>
      </c>
      <c r="G38" s="555"/>
      <c r="H38" s="732"/>
      <c r="I38" s="542">
        <f t="shared" si="4"/>
        <v>0</v>
      </c>
      <c r="K38" s="7"/>
      <c r="L38" s="268">
        <v>4.54</v>
      </c>
      <c r="M38" s="20"/>
      <c r="N38" s="240">
        <f t="shared" si="11"/>
        <v>0</v>
      </c>
      <c r="O38" s="820"/>
      <c r="P38" s="240">
        <f t="shared" si="5"/>
        <v>0</v>
      </c>
      <c r="Q38" s="241"/>
      <c r="R38" s="822"/>
      <c r="S38" s="542">
        <f t="shared" si="6"/>
        <v>935.2399999999999</v>
      </c>
      <c r="U38" s="7"/>
      <c r="V38" s="268">
        <v>10</v>
      </c>
      <c r="W38" s="20"/>
      <c r="X38" s="168">
        <f t="shared" si="0"/>
        <v>0</v>
      </c>
      <c r="Y38" s="731"/>
      <c r="Z38" s="553">
        <f t="shared" si="8"/>
        <v>0</v>
      </c>
      <c r="AA38" s="555"/>
      <c r="AB38" s="732"/>
      <c r="AC38" s="542">
        <f t="shared" si="7"/>
        <v>600</v>
      </c>
    </row>
    <row r="39" spans="1:29" x14ac:dyDescent="0.25">
      <c r="A39" s="7"/>
      <c r="B39" s="268">
        <v>10</v>
      </c>
      <c r="C39" s="20"/>
      <c r="D39" s="553">
        <f t="shared" si="2"/>
        <v>0</v>
      </c>
      <c r="E39" s="731"/>
      <c r="F39" s="553">
        <f t="shared" si="3"/>
        <v>0</v>
      </c>
      <c r="G39" s="555"/>
      <c r="H39" s="732"/>
      <c r="I39" s="542">
        <f t="shared" si="4"/>
        <v>0</v>
      </c>
      <c r="K39" s="7"/>
      <c r="L39" s="268">
        <v>4.54</v>
      </c>
      <c r="M39" s="20"/>
      <c r="N39" s="240">
        <f t="shared" si="11"/>
        <v>0</v>
      </c>
      <c r="O39" s="820"/>
      <c r="P39" s="240">
        <f t="shared" si="5"/>
        <v>0</v>
      </c>
      <c r="Q39" s="241"/>
      <c r="R39" s="822"/>
      <c r="S39" s="542">
        <f t="shared" si="6"/>
        <v>935.2399999999999</v>
      </c>
      <c r="U39" s="7"/>
      <c r="V39" s="268">
        <v>10</v>
      </c>
      <c r="W39" s="20"/>
      <c r="X39" s="168">
        <f t="shared" si="0"/>
        <v>0</v>
      </c>
      <c r="Y39" s="731"/>
      <c r="Z39" s="553">
        <f t="shared" si="8"/>
        <v>0</v>
      </c>
      <c r="AA39" s="555"/>
      <c r="AB39" s="732"/>
      <c r="AC39" s="542">
        <f t="shared" si="7"/>
        <v>600</v>
      </c>
    </row>
    <row r="40" spans="1:29" x14ac:dyDescent="0.25">
      <c r="A40" s="7"/>
      <c r="B40" s="268">
        <v>10</v>
      </c>
      <c r="C40" s="20"/>
      <c r="D40" s="553">
        <f t="shared" si="2"/>
        <v>0</v>
      </c>
      <c r="E40" s="731"/>
      <c r="F40" s="553">
        <f t="shared" si="3"/>
        <v>0</v>
      </c>
      <c r="G40" s="555"/>
      <c r="H40" s="732"/>
      <c r="I40" s="542">
        <f t="shared" si="4"/>
        <v>0</v>
      </c>
      <c r="K40" s="7"/>
      <c r="L40" s="268">
        <v>4.54</v>
      </c>
      <c r="M40" s="20"/>
      <c r="N40" s="240">
        <f t="shared" si="11"/>
        <v>0</v>
      </c>
      <c r="O40" s="820"/>
      <c r="P40" s="240">
        <f t="shared" si="5"/>
        <v>0</v>
      </c>
      <c r="Q40" s="241"/>
      <c r="R40" s="822"/>
      <c r="S40" s="542">
        <f t="shared" si="6"/>
        <v>935.2399999999999</v>
      </c>
      <c r="U40" s="7"/>
      <c r="V40" s="268">
        <v>10</v>
      </c>
      <c r="W40" s="20"/>
      <c r="X40" s="168">
        <f t="shared" si="0"/>
        <v>0</v>
      </c>
      <c r="Y40" s="731"/>
      <c r="Z40" s="553">
        <f t="shared" si="8"/>
        <v>0</v>
      </c>
      <c r="AA40" s="555"/>
      <c r="AB40" s="732"/>
      <c r="AC40" s="542">
        <f t="shared" si="7"/>
        <v>600</v>
      </c>
    </row>
    <row r="41" spans="1:29" x14ac:dyDescent="0.25">
      <c r="A41" s="7"/>
      <c r="B41" s="268">
        <v>10</v>
      </c>
      <c r="C41" s="20"/>
      <c r="D41" s="553">
        <f t="shared" si="2"/>
        <v>0</v>
      </c>
      <c r="E41" s="731"/>
      <c r="F41" s="553">
        <f t="shared" si="3"/>
        <v>0</v>
      </c>
      <c r="G41" s="555"/>
      <c r="H41" s="732"/>
      <c r="I41" s="542">
        <f t="shared" si="4"/>
        <v>0</v>
      </c>
      <c r="K41" s="7"/>
      <c r="L41" s="268">
        <v>4.54</v>
      </c>
      <c r="M41" s="20"/>
      <c r="N41" s="240">
        <f t="shared" si="11"/>
        <v>0</v>
      </c>
      <c r="O41" s="820"/>
      <c r="P41" s="240">
        <f t="shared" si="5"/>
        <v>0</v>
      </c>
      <c r="Q41" s="241"/>
      <c r="R41" s="822"/>
      <c r="S41" s="542">
        <f t="shared" si="6"/>
        <v>935.2399999999999</v>
      </c>
      <c r="U41" s="7"/>
      <c r="V41" s="268">
        <v>10</v>
      </c>
      <c r="W41" s="20"/>
      <c r="X41" s="168">
        <f t="shared" si="0"/>
        <v>0</v>
      </c>
      <c r="Y41" s="731"/>
      <c r="Z41" s="553">
        <f t="shared" si="8"/>
        <v>0</v>
      </c>
      <c r="AA41" s="555"/>
      <c r="AB41" s="732"/>
      <c r="AC41" s="542">
        <f t="shared" si="7"/>
        <v>600</v>
      </c>
    </row>
    <row r="42" spans="1:29" x14ac:dyDescent="0.25">
      <c r="A42" s="7"/>
      <c r="B42" s="268">
        <v>10</v>
      </c>
      <c r="C42" s="20"/>
      <c r="D42" s="553">
        <f t="shared" si="2"/>
        <v>0</v>
      </c>
      <c r="E42" s="731"/>
      <c r="F42" s="553">
        <f t="shared" si="3"/>
        <v>0</v>
      </c>
      <c r="G42" s="555"/>
      <c r="H42" s="732"/>
      <c r="I42" s="542">
        <f t="shared" si="4"/>
        <v>0</v>
      </c>
      <c r="K42" s="7"/>
      <c r="L42" s="268">
        <v>4.54</v>
      </c>
      <c r="M42" s="20"/>
      <c r="N42" s="240">
        <f t="shared" si="11"/>
        <v>0</v>
      </c>
      <c r="O42" s="820"/>
      <c r="P42" s="240">
        <f t="shared" si="5"/>
        <v>0</v>
      </c>
      <c r="Q42" s="241"/>
      <c r="R42" s="822"/>
      <c r="S42" s="542">
        <f t="shared" si="6"/>
        <v>935.2399999999999</v>
      </c>
      <c r="U42" s="7"/>
      <c r="V42" s="268">
        <v>10</v>
      </c>
      <c r="W42" s="20"/>
      <c r="X42" s="168">
        <f t="shared" si="0"/>
        <v>0</v>
      </c>
      <c r="Y42" s="731"/>
      <c r="Z42" s="553">
        <f t="shared" si="8"/>
        <v>0</v>
      </c>
      <c r="AA42" s="555"/>
      <c r="AB42" s="732"/>
      <c r="AC42" s="542">
        <f t="shared" si="7"/>
        <v>600</v>
      </c>
    </row>
    <row r="43" spans="1:29" x14ac:dyDescent="0.25">
      <c r="A43" s="7"/>
      <c r="B43" s="268">
        <v>10</v>
      </c>
      <c r="C43" s="20"/>
      <c r="D43" s="553">
        <f t="shared" si="2"/>
        <v>0</v>
      </c>
      <c r="E43" s="731"/>
      <c r="F43" s="553">
        <f t="shared" si="3"/>
        <v>0</v>
      </c>
      <c r="G43" s="555"/>
      <c r="H43" s="732"/>
      <c r="I43" s="542">
        <f t="shared" si="4"/>
        <v>0</v>
      </c>
      <c r="K43" s="7"/>
      <c r="L43" s="268">
        <v>4.54</v>
      </c>
      <c r="M43" s="20"/>
      <c r="N43" s="240">
        <f t="shared" si="11"/>
        <v>0</v>
      </c>
      <c r="O43" s="820"/>
      <c r="P43" s="240">
        <f t="shared" si="5"/>
        <v>0</v>
      </c>
      <c r="Q43" s="241"/>
      <c r="R43" s="822"/>
      <c r="S43" s="542">
        <f t="shared" si="6"/>
        <v>935.2399999999999</v>
      </c>
      <c r="U43" s="7"/>
      <c r="V43" s="268">
        <v>10</v>
      </c>
      <c r="W43" s="20"/>
      <c r="X43" s="168">
        <f t="shared" si="0"/>
        <v>0</v>
      </c>
      <c r="Y43" s="731"/>
      <c r="Z43" s="553">
        <f t="shared" si="8"/>
        <v>0</v>
      </c>
      <c r="AA43" s="555"/>
      <c r="AB43" s="732"/>
      <c r="AC43" s="542">
        <f t="shared" si="7"/>
        <v>600</v>
      </c>
    </row>
    <row r="44" spans="1:29" x14ac:dyDescent="0.25">
      <c r="A44" s="7"/>
      <c r="B44" s="268">
        <v>10</v>
      </c>
      <c r="C44" s="20"/>
      <c r="D44" s="553">
        <f t="shared" si="2"/>
        <v>0</v>
      </c>
      <c r="E44" s="731"/>
      <c r="F44" s="553">
        <f t="shared" si="3"/>
        <v>0</v>
      </c>
      <c r="G44" s="555"/>
      <c r="H44" s="732"/>
      <c r="I44" s="542">
        <f t="shared" si="4"/>
        <v>0</v>
      </c>
      <c r="K44" s="7"/>
      <c r="L44" s="268">
        <v>4.54</v>
      </c>
      <c r="M44" s="20"/>
      <c r="N44" s="240">
        <f t="shared" si="11"/>
        <v>0</v>
      </c>
      <c r="O44" s="820"/>
      <c r="P44" s="240">
        <f t="shared" si="5"/>
        <v>0</v>
      </c>
      <c r="Q44" s="241"/>
      <c r="R44" s="822"/>
      <c r="S44" s="542">
        <f t="shared" si="6"/>
        <v>935.2399999999999</v>
      </c>
      <c r="U44" s="7"/>
      <c r="V44" s="268">
        <v>10</v>
      </c>
      <c r="W44" s="20"/>
      <c r="X44" s="168">
        <f t="shared" si="0"/>
        <v>0</v>
      </c>
      <c r="Y44" s="731"/>
      <c r="Z44" s="553">
        <f t="shared" si="8"/>
        <v>0</v>
      </c>
      <c r="AA44" s="555"/>
      <c r="AB44" s="732"/>
      <c r="AC44" s="542">
        <f t="shared" si="7"/>
        <v>600</v>
      </c>
    </row>
    <row r="45" spans="1:29" x14ac:dyDescent="0.25">
      <c r="A45" s="7"/>
      <c r="B45" s="268">
        <v>10</v>
      </c>
      <c r="C45" s="20"/>
      <c r="D45" s="553">
        <f t="shared" si="2"/>
        <v>0</v>
      </c>
      <c r="E45" s="731"/>
      <c r="F45" s="553">
        <f t="shared" si="3"/>
        <v>0</v>
      </c>
      <c r="G45" s="555"/>
      <c r="H45" s="732"/>
      <c r="I45" s="542">
        <f t="shared" si="4"/>
        <v>0</v>
      </c>
      <c r="K45" s="7"/>
      <c r="L45" s="268">
        <v>4.54</v>
      </c>
      <c r="M45" s="20"/>
      <c r="N45" s="240">
        <f t="shared" si="11"/>
        <v>0</v>
      </c>
      <c r="O45" s="820"/>
      <c r="P45" s="240">
        <f t="shared" si="5"/>
        <v>0</v>
      </c>
      <c r="Q45" s="241"/>
      <c r="R45" s="822"/>
      <c r="S45" s="542">
        <f t="shared" si="6"/>
        <v>935.2399999999999</v>
      </c>
      <c r="U45" s="7"/>
      <c r="V45" s="268">
        <v>10</v>
      </c>
      <c r="W45" s="20"/>
      <c r="X45" s="168">
        <f t="shared" si="0"/>
        <v>0</v>
      </c>
      <c r="Y45" s="731"/>
      <c r="Z45" s="553">
        <f t="shared" si="8"/>
        <v>0</v>
      </c>
      <c r="AA45" s="555"/>
      <c r="AB45" s="732"/>
      <c r="AC45" s="542">
        <f t="shared" si="7"/>
        <v>600</v>
      </c>
    </row>
    <row r="46" spans="1:29" x14ac:dyDescent="0.25">
      <c r="A46" s="7"/>
      <c r="B46" s="268">
        <v>10</v>
      </c>
      <c r="C46" s="20"/>
      <c r="D46" s="553">
        <f t="shared" si="2"/>
        <v>0</v>
      </c>
      <c r="E46" s="731"/>
      <c r="F46" s="553">
        <f t="shared" si="3"/>
        <v>0</v>
      </c>
      <c r="G46" s="555"/>
      <c r="H46" s="732"/>
      <c r="I46" s="542">
        <f t="shared" si="4"/>
        <v>0</v>
      </c>
      <c r="K46" s="7"/>
      <c r="L46" s="268">
        <v>4.54</v>
      </c>
      <c r="M46" s="20"/>
      <c r="N46" s="240">
        <f t="shared" si="11"/>
        <v>0</v>
      </c>
      <c r="O46" s="820"/>
      <c r="P46" s="240">
        <f t="shared" si="5"/>
        <v>0</v>
      </c>
      <c r="Q46" s="241"/>
      <c r="R46" s="822"/>
      <c r="S46" s="542">
        <f t="shared" si="6"/>
        <v>935.2399999999999</v>
      </c>
      <c r="U46" s="7"/>
      <c r="V46" s="268">
        <v>10</v>
      </c>
      <c r="W46" s="20"/>
      <c r="X46" s="168">
        <f t="shared" si="0"/>
        <v>0</v>
      </c>
      <c r="Y46" s="731"/>
      <c r="Z46" s="553">
        <f t="shared" si="8"/>
        <v>0</v>
      </c>
      <c r="AA46" s="555"/>
      <c r="AB46" s="732"/>
      <c r="AC46" s="542">
        <f t="shared" si="7"/>
        <v>600</v>
      </c>
    </row>
    <row r="47" spans="1:29" x14ac:dyDescent="0.25">
      <c r="A47" s="7"/>
      <c r="B47" s="268">
        <v>10</v>
      </c>
      <c r="C47" s="20"/>
      <c r="D47" s="553">
        <f t="shared" si="2"/>
        <v>0</v>
      </c>
      <c r="E47" s="731"/>
      <c r="F47" s="553">
        <f t="shared" si="3"/>
        <v>0</v>
      </c>
      <c r="G47" s="555"/>
      <c r="H47" s="732"/>
      <c r="I47" s="542">
        <f t="shared" si="4"/>
        <v>0</v>
      </c>
      <c r="K47" s="7"/>
      <c r="L47" s="268">
        <v>4.54</v>
      </c>
      <c r="M47" s="20"/>
      <c r="N47" s="240">
        <f t="shared" si="11"/>
        <v>0</v>
      </c>
      <c r="O47" s="820"/>
      <c r="P47" s="240">
        <f t="shared" si="5"/>
        <v>0</v>
      </c>
      <c r="Q47" s="241"/>
      <c r="R47" s="822"/>
      <c r="S47" s="542">
        <f t="shared" si="6"/>
        <v>935.2399999999999</v>
      </c>
      <c r="U47" s="7"/>
      <c r="V47" s="268">
        <v>10</v>
      </c>
      <c r="W47" s="20"/>
      <c r="X47" s="168">
        <f t="shared" si="0"/>
        <v>0</v>
      </c>
      <c r="Y47" s="731"/>
      <c r="Z47" s="553">
        <f t="shared" si="8"/>
        <v>0</v>
      </c>
      <c r="AA47" s="555"/>
      <c r="AB47" s="732"/>
      <c r="AC47" s="542">
        <f t="shared" si="7"/>
        <v>600</v>
      </c>
    </row>
    <row r="48" spans="1:29" x14ac:dyDescent="0.25">
      <c r="A48" s="7"/>
      <c r="B48" s="268">
        <v>10</v>
      </c>
      <c r="C48" s="20"/>
      <c r="D48" s="553">
        <f t="shared" si="2"/>
        <v>0</v>
      </c>
      <c r="E48" s="731"/>
      <c r="F48" s="553">
        <f t="shared" si="3"/>
        <v>0</v>
      </c>
      <c r="G48" s="555"/>
      <c r="H48" s="732"/>
      <c r="I48" s="542">
        <f t="shared" si="4"/>
        <v>0</v>
      </c>
      <c r="K48" s="7"/>
      <c r="L48" s="268">
        <v>4.54</v>
      </c>
      <c r="M48" s="20"/>
      <c r="N48" s="240">
        <f t="shared" si="11"/>
        <v>0</v>
      </c>
      <c r="O48" s="820"/>
      <c r="P48" s="240">
        <f t="shared" si="5"/>
        <v>0</v>
      </c>
      <c r="Q48" s="241"/>
      <c r="R48" s="822"/>
      <c r="S48" s="542">
        <f t="shared" si="6"/>
        <v>935.2399999999999</v>
      </c>
      <c r="U48" s="7"/>
      <c r="V48" s="268">
        <v>10</v>
      </c>
      <c r="W48" s="20"/>
      <c r="X48" s="168">
        <f t="shared" si="0"/>
        <v>0</v>
      </c>
      <c r="Y48" s="731"/>
      <c r="Z48" s="553">
        <f t="shared" si="8"/>
        <v>0</v>
      </c>
      <c r="AA48" s="555"/>
      <c r="AB48" s="732"/>
      <c r="AC48" s="542">
        <f t="shared" si="7"/>
        <v>600</v>
      </c>
    </row>
    <row r="49" spans="1:29" x14ac:dyDescent="0.25">
      <c r="A49" s="7"/>
      <c r="B49" s="268">
        <v>10</v>
      </c>
      <c r="C49" s="20"/>
      <c r="D49" s="553">
        <f t="shared" si="2"/>
        <v>0</v>
      </c>
      <c r="E49" s="731"/>
      <c r="F49" s="553">
        <f t="shared" si="3"/>
        <v>0</v>
      </c>
      <c r="G49" s="555"/>
      <c r="H49" s="732"/>
      <c r="I49" s="542">
        <f t="shared" si="4"/>
        <v>0</v>
      </c>
      <c r="K49" s="7"/>
      <c r="L49" s="268">
        <v>4.54</v>
      </c>
      <c r="M49" s="20"/>
      <c r="N49" s="240">
        <f t="shared" si="11"/>
        <v>0</v>
      </c>
      <c r="O49" s="820"/>
      <c r="P49" s="240">
        <f t="shared" si="5"/>
        <v>0</v>
      </c>
      <c r="Q49" s="241"/>
      <c r="R49" s="822"/>
      <c r="S49" s="542">
        <f t="shared" si="6"/>
        <v>935.2399999999999</v>
      </c>
      <c r="U49" s="7"/>
      <c r="V49" s="268">
        <v>10</v>
      </c>
      <c r="W49" s="20"/>
      <c r="X49" s="168">
        <f t="shared" si="0"/>
        <v>0</v>
      </c>
      <c r="Y49" s="731"/>
      <c r="Z49" s="553">
        <f t="shared" si="8"/>
        <v>0</v>
      </c>
      <c r="AA49" s="555"/>
      <c r="AB49" s="732"/>
      <c r="AC49" s="542">
        <f t="shared" si="7"/>
        <v>600</v>
      </c>
    </row>
    <row r="50" spans="1:29" x14ac:dyDescent="0.25">
      <c r="A50" s="7"/>
      <c r="B50" s="268">
        <v>10</v>
      </c>
      <c r="C50" s="20"/>
      <c r="D50" s="553">
        <f t="shared" si="2"/>
        <v>0</v>
      </c>
      <c r="E50" s="731"/>
      <c r="F50" s="553">
        <f t="shared" si="3"/>
        <v>0</v>
      </c>
      <c r="G50" s="555"/>
      <c r="H50" s="732"/>
      <c r="I50" s="542">
        <f t="shared" si="4"/>
        <v>0</v>
      </c>
      <c r="K50" s="7"/>
      <c r="L50" s="268">
        <v>4.54</v>
      </c>
      <c r="M50" s="20"/>
      <c r="N50" s="240">
        <f t="shared" si="11"/>
        <v>0</v>
      </c>
      <c r="O50" s="820"/>
      <c r="P50" s="240">
        <f t="shared" si="5"/>
        <v>0</v>
      </c>
      <c r="Q50" s="241"/>
      <c r="R50" s="822"/>
      <c r="S50" s="542">
        <f t="shared" si="6"/>
        <v>935.2399999999999</v>
      </c>
      <c r="U50" s="7"/>
      <c r="V50" s="268">
        <v>10</v>
      </c>
      <c r="W50" s="20"/>
      <c r="X50" s="168">
        <f t="shared" si="0"/>
        <v>0</v>
      </c>
      <c r="Y50" s="731"/>
      <c r="Z50" s="553">
        <f t="shared" si="8"/>
        <v>0</v>
      </c>
      <c r="AA50" s="555"/>
      <c r="AB50" s="732"/>
      <c r="AC50" s="542">
        <f t="shared" si="7"/>
        <v>600</v>
      </c>
    </row>
    <row r="51" spans="1:29" x14ac:dyDescent="0.25">
      <c r="A51" s="7"/>
      <c r="B51" s="268">
        <v>10</v>
      </c>
      <c r="C51" s="20"/>
      <c r="D51" s="553">
        <f t="shared" si="2"/>
        <v>0</v>
      </c>
      <c r="E51" s="731"/>
      <c r="F51" s="553">
        <f t="shared" si="3"/>
        <v>0</v>
      </c>
      <c r="G51" s="555"/>
      <c r="H51" s="732"/>
      <c r="I51" s="542">
        <f t="shared" si="4"/>
        <v>0</v>
      </c>
      <c r="K51" s="7"/>
      <c r="L51" s="268">
        <v>4.54</v>
      </c>
      <c r="M51" s="20"/>
      <c r="N51" s="240">
        <f t="shared" si="11"/>
        <v>0</v>
      </c>
      <c r="O51" s="820"/>
      <c r="P51" s="240">
        <f t="shared" si="5"/>
        <v>0</v>
      </c>
      <c r="Q51" s="241"/>
      <c r="R51" s="822"/>
      <c r="S51" s="542">
        <f t="shared" si="6"/>
        <v>935.2399999999999</v>
      </c>
      <c r="U51" s="7"/>
      <c r="V51" s="268">
        <v>10</v>
      </c>
      <c r="W51" s="20"/>
      <c r="X51" s="168">
        <f t="shared" si="0"/>
        <v>0</v>
      </c>
      <c r="Y51" s="731"/>
      <c r="Z51" s="553">
        <f t="shared" si="8"/>
        <v>0</v>
      </c>
      <c r="AA51" s="555"/>
      <c r="AB51" s="732"/>
      <c r="AC51" s="542">
        <f t="shared" si="7"/>
        <v>600</v>
      </c>
    </row>
    <row r="52" spans="1:29" x14ac:dyDescent="0.25">
      <c r="A52" s="7"/>
      <c r="B52" s="268">
        <v>10</v>
      </c>
      <c r="C52" s="20"/>
      <c r="D52" s="553">
        <f t="shared" si="2"/>
        <v>0</v>
      </c>
      <c r="E52" s="731"/>
      <c r="F52" s="553">
        <f t="shared" si="3"/>
        <v>0</v>
      </c>
      <c r="G52" s="555"/>
      <c r="H52" s="732"/>
      <c r="I52" s="542">
        <f t="shared" si="4"/>
        <v>0</v>
      </c>
      <c r="K52" s="7"/>
      <c r="L52" s="268">
        <v>4.54</v>
      </c>
      <c r="M52" s="20"/>
      <c r="N52" s="240">
        <f t="shared" si="11"/>
        <v>0</v>
      </c>
      <c r="O52" s="820"/>
      <c r="P52" s="240">
        <f t="shared" si="5"/>
        <v>0</v>
      </c>
      <c r="Q52" s="241"/>
      <c r="R52" s="822"/>
      <c r="S52" s="542">
        <f t="shared" si="6"/>
        <v>935.2399999999999</v>
      </c>
      <c r="U52" s="7"/>
      <c r="V52" s="268">
        <v>10</v>
      </c>
      <c r="W52" s="20"/>
      <c r="X52" s="168">
        <f t="shared" si="0"/>
        <v>0</v>
      </c>
      <c r="Y52" s="731"/>
      <c r="Z52" s="553">
        <f t="shared" si="8"/>
        <v>0</v>
      </c>
      <c r="AA52" s="555"/>
      <c r="AB52" s="732"/>
      <c r="AC52" s="542">
        <f t="shared" si="7"/>
        <v>600</v>
      </c>
    </row>
    <row r="53" spans="1:29" x14ac:dyDescent="0.25">
      <c r="A53" s="7"/>
      <c r="B53" s="268">
        <v>10</v>
      </c>
      <c r="C53" s="20"/>
      <c r="D53" s="553">
        <f t="shared" si="2"/>
        <v>0</v>
      </c>
      <c r="E53" s="731"/>
      <c r="F53" s="553">
        <f t="shared" si="3"/>
        <v>0</v>
      </c>
      <c r="G53" s="555"/>
      <c r="H53" s="732"/>
      <c r="I53" s="542">
        <f t="shared" si="4"/>
        <v>0</v>
      </c>
      <c r="K53" s="7"/>
      <c r="L53" s="268">
        <v>4.54</v>
      </c>
      <c r="M53" s="20"/>
      <c r="N53" s="240">
        <f t="shared" si="11"/>
        <v>0</v>
      </c>
      <c r="O53" s="820"/>
      <c r="P53" s="240">
        <f t="shared" si="5"/>
        <v>0</v>
      </c>
      <c r="Q53" s="241"/>
      <c r="R53" s="822"/>
      <c r="S53" s="542">
        <f t="shared" si="6"/>
        <v>935.2399999999999</v>
      </c>
      <c r="U53" s="7"/>
      <c r="V53" s="268">
        <v>10</v>
      </c>
      <c r="W53" s="20"/>
      <c r="X53" s="168">
        <f t="shared" si="0"/>
        <v>0</v>
      </c>
      <c r="Y53" s="731"/>
      <c r="Z53" s="553">
        <f t="shared" si="8"/>
        <v>0</v>
      </c>
      <c r="AA53" s="555"/>
      <c r="AB53" s="732"/>
      <c r="AC53" s="542">
        <f t="shared" si="7"/>
        <v>600</v>
      </c>
    </row>
    <row r="54" spans="1:29" x14ac:dyDescent="0.25">
      <c r="A54" s="7"/>
      <c r="B54" s="268">
        <v>10</v>
      </c>
      <c r="C54" s="20"/>
      <c r="D54" s="553">
        <f t="shared" si="2"/>
        <v>0</v>
      </c>
      <c r="E54" s="731"/>
      <c r="F54" s="553">
        <f t="shared" si="3"/>
        <v>0</v>
      </c>
      <c r="G54" s="555"/>
      <c r="H54" s="732"/>
      <c r="I54" s="542">
        <f t="shared" si="4"/>
        <v>0</v>
      </c>
      <c r="K54" s="7"/>
      <c r="L54" s="268">
        <v>4.54</v>
      </c>
      <c r="M54" s="20"/>
      <c r="N54" s="240">
        <f t="shared" si="11"/>
        <v>0</v>
      </c>
      <c r="O54" s="820"/>
      <c r="P54" s="240">
        <f t="shared" si="5"/>
        <v>0</v>
      </c>
      <c r="Q54" s="241"/>
      <c r="R54" s="822"/>
      <c r="S54" s="542">
        <f t="shared" si="6"/>
        <v>935.2399999999999</v>
      </c>
      <c r="U54" s="7"/>
      <c r="V54" s="268">
        <v>10</v>
      </c>
      <c r="W54" s="20"/>
      <c r="X54" s="168">
        <f t="shared" si="0"/>
        <v>0</v>
      </c>
      <c r="Y54" s="731"/>
      <c r="Z54" s="553">
        <f t="shared" si="8"/>
        <v>0</v>
      </c>
      <c r="AA54" s="555"/>
      <c r="AB54" s="732"/>
      <c r="AC54" s="542">
        <f t="shared" si="7"/>
        <v>600</v>
      </c>
    </row>
    <row r="55" spans="1:29" x14ac:dyDescent="0.25">
      <c r="A55" s="7"/>
      <c r="B55" s="268">
        <v>10</v>
      </c>
      <c r="C55" s="20"/>
      <c r="D55" s="553">
        <f t="shared" si="2"/>
        <v>0</v>
      </c>
      <c r="E55" s="731"/>
      <c r="F55" s="553">
        <f t="shared" si="3"/>
        <v>0</v>
      </c>
      <c r="G55" s="555"/>
      <c r="H55" s="732"/>
      <c r="I55" s="542">
        <f t="shared" si="4"/>
        <v>0</v>
      </c>
      <c r="K55" s="7"/>
      <c r="L55" s="268">
        <v>4.54</v>
      </c>
      <c r="M55" s="20"/>
      <c r="N55" s="240">
        <f t="shared" si="11"/>
        <v>0</v>
      </c>
      <c r="O55" s="820"/>
      <c r="P55" s="240">
        <f t="shared" si="5"/>
        <v>0</v>
      </c>
      <c r="Q55" s="241"/>
      <c r="R55" s="822"/>
      <c r="S55" s="542">
        <f t="shared" si="6"/>
        <v>935.2399999999999</v>
      </c>
      <c r="U55" s="7"/>
      <c r="V55" s="268">
        <v>10</v>
      </c>
      <c r="W55" s="20"/>
      <c r="X55" s="168">
        <f t="shared" si="0"/>
        <v>0</v>
      </c>
      <c r="Y55" s="731"/>
      <c r="Z55" s="553">
        <f t="shared" si="8"/>
        <v>0</v>
      </c>
      <c r="AA55" s="555"/>
      <c r="AB55" s="732"/>
      <c r="AC55" s="542">
        <f t="shared" si="7"/>
        <v>600</v>
      </c>
    </row>
    <row r="56" spans="1:29" x14ac:dyDescent="0.25">
      <c r="A56" s="7"/>
      <c r="B56" s="268">
        <v>10</v>
      </c>
      <c r="C56" s="20"/>
      <c r="D56" s="553">
        <f t="shared" si="2"/>
        <v>0</v>
      </c>
      <c r="E56" s="731"/>
      <c r="F56" s="553">
        <f t="shared" si="3"/>
        <v>0</v>
      </c>
      <c r="G56" s="555"/>
      <c r="H56" s="732"/>
      <c r="I56" s="542">
        <f t="shared" si="4"/>
        <v>0</v>
      </c>
      <c r="K56" s="7"/>
      <c r="L56" s="268">
        <v>4.54</v>
      </c>
      <c r="M56" s="20"/>
      <c r="N56" s="240">
        <f t="shared" si="11"/>
        <v>0</v>
      </c>
      <c r="O56" s="820"/>
      <c r="P56" s="240">
        <f t="shared" si="5"/>
        <v>0</v>
      </c>
      <c r="Q56" s="241"/>
      <c r="R56" s="822"/>
      <c r="S56" s="542">
        <f t="shared" si="6"/>
        <v>935.2399999999999</v>
      </c>
      <c r="U56" s="7"/>
      <c r="V56" s="268">
        <v>10</v>
      </c>
      <c r="W56" s="20"/>
      <c r="X56" s="168">
        <f t="shared" si="0"/>
        <v>0</v>
      </c>
      <c r="Y56" s="731"/>
      <c r="Z56" s="553">
        <f t="shared" si="8"/>
        <v>0</v>
      </c>
      <c r="AA56" s="555"/>
      <c r="AB56" s="732"/>
      <c r="AC56" s="542">
        <f t="shared" si="7"/>
        <v>600</v>
      </c>
    </row>
    <row r="57" spans="1:29" x14ac:dyDescent="0.25">
      <c r="A57" s="7"/>
      <c r="B57" s="268">
        <v>10</v>
      </c>
      <c r="C57" s="20"/>
      <c r="D57" s="553">
        <f t="shared" si="2"/>
        <v>0</v>
      </c>
      <c r="E57" s="731"/>
      <c r="F57" s="553">
        <f t="shared" si="3"/>
        <v>0</v>
      </c>
      <c r="G57" s="555"/>
      <c r="H57" s="732"/>
      <c r="I57" s="542">
        <f t="shared" si="4"/>
        <v>0</v>
      </c>
      <c r="K57" s="7"/>
      <c r="L57" s="268">
        <v>4.54</v>
      </c>
      <c r="M57" s="20"/>
      <c r="N57" s="240">
        <f t="shared" si="11"/>
        <v>0</v>
      </c>
      <c r="O57" s="820"/>
      <c r="P57" s="240">
        <f t="shared" si="5"/>
        <v>0</v>
      </c>
      <c r="Q57" s="241"/>
      <c r="R57" s="822"/>
      <c r="S57" s="542">
        <f t="shared" si="6"/>
        <v>935.2399999999999</v>
      </c>
      <c r="U57" s="7"/>
      <c r="V57" s="268">
        <v>10</v>
      </c>
      <c r="W57" s="20"/>
      <c r="X57" s="168">
        <f t="shared" si="0"/>
        <v>0</v>
      </c>
      <c r="Y57" s="731"/>
      <c r="Z57" s="553">
        <f t="shared" si="8"/>
        <v>0</v>
      </c>
      <c r="AA57" s="555"/>
      <c r="AB57" s="732"/>
      <c r="AC57" s="542">
        <f t="shared" si="7"/>
        <v>600</v>
      </c>
    </row>
    <row r="58" spans="1:29" x14ac:dyDescent="0.25">
      <c r="A58" s="7"/>
      <c r="B58" s="268">
        <v>10</v>
      </c>
      <c r="C58" s="20"/>
      <c r="D58" s="553">
        <f t="shared" si="2"/>
        <v>0</v>
      </c>
      <c r="E58" s="731"/>
      <c r="F58" s="553">
        <f t="shared" si="3"/>
        <v>0</v>
      </c>
      <c r="G58" s="555"/>
      <c r="H58" s="732"/>
      <c r="I58" s="542">
        <f t="shared" si="4"/>
        <v>0</v>
      </c>
      <c r="K58" s="7"/>
      <c r="L58" s="268">
        <v>4.54</v>
      </c>
      <c r="M58" s="20"/>
      <c r="N58" s="240">
        <f t="shared" si="11"/>
        <v>0</v>
      </c>
      <c r="O58" s="820"/>
      <c r="P58" s="240">
        <f t="shared" si="5"/>
        <v>0</v>
      </c>
      <c r="Q58" s="241"/>
      <c r="R58" s="822"/>
      <c r="S58" s="542">
        <f t="shared" si="6"/>
        <v>935.2399999999999</v>
      </c>
      <c r="U58" s="7"/>
      <c r="V58" s="268">
        <v>10</v>
      </c>
      <c r="W58" s="20"/>
      <c r="X58" s="168">
        <f t="shared" si="0"/>
        <v>0</v>
      </c>
      <c r="Y58" s="731"/>
      <c r="Z58" s="553">
        <f t="shared" si="8"/>
        <v>0</v>
      </c>
      <c r="AA58" s="555"/>
      <c r="AB58" s="732"/>
      <c r="AC58" s="542">
        <f t="shared" si="7"/>
        <v>600</v>
      </c>
    </row>
    <row r="59" spans="1:29" x14ac:dyDescent="0.25">
      <c r="A59" s="7"/>
      <c r="B59" s="268">
        <v>10</v>
      </c>
      <c r="C59" s="20"/>
      <c r="D59" s="553">
        <f t="shared" si="2"/>
        <v>0</v>
      </c>
      <c r="E59" s="731"/>
      <c r="F59" s="553">
        <f t="shared" si="3"/>
        <v>0</v>
      </c>
      <c r="G59" s="555"/>
      <c r="H59" s="732"/>
      <c r="I59" s="542">
        <f t="shared" si="4"/>
        <v>0</v>
      </c>
      <c r="K59" s="7"/>
      <c r="L59" s="268">
        <v>4.54</v>
      </c>
      <c r="M59" s="20"/>
      <c r="N59" s="240">
        <f t="shared" si="11"/>
        <v>0</v>
      </c>
      <c r="O59" s="820"/>
      <c r="P59" s="240">
        <f t="shared" si="5"/>
        <v>0</v>
      </c>
      <c r="Q59" s="241"/>
      <c r="R59" s="822"/>
      <c r="S59" s="542">
        <f t="shared" si="6"/>
        <v>935.2399999999999</v>
      </c>
      <c r="U59" s="7"/>
      <c r="V59" s="268">
        <v>10</v>
      </c>
      <c r="W59" s="20"/>
      <c r="X59" s="168">
        <f t="shared" si="0"/>
        <v>0</v>
      </c>
      <c r="Y59" s="731"/>
      <c r="Z59" s="553">
        <f t="shared" si="8"/>
        <v>0</v>
      </c>
      <c r="AA59" s="555"/>
      <c r="AB59" s="732"/>
      <c r="AC59" s="542">
        <f t="shared" si="7"/>
        <v>600</v>
      </c>
    </row>
    <row r="60" spans="1:29" x14ac:dyDescent="0.25">
      <c r="A60" s="7"/>
      <c r="B60" s="268">
        <v>10</v>
      </c>
      <c r="C60" s="20"/>
      <c r="D60" s="553">
        <f t="shared" si="2"/>
        <v>0</v>
      </c>
      <c r="E60" s="731"/>
      <c r="F60" s="553">
        <f t="shared" si="3"/>
        <v>0</v>
      </c>
      <c r="G60" s="555"/>
      <c r="H60" s="732"/>
      <c r="I60" s="542">
        <f t="shared" si="4"/>
        <v>0</v>
      </c>
      <c r="K60" s="7"/>
      <c r="L60" s="268">
        <v>4.54</v>
      </c>
      <c r="M60" s="20"/>
      <c r="N60" s="240">
        <f t="shared" si="11"/>
        <v>0</v>
      </c>
      <c r="O60" s="820"/>
      <c r="P60" s="240">
        <f t="shared" si="5"/>
        <v>0</v>
      </c>
      <c r="Q60" s="241"/>
      <c r="R60" s="822"/>
      <c r="S60" s="542">
        <f t="shared" si="6"/>
        <v>935.2399999999999</v>
      </c>
      <c r="U60" s="7"/>
      <c r="V60" s="268">
        <v>10</v>
      </c>
      <c r="W60" s="20"/>
      <c r="X60" s="168">
        <f t="shared" si="0"/>
        <v>0</v>
      </c>
      <c r="Y60" s="731"/>
      <c r="Z60" s="553">
        <f t="shared" si="8"/>
        <v>0</v>
      </c>
      <c r="AA60" s="555"/>
      <c r="AB60" s="732"/>
      <c r="AC60" s="542">
        <f t="shared" si="7"/>
        <v>600</v>
      </c>
    </row>
    <row r="61" spans="1:29" x14ac:dyDescent="0.25">
      <c r="A61" s="7"/>
      <c r="B61" s="268">
        <v>10</v>
      </c>
      <c r="C61" s="20"/>
      <c r="D61" s="553">
        <f t="shared" si="2"/>
        <v>0</v>
      </c>
      <c r="E61" s="731"/>
      <c r="F61" s="553">
        <f t="shared" si="3"/>
        <v>0</v>
      </c>
      <c r="G61" s="555"/>
      <c r="H61" s="732"/>
      <c r="I61" s="542">
        <f t="shared" si="4"/>
        <v>0</v>
      </c>
      <c r="K61" s="7"/>
      <c r="L61" s="268">
        <v>4.54</v>
      </c>
      <c r="M61" s="20"/>
      <c r="N61" s="240">
        <f t="shared" si="11"/>
        <v>0</v>
      </c>
      <c r="O61" s="820"/>
      <c r="P61" s="240">
        <f t="shared" si="5"/>
        <v>0</v>
      </c>
      <c r="Q61" s="241"/>
      <c r="R61" s="822"/>
      <c r="S61" s="542">
        <f t="shared" si="6"/>
        <v>935.2399999999999</v>
      </c>
      <c r="U61" s="7"/>
      <c r="V61" s="268">
        <v>10</v>
      </c>
      <c r="W61" s="20"/>
      <c r="X61" s="168">
        <f t="shared" si="0"/>
        <v>0</v>
      </c>
      <c r="Y61" s="731"/>
      <c r="Z61" s="553">
        <f t="shared" si="8"/>
        <v>0</v>
      </c>
      <c r="AA61" s="555"/>
      <c r="AB61" s="732"/>
      <c r="AC61" s="542">
        <f t="shared" si="7"/>
        <v>600</v>
      </c>
    </row>
    <row r="62" spans="1:29" x14ac:dyDescent="0.25">
      <c r="A62" s="7"/>
      <c r="B62" s="268">
        <v>10</v>
      </c>
      <c r="C62" s="20"/>
      <c r="D62" s="553">
        <f t="shared" si="2"/>
        <v>0</v>
      </c>
      <c r="E62" s="731"/>
      <c r="F62" s="553">
        <f t="shared" si="3"/>
        <v>0</v>
      </c>
      <c r="G62" s="555"/>
      <c r="H62" s="732"/>
      <c r="I62" s="542">
        <f t="shared" si="4"/>
        <v>0</v>
      </c>
      <c r="K62" s="7"/>
      <c r="L62" s="268">
        <v>4.54</v>
      </c>
      <c r="M62" s="20"/>
      <c r="N62" s="240">
        <f t="shared" si="11"/>
        <v>0</v>
      </c>
      <c r="O62" s="820"/>
      <c r="P62" s="240">
        <f t="shared" si="5"/>
        <v>0</v>
      </c>
      <c r="Q62" s="241"/>
      <c r="R62" s="822"/>
      <c r="S62" s="542">
        <f t="shared" si="6"/>
        <v>935.2399999999999</v>
      </c>
      <c r="U62" s="7"/>
      <c r="V62" s="268">
        <v>10</v>
      </c>
      <c r="W62" s="20"/>
      <c r="X62" s="168">
        <f t="shared" si="0"/>
        <v>0</v>
      </c>
      <c r="Y62" s="731"/>
      <c r="Z62" s="553">
        <f t="shared" si="8"/>
        <v>0</v>
      </c>
      <c r="AA62" s="555"/>
      <c r="AB62" s="732"/>
      <c r="AC62" s="542">
        <f t="shared" si="7"/>
        <v>600</v>
      </c>
    </row>
    <row r="63" spans="1:29" x14ac:dyDescent="0.25">
      <c r="A63" s="7"/>
      <c r="B63" s="268">
        <v>10</v>
      </c>
      <c r="C63" s="20"/>
      <c r="D63" s="553">
        <f t="shared" si="2"/>
        <v>0</v>
      </c>
      <c r="E63" s="731"/>
      <c r="F63" s="553">
        <f t="shared" si="3"/>
        <v>0</v>
      </c>
      <c r="G63" s="555"/>
      <c r="H63" s="732"/>
      <c r="I63" s="542">
        <f t="shared" si="4"/>
        <v>0</v>
      </c>
      <c r="K63" s="7"/>
      <c r="L63" s="268">
        <v>4.54</v>
      </c>
      <c r="M63" s="20"/>
      <c r="N63" s="240">
        <f t="shared" si="11"/>
        <v>0</v>
      </c>
      <c r="O63" s="820"/>
      <c r="P63" s="240">
        <f t="shared" si="5"/>
        <v>0</v>
      </c>
      <c r="Q63" s="241"/>
      <c r="R63" s="822"/>
      <c r="S63" s="542">
        <f t="shared" si="6"/>
        <v>935.2399999999999</v>
      </c>
      <c r="U63" s="7"/>
      <c r="V63" s="268">
        <v>10</v>
      </c>
      <c r="W63" s="20"/>
      <c r="X63" s="168">
        <f t="shared" si="0"/>
        <v>0</v>
      </c>
      <c r="Y63" s="731"/>
      <c r="Z63" s="553">
        <f t="shared" si="8"/>
        <v>0</v>
      </c>
      <c r="AA63" s="555"/>
      <c r="AB63" s="732"/>
      <c r="AC63" s="542">
        <f t="shared" si="7"/>
        <v>600</v>
      </c>
    </row>
    <row r="64" spans="1:29" x14ac:dyDescent="0.25">
      <c r="A64" s="7"/>
      <c r="B64" s="268">
        <v>10</v>
      </c>
      <c r="C64" s="20"/>
      <c r="D64" s="553">
        <f t="shared" si="2"/>
        <v>0</v>
      </c>
      <c r="E64" s="733"/>
      <c r="F64" s="553">
        <f t="shared" si="3"/>
        <v>0</v>
      </c>
      <c r="G64" s="555"/>
      <c r="H64" s="732"/>
      <c r="I64" s="542">
        <f t="shared" si="4"/>
        <v>0</v>
      </c>
      <c r="K64" s="7"/>
      <c r="L64" s="268">
        <v>4.54</v>
      </c>
      <c r="M64" s="20"/>
      <c r="N64" s="240">
        <f t="shared" si="11"/>
        <v>0</v>
      </c>
      <c r="O64" s="799"/>
      <c r="P64" s="240">
        <f t="shared" si="5"/>
        <v>0</v>
      </c>
      <c r="Q64" s="241"/>
      <c r="R64" s="822"/>
      <c r="S64" s="542">
        <f t="shared" si="6"/>
        <v>935.2399999999999</v>
      </c>
      <c r="U64" s="7"/>
      <c r="V64" s="268">
        <v>10</v>
      </c>
      <c r="W64" s="20"/>
      <c r="X64" s="168">
        <f t="shared" si="0"/>
        <v>0</v>
      </c>
      <c r="Y64" s="733"/>
      <c r="Z64" s="553">
        <f t="shared" si="8"/>
        <v>0</v>
      </c>
      <c r="AA64" s="555"/>
      <c r="AB64" s="732"/>
      <c r="AC64" s="542">
        <f t="shared" si="7"/>
        <v>600</v>
      </c>
    </row>
    <row r="65" spans="1:29" x14ac:dyDescent="0.25">
      <c r="A65" s="7"/>
      <c r="B65" s="268">
        <v>10</v>
      </c>
      <c r="C65" s="20"/>
      <c r="D65" s="553">
        <f t="shared" si="2"/>
        <v>0</v>
      </c>
      <c r="E65" s="733"/>
      <c r="F65" s="553">
        <f t="shared" si="3"/>
        <v>0</v>
      </c>
      <c r="G65" s="555"/>
      <c r="H65" s="556"/>
      <c r="I65" s="542">
        <f t="shared" si="4"/>
        <v>0</v>
      </c>
      <c r="K65" s="7"/>
      <c r="L65" s="268">
        <v>4.54</v>
      </c>
      <c r="M65" s="20"/>
      <c r="N65" s="240">
        <f t="shared" si="11"/>
        <v>0</v>
      </c>
      <c r="O65" s="799"/>
      <c r="P65" s="240">
        <f t="shared" si="5"/>
        <v>0</v>
      </c>
      <c r="Q65" s="241"/>
      <c r="R65" s="242"/>
      <c r="S65" s="542">
        <f t="shared" si="6"/>
        <v>935.2399999999999</v>
      </c>
      <c r="U65" s="7"/>
      <c r="V65" s="268">
        <v>10</v>
      </c>
      <c r="W65" s="20"/>
      <c r="X65" s="168">
        <f t="shared" si="0"/>
        <v>0</v>
      </c>
      <c r="Y65" s="733"/>
      <c r="Z65" s="553">
        <f t="shared" si="8"/>
        <v>0</v>
      </c>
      <c r="AA65" s="555"/>
      <c r="AB65" s="556"/>
      <c r="AC65" s="542">
        <f t="shared" si="7"/>
        <v>600</v>
      </c>
    </row>
    <row r="66" spans="1:29" x14ac:dyDescent="0.25">
      <c r="A66" s="7"/>
      <c r="B66" s="268">
        <v>10</v>
      </c>
      <c r="C66" s="20"/>
      <c r="D66" s="553">
        <f t="shared" si="2"/>
        <v>0</v>
      </c>
      <c r="E66" s="733"/>
      <c r="F66" s="553">
        <f t="shared" si="3"/>
        <v>0</v>
      </c>
      <c r="G66" s="555"/>
      <c r="H66" s="556"/>
      <c r="I66" s="542">
        <f t="shared" si="4"/>
        <v>0</v>
      </c>
      <c r="K66" s="7"/>
      <c r="L66" s="268">
        <v>4.54</v>
      </c>
      <c r="M66" s="20"/>
      <c r="N66" s="240">
        <f t="shared" si="11"/>
        <v>0</v>
      </c>
      <c r="O66" s="799"/>
      <c r="P66" s="240">
        <f t="shared" si="5"/>
        <v>0</v>
      </c>
      <c r="Q66" s="241"/>
      <c r="R66" s="242"/>
      <c r="S66" s="542">
        <f t="shared" si="6"/>
        <v>935.2399999999999</v>
      </c>
      <c r="U66" s="7"/>
      <c r="V66" s="268">
        <v>10</v>
      </c>
      <c r="W66" s="20"/>
      <c r="X66" s="168">
        <f t="shared" si="0"/>
        <v>0</v>
      </c>
      <c r="Y66" s="733"/>
      <c r="Z66" s="553">
        <f t="shared" si="8"/>
        <v>0</v>
      </c>
      <c r="AA66" s="555"/>
      <c r="AB66" s="556"/>
      <c r="AC66" s="542">
        <f t="shared" si="7"/>
        <v>600</v>
      </c>
    </row>
    <row r="67" spans="1:29" x14ac:dyDescent="0.25">
      <c r="A67" s="7"/>
      <c r="B67" s="268">
        <v>10</v>
      </c>
      <c r="C67" s="20"/>
      <c r="D67" s="553">
        <f t="shared" si="2"/>
        <v>0</v>
      </c>
      <c r="E67" s="733"/>
      <c r="F67" s="553">
        <f t="shared" si="3"/>
        <v>0</v>
      </c>
      <c r="G67" s="555"/>
      <c r="H67" s="556"/>
      <c r="I67" s="542">
        <f t="shared" si="4"/>
        <v>0</v>
      </c>
      <c r="K67" s="7"/>
      <c r="L67" s="268">
        <v>4.54</v>
      </c>
      <c r="M67" s="20"/>
      <c r="N67" s="240">
        <f t="shared" si="11"/>
        <v>0</v>
      </c>
      <c r="O67" s="799"/>
      <c r="P67" s="240">
        <f t="shared" si="5"/>
        <v>0</v>
      </c>
      <c r="Q67" s="241"/>
      <c r="R67" s="242"/>
      <c r="S67" s="542">
        <f t="shared" si="6"/>
        <v>935.2399999999999</v>
      </c>
      <c r="U67" s="7"/>
      <c r="V67" s="268">
        <v>10</v>
      </c>
      <c r="W67" s="20"/>
      <c r="X67" s="168">
        <f t="shared" si="0"/>
        <v>0</v>
      </c>
      <c r="Y67" s="733"/>
      <c r="Z67" s="553">
        <f t="shared" si="8"/>
        <v>0</v>
      </c>
      <c r="AA67" s="555"/>
      <c r="AB67" s="556"/>
      <c r="AC67" s="542">
        <f t="shared" si="7"/>
        <v>600</v>
      </c>
    </row>
    <row r="68" spans="1:29" x14ac:dyDescent="0.25">
      <c r="A68" s="7"/>
      <c r="B68" s="268">
        <v>10</v>
      </c>
      <c r="C68" s="20"/>
      <c r="D68" s="553">
        <f t="shared" si="2"/>
        <v>0</v>
      </c>
      <c r="E68" s="733"/>
      <c r="F68" s="553">
        <f t="shared" si="3"/>
        <v>0</v>
      </c>
      <c r="G68" s="555"/>
      <c r="H68" s="556"/>
      <c r="I68" s="542">
        <f t="shared" si="4"/>
        <v>0</v>
      </c>
      <c r="K68" s="7"/>
      <c r="L68" s="268">
        <v>4.54</v>
      </c>
      <c r="M68" s="20"/>
      <c r="N68" s="240">
        <f t="shared" si="11"/>
        <v>0</v>
      </c>
      <c r="O68" s="799"/>
      <c r="P68" s="240">
        <f t="shared" si="5"/>
        <v>0</v>
      </c>
      <c r="Q68" s="241"/>
      <c r="R68" s="242"/>
      <c r="S68" s="542">
        <f t="shared" si="6"/>
        <v>935.2399999999999</v>
      </c>
      <c r="U68" s="7"/>
      <c r="V68" s="268">
        <v>10</v>
      </c>
      <c r="W68" s="20"/>
      <c r="X68" s="168">
        <f t="shared" si="0"/>
        <v>0</v>
      </c>
      <c r="Y68" s="733"/>
      <c r="Z68" s="553">
        <f t="shared" si="8"/>
        <v>0</v>
      </c>
      <c r="AA68" s="555"/>
      <c r="AB68" s="556"/>
      <c r="AC68" s="542">
        <f t="shared" si="7"/>
        <v>600</v>
      </c>
    </row>
    <row r="69" spans="1:29" x14ac:dyDescent="0.25">
      <c r="A69" s="7"/>
      <c r="B69" s="268">
        <v>10</v>
      </c>
      <c r="C69" s="20"/>
      <c r="D69" s="553">
        <f t="shared" si="2"/>
        <v>0</v>
      </c>
      <c r="E69" s="733"/>
      <c r="F69" s="553">
        <f t="shared" si="3"/>
        <v>0</v>
      </c>
      <c r="G69" s="734"/>
      <c r="H69" s="735"/>
      <c r="I69" s="542">
        <f t="shared" si="4"/>
        <v>0</v>
      </c>
      <c r="K69" s="7"/>
      <c r="L69" s="268">
        <v>4.54</v>
      </c>
      <c r="M69" s="20"/>
      <c r="N69" s="240">
        <f t="shared" si="11"/>
        <v>0</v>
      </c>
      <c r="O69" s="799"/>
      <c r="P69" s="240">
        <f t="shared" si="5"/>
        <v>0</v>
      </c>
      <c r="Q69" s="800"/>
      <c r="R69" s="801"/>
      <c r="S69" s="542">
        <f t="shared" si="6"/>
        <v>935.2399999999999</v>
      </c>
      <c r="U69" s="7"/>
      <c r="V69" s="268">
        <v>10</v>
      </c>
      <c r="W69" s="20"/>
      <c r="X69" s="168">
        <f t="shared" si="0"/>
        <v>0</v>
      </c>
      <c r="Y69" s="733"/>
      <c r="Z69" s="553">
        <f t="shared" si="8"/>
        <v>0</v>
      </c>
      <c r="AA69" s="734"/>
      <c r="AB69" s="735"/>
      <c r="AC69" s="542">
        <f t="shared" si="7"/>
        <v>600</v>
      </c>
    </row>
    <row r="70" spans="1:29" x14ac:dyDescent="0.25">
      <c r="A70" s="7"/>
      <c r="B70" s="268">
        <v>10</v>
      </c>
      <c r="C70" s="20"/>
      <c r="D70" s="553">
        <f t="shared" si="2"/>
        <v>0</v>
      </c>
      <c r="E70" s="733"/>
      <c r="F70" s="553">
        <f t="shared" si="3"/>
        <v>0</v>
      </c>
      <c r="G70" s="734"/>
      <c r="H70" s="735"/>
      <c r="I70" s="542">
        <f t="shared" si="4"/>
        <v>0</v>
      </c>
      <c r="K70" s="7"/>
      <c r="L70" s="268">
        <v>4.54</v>
      </c>
      <c r="M70" s="20"/>
      <c r="N70" s="240">
        <f t="shared" si="11"/>
        <v>0</v>
      </c>
      <c r="O70" s="799"/>
      <c r="P70" s="240">
        <f t="shared" si="5"/>
        <v>0</v>
      </c>
      <c r="Q70" s="800"/>
      <c r="R70" s="801"/>
      <c r="S70" s="542">
        <f t="shared" si="6"/>
        <v>935.2399999999999</v>
      </c>
      <c r="U70" s="7"/>
      <c r="V70" s="268">
        <v>10</v>
      </c>
      <c r="W70" s="20"/>
      <c r="X70" s="168">
        <f t="shared" si="0"/>
        <v>0</v>
      </c>
      <c r="Y70" s="733"/>
      <c r="Z70" s="553">
        <f t="shared" si="8"/>
        <v>0</v>
      </c>
      <c r="AA70" s="734"/>
      <c r="AB70" s="735"/>
      <c r="AC70" s="542">
        <f t="shared" si="7"/>
        <v>600</v>
      </c>
    </row>
    <row r="71" spans="1:29" x14ac:dyDescent="0.25">
      <c r="A71" s="7"/>
      <c r="B71" s="268">
        <v>10</v>
      </c>
      <c r="C71" s="20"/>
      <c r="D71" s="553">
        <f t="shared" si="2"/>
        <v>0</v>
      </c>
      <c r="E71" s="733"/>
      <c r="F71" s="553">
        <f t="shared" si="3"/>
        <v>0</v>
      </c>
      <c r="G71" s="734"/>
      <c r="H71" s="735"/>
      <c r="I71" s="542">
        <f t="shared" si="4"/>
        <v>0</v>
      </c>
      <c r="K71" s="7"/>
      <c r="L71" s="268">
        <v>4.54</v>
      </c>
      <c r="M71" s="20"/>
      <c r="N71" s="240">
        <f t="shared" si="11"/>
        <v>0</v>
      </c>
      <c r="O71" s="799"/>
      <c r="P71" s="240">
        <f t="shared" si="5"/>
        <v>0</v>
      </c>
      <c r="Q71" s="800"/>
      <c r="R71" s="801"/>
      <c r="S71" s="542">
        <f t="shared" si="6"/>
        <v>935.2399999999999</v>
      </c>
      <c r="U71" s="7"/>
      <c r="V71" s="268">
        <v>10</v>
      </c>
      <c r="W71" s="20"/>
      <c r="X71" s="168">
        <f t="shared" si="0"/>
        <v>0</v>
      </c>
      <c r="Y71" s="733"/>
      <c r="Z71" s="553">
        <f t="shared" si="8"/>
        <v>0</v>
      </c>
      <c r="AA71" s="734"/>
      <c r="AB71" s="735"/>
      <c r="AC71" s="542">
        <f t="shared" si="7"/>
        <v>600</v>
      </c>
    </row>
    <row r="72" spans="1:29" x14ac:dyDescent="0.25">
      <c r="A72" s="7"/>
      <c r="B72" s="268">
        <v>10</v>
      </c>
      <c r="C72" s="20"/>
      <c r="D72" s="553">
        <f t="shared" si="2"/>
        <v>0</v>
      </c>
      <c r="E72" s="733"/>
      <c r="F72" s="553">
        <f t="shared" si="3"/>
        <v>0</v>
      </c>
      <c r="G72" s="734"/>
      <c r="H72" s="735"/>
      <c r="I72" s="542">
        <f t="shared" si="4"/>
        <v>0</v>
      </c>
      <c r="K72" s="7"/>
      <c r="L72" s="268">
        <v>4.54</v>
      </c>
      <c r="M72" s="20"/>
      <c r="N72" s="240">
        <f t="shared" si="11"/>
        <v>0</v>
      </c>
      <c r="O72" s="799"/>
      <c r="P72" s="240">
        <f t="shared" si="5"/>
        <v>0</v>
      </c>
      <c r="Q72" s="800"/>
      <c r="R72" s="801"/>
      <c r="S72" s="542">
        <f t="shared" si="6"/>
        <v>935.2399999999999</v>
      </c>
      <c r="U72" s="7"/>
      <c r="V72" s="268">
        <v>10</v>
      </c>
      <c r="W72" s="20"/>
      <c r="X72" s="168">
        <f t="shared" si="0"/>
        <v>0</v>
      </c>
      <c r="Y72" s="733"/>
      <c r="Z72" s="553">
        <f t="shared" si="8"/>
        <v>0</v>
      </c>
      <c r="AA72" s="734"/>
      <c r="AB72" s="735"/>
      <c r="AC72" s="542">
        <f t="shared" si="7"/>
        <v>600</v>
      </c>
    </row>
    <row r="73" spans="1:29" x14ac:dyDescent="0.25">
      <c r="A73" s="7"/>
      <c r="B73" s="268">
        <v>10</v>
      </c>
      <c r="C73" s="20"/>
      <c r="D73" s="553">
        <f t="shared" si="2"/>
        <v>0</v>
      </c>
      <c r="E73" s="733"/>
      <c r="F73" s="553">
        <f t="shared" si="3"/>
        <v>0</v>
      </c>
      <c r="G73" s="734"/>
      <c r="H73" s="735"/>
      <c r="I73" s="542">
        <f t="shared" si="4"/>
        <v>0</v>
      </c>
      <c r="K73" s="7"/>
      <c r="L73" s="268">
        <v>4.54</v>
      </c>
      <c r="M73" s="20"/>
      <c r="N73" s="240">
        <f t="shared" si="11"/>
        <v>0</v>
      </c>
      <c r="O73" s="799"/>
      <c r="P73" s="240">
        <f t="shared" si="5"/>
        <v>0</v>
      </c>
      <c r="Q73" s="800"/>
      <c r="R73" s="801"/>
      <c r="S73" s="542">
        <f t="shared" si="6"/>
        <v>935.2399999999999</v>
      </c>
      <c r="U73" s="7"/>
      <c r="V73" s="268">
        <v>10</v>
      </c>
      <c r="W73" s="20"/>
      <c r="X73" s="168">
        <f t="shared" si="0"/>
        <v>0</v>
      </c>
      <c r="Y73" s="733"/>
      <c r="Z73" s="553">
        <f t="shared" si="8"/>
        <v>0</v>
      </c>
      <c r="AA73" s="734"/>
      <c r="AB73" s="735"/>
      <c r="AC73" s="542">
        <f t="shared" si="7"/>
        <v>600</v>
      </c>
    </row>
    <row r="74" spans="1:29" x14ac:dyDescent="0.25">
      <c r="A74" s="7"/>
      <c r="B74" s="268">
        <v>10</v>
      </c>
      <c r="C74" s="20"/>
      <c r="D74" s="553">
        <f t="shared" si="2"/>
        <v>0</v>
      </c>
      <c r="E74" s="733"/>
      <c r="F74" s="553">
        <f t="shared" si="3"/>
        <v>0</v>
      </c>
      <c r="G74" s="734"/>
      <c r="H74" s="735"/>
      <c r="I74" s="542">
        <f t="shared" si="4"/>
        <v>0</v>
      </c>
      <c r="K74" s="7"/>
      <c r="L74" s="268">
        <v>4.54</v>
      </c>
      <c r="M74" s="20"/>
      <c r="N74" s="240">
        <f t="shared" si="11"/>
        <v>0</v>
      </c>
      <c r="O74" s="799"/>
      <c r="P74" s="240">
        <f t="shared" si="5"/>
        <v>0</v>
      </c>
      <c r="Q74" s="800"/>
      <c r="R74" s="801"/>
      <c r="S74" s="542">
        <f t="shared" si="6"/>
        <v>935.2399999999999</v>
      </c>
      <c r="U74" s="7"/>
      <c r="V74" s="268">
        <v>10</v>
      </c>
      <c r="W74" s="20"/>
      <c r="X74" s="168">
        <f t="shared" ref="X74:X137" si="12">W74*V74</f>
        <v>0</v>
      </c>
      <c r="Y74" s="733"/>
      <c r="Z74" s="553">
        <f t="shared" si="8"/>
        <v>0</v>
      </c>
      <c r="AA74" s="734"/>
      <c r="AB74" s="735"/>
      <c r="AC74" s="542">
        <f t="shared" si="7"/>
        <v>600</v>
      </c>
    </row>
    <row r="75" spans="1:29" x14ac:dyDescent="0.25">
      <c r="A75" s="7"/>
      <c r="B75" s="268">
        <v>10</v>
      </c>
      <c r="C75" s="20"/>
      <c r="D75" s="553">
        <f t="shared" si="2"/>
        <v>0</v>
      </c>
      <c r="E75" s="733"/>
      <c r="F75" s="553">
        <f t="shared" si="3"/>
        <v>0</v>
      </c>
      <c r="G75" s="734"/>
      <c r="H75" s="735"/>
      <c r="I75" s="542">
        <f t="shared" ref="I75:I138" si="13">I74-F75</f>
        <v>0</v>
      </c>
      <c r="K75" s="7"/>
      <c r="L75" s="268">
        <v>4.54</v>
      </c>
      <c r="M75" s="20"/>
      <c r="N75" s="240">
        <f t="shared" si="11"/>
        <v>0</v>
      </c>
      <c r="O75" s="799"/>
      <c r="P75" s="240">
        <f t="shared" si="5"/>
        <v>0</v>
      </c>
      <c r="Q75" s="800"/>
      <c r="R75" s="801"/>
      <c r="S75" s="542">
        <f t="shared" ref="S75:S138" si="14">S74-P75</f>
        <v>935.2399999999999</v>
      </c>
      <c r="U75" s="7"/>
      <c r="V75" s="268">
        <v>10</v>
      </c>
      <c r="W75" s="20"/>
      <c r="X75" s="168">
        <f t="shared" si="12"/>
        <v>0</v>
      </c>
      <c r="Y75" s="733"/>
      <c r="Z75" s="553">
        <f t="shared" si="8"/>
        <v>0</v>
      </c>
      <c r="AA75" s="734"/>
      <c r="AB75" s="735"/>
      <c r="AC75" s="542">
        <f t="shared" ref="AC75:AC138" si="15">AC74-Z75</f>
        <v>600</v>
      </c>
    </row>
    <row r="76" spans="1:29" x14ac:dyDescent="0.25">
      <c r="A76" s="7"/>
      <c r="B76" s="268">
        <v>10</v>
      </c>
      <c r="C76" s="20"/>
      <c r="D76" s="553">
        <f t="shared" si="2"/>
        <v>0</v>
      </c>
      <c r="E76" s="733"/>
      <c r="F76" s="553">
        <f t="shared" si="3"/>
        <v>0</v>
      </c>
      <c r="G76" s="734"/>
      <c r="H76" s="735"/>
      <c r="I76" s="542">
        <f t="shared" si="13"/>
        <v>0</v>
      </c>
      <c r="K76" s="7"/>
      <c r="L76" s="268">
        <v>4.54</v>
      </c>
      <c r="M76" s="20"/>
      <c r="N76" s="240">
        <f t="shared" si="11"/>
        <v>0</v>
      </c>
      <c r="O76" s="799"/>
      <c r="P76" s="240">
        <f t="shared" si="5"/>
        <v>0</v>
      </c>
      <c r="Q76" s="800"/>
      <c r="R76" s="801"/>
      <c r="S76" s="542">
        <f t="shared" si="14"/>
        <v>935.2399999999999</v>
      </c>
      <c r="U76" s="7"/>
      <c r="V76" s="268">
        <v>10</v>
      </c>
      <c r="W76" s="20"/>
      <c r="X76" s="168">
        <f t="shared" si="12"/>
        <v>0</v>
      </c>
      <c r="Y76" s="733"/>
      <c r="Z76" s="553">
        <f t="shared" si="8"/>
        <v>0</v>
      </c>
      <c r="AA76" s="734"/>
      <c r="AB76" s="735"/>
      <c r="AC76" s="542">
        <f t="shared" si="15"/>
        <v>600</v>
      </c>
    </row>
    <row r="77" spans="1:29" x14ac:dyDescent="0.25">
      <c r="A77" s="7"/>
      <c r="B77" s="268">
        <v>10</v>
      </c>
      <c r="C77" s="20"/>
      <c r="D77" s="553">
        <f t="shared" si="2"/>
        <v>0</v>
      </c>
      <c r="E77" s="733"/>
      <c r="F77" s="553">
        <f t="shared" si="3"/>
        <v>0</v>
      </c>
      <c r="G77" s="734"/>
      <c r="H77" s="735"/>
      <c r="I77" s="542">
        <f t="shared" si="13"/>
        <v>0</v>
      </c>
      <c r="K77" s="7"/>
      <c r="L77" s="268">
        <v>4.54</v>
      </c>
      <c r="M77" s="20"/>
      <c r="N77" s="240">
        <f t="shared" si="11"/>
        <v>0</v>
      </c>
      <c r="O77" s="799"/>
      <c r="P77" s="240">
        <f t="shared" si="5"/>
        <v>0</v>
      </c>
      <c r="Q77" s="800"/>
      <c r="R77" s="801"/>
      <c r="S77" s="542">
        <f t="shared" si="14"/>
        <v>935.2399999999999</v>
      </c>
      <c r="U77" s="7"/>
      <c r="V77" s="268">
        <v>10</v>
      </c>
      <c r="W77" s="20"/>
      <c r="X77" s="168">
        <f t="shared" si="12"/>
        <v>0</v>
      </c>
      <c r="Y77" s="733"/>
      <c r="Z77" s="553">
        <f t="shared" si="8"/>
        <v>0</v>
      </c>
      <c r="AA77" s="734"/>
      <c r="AB77" s="735"/>
      <c r="AC77" s="542">
        <f t="shared" si="15"/>
        <v>600</v>
      </c>
    </row>
    <row r="78" spans="1:29" x14ac:dyDescent="0.25">
      <c r="A78" s="7"/>
      <c r="B78" s="268">
        <v>10</v>
      </c>
      <c r="C78" s="20"/>
      <c r="D78" s="110">
        <f t="shared" si="2"/>
        <v>0</v>
      </c>
      <c r="E78" s="686"/>
      <c r="F78" s="110">
        <f t="shared" si="3"/>
        <v>0</v>
      </c>
      <c r="G78" s="436"/>
      <c r="H78" s="434"/>
      <c r="I78" s="542">
        <f t="shared" si="13"/>
        <v>0</v>
      </c>
      <c r="K78" s="7"/>
      <c r="L78" s="268">
        <v>4.54</v>
      </c>
      <c r="M78" s="20"/>
      <c r="N78" s="240">
        <f t="shared" si="11"/>
        <v>0</v>
      </c>
      <c r="O78" s="799"/>
      <c r="P78" s="240">
        <f t="shared" si="5"/>
        <v>0</v>
      </c>
      <c r="Q78" s="800"/>
      <c r="R78" s="801"/>
      <c r="S78" s="542">
        <f t="shared" si="14"/>
        <v>935.2399999999999</v>
      </c>
      <c r="U78" s="7"/>
      <c r="V78" s="268">
        <v>10</v>
      </c>
      <c r="W78" s="20"/>
      <c r="X78" s="168">
        <f t="shared" si="12"/>
        <v>0</v>
      </c>
      <c r="Y78" s="686"/>
      <c r="Z78" s="110">
        <f t="shared" si="8"/>
        <v>0</v>
      </c>
      <c r="AA78" s="436"/>
      <c r="AB78" s="434"/>
      <c r="AC78" s="542">
        <f t="shared" si="15"/>
        <v>600</v>
      </c>
    </row>
    <row r="79" spans="1:29" x14ac:dyDescent="0.25">
      <c r="A79" s="7"/>
      <c r="B79" s="268">
        <v>10</v>
      </c>
      <c r="C79" s="20"/>
      <c r="D79" s="110">
        <f t="shared" si="2"/>
        <v>0</v>
      </c>
      <c r="E79" s="686"/>
      <c r="F79" s="110">
        <f t="shared" si="3"/>
        <v>0</v>
      </c>
      <c r="G79" s="436"/>
      <c r="H79" s="434"/>
      <c r="I79" s="542">
        <f t="shared" si="13"/>
        <v>0</v>
      </c>
      <c r="K79" s="7"/>
      <c r="L79" s="268">
        <v>4.54</v>
      </c>
      <c r="M79" s="20"/>
      <c r="N79" s="240">
        <f t="shared" si="11"/>
        <v>0</v>
      </c>
      <c r="O79" s="799"/>
      <c r="P79" s="240">
        <f t="shared" si="5"/>
        <v>0</v>
      </c>
      <c r="Q79" s="800"/>
      <c r="R79" s="801"/>
      <c r="S79" s="542">
        <f t="shared" si="14"/>
        <v>935.2399999999999</v>
      </c>
      <c r="U79" s="7"/>
      <c r="V79" s="268">
        <v>10</v>
      </c>
      <c r="W79" s="20"/>
      <c r="X79" s="168">
        <f t="shared" si="12"/>
        <v>0</v>
      </c>
      <c r="Y79" s="686"/>
      <c r="Z79" s="110">
        <f t="shared" si="8"/>
        <v>0</v>
      </c>
      <c r="AA79" s="436"/>
      <c r="AB79" s="434"/>
      <c r="AC79" s="542">
        <f t="shared" si="15"/>
        <v>600</v>
      </c>
    </row>
    <row r="80" spans="1:29" x14ac:dyDescent="0.25">
      <c r="A80" s="7"/>
      <c r="B80" s="268">
        <v>10</v>
      </c>
      <c r="C80" s="20"/>
      <c r="D80" s="110">
        <f t="shared" si="2"/>
        <v>0</v>
      </c>
      <c r="E80" s="686"/>
      <c r="F80" s="110">
        <f t="shared" si="3"/>
        <v>0</v>
      </c>
      <c r="G80" s="436"/>
      <c r="H80" s="434"/>
      <c r="I80" s="542">
        <f t="shared" si="13"/>
        <v>0</v>
      </c>
      <c r="K80" s="7"/>
      <c r="L80" s="268">
        <v>4.54</v>
      </c>
      <c r="M80" s="20"/>
      <c r="N80" s="240">
        <f t="shared" si="11"/>
        <v>0</v>
      </c>
      <c r="O80" s="799"/>
      <c r="P80" s="240">
        <f t="shared" si="5"/>
        <v>0</v>
      </c>
      <c r="Q80" s="800"/>
      <c r="R80" s="801"/>
      <c r="S80" s="542">
        <f t="shared" si="14"/>
        <v>935.2399999999999</v>
      </c>
      <c r="U80" s="7"/>
      <c r="V80" s="268">
        <v>10</v>
      </c>
      <c r="W80" s="20"/>
      <c r="X80" s="168">
        <f t="shared" si="12"/>
        <v>0</v>
      </c>
      <c r="Y80" s="686"/>
      <c r="Z80" s="110">
        <f t="shared" si="8"/>
        <v>0</v>
      </c>
      <c r="AA80" s="436"/>
      <c r="AB80" s="434"/>
      <c r="AC80" s="542">
        <f t="shared" si="15"/>
        <v>600</v>
      </c>
    </row>
    <row r="81" spans="1:29" x14ac:dyDescent="0.25">
      <c r="A81" s="7"/>
      <c r="B81" s="268">
        <v>10</v>
      </c>
      <c r="C81" s="20"/>
      <c r="D81" s="110">
        <f t="shared" si="2"/>
        <v>0</v>
      </c>
      <c r="E81" s="686"/>
      <c r="F81" s="110">
        <f t="shared" si="3"/>
        <v>0</v>
      </c>
      <c r="G81" s="436"/>
      <c r="H81" s="434"/>
      <c r="I81" s="542">
        <f t="shared" si="13"/>
        <v>0</v>
      </c>
      <c r="K81" s="7"/>
      <c r="L81" s="268">
        <v>4.54</v>
      </c>
      <c r="M81" s="20"/>
      <c r="N81" s="240">
        <f t="shared" si="11"/>
        <v>0</v>
      </c>
      <c r="O81" s="799"/>
      <c r="P81" s="240">
        <f t="shared" si="5"/>
        <v>0</v>
      </c>
      <c r="Q81" s="800"/>
      <c r="R81" s="801"/>
      <c r="S81" s="542">
        <f t="shared" si="14"/>
        <v>935.2399999999999</v>
      </c>
      <c r="U81" s="7"/>
      <c r="V81" s="268">
        <v>10</v>
      </c>
      <c r="W81" s="20"/>
      <c r="X81" s="168">
        <f t="shared" si="12"/>
        <v>0</v>
      </c>
      <c r="Y81" s="686"/>
      <c r="Z81" s="110">
        <f t="shared" si="8"/>
        <v>0</v>
      </c>
      <c r="AA81" s="436"/>
      <c r="AB81" s="434"/>
      <c r="AC81" s="542">
        <f t="shared" si="15"/>
        <v>600</v>
      </c>
    </row>
    <row r="82" spans="1:29" x14ac:dyDescent="0.25">
      <c r="A82" s="7"/>
      <c r="B82" s="268">
        <v>10</v>
      </c>
      <c r="C82" s="20"/>
      <c r="D82" s="110">
        <f t="shared" si="2"/>
        <v>0</v>
      </c>
      <c r="E82" s="686"/>
      <c r="F82" s="110">
        <f t="shared" si="3"/>
        <v>0</v>
      </c>
      <c r="G82" s="436"/>
      <c r="H82" s="434"/>
      <c r="I82" s="542">
        <f t="shared" si="13"/>
        <v>0</v>
      </c>
      <c r="K82" s="7"/>
      <c r="L82" s="268">
        <v>4.54</v>
      </c>
      <c r="M82" s="20"/>
      <c r="N82" s="240">
        <f t="shared" si="11"/>
        <v>0</v>
      </c>
      <c r="O82" s="799"/>
      <c r="P82" s="240">
        <f t="shared" si="5"/>
        <v>0</v>
      </c>
      <c r="Q82" s="800"/>
      <c r="R82" s="801"/>
      <c r="S82" s="542">
        <f t="shared" si="14"/>
        <v>935.2399999999999</v>
      </c>
      <c r="U82" s="7"/>
      <c r="V82" s="268">
        <v>10</v>
      </c>
      <c r="W82" s="20"/>
      <c r="X82" s="168">
        <f t="shared" si="12"/>
        <v>0</v>
      </c>
      <c r="Y82" s="686"/>
      <c r="Z82" s="110">
        <f t="shared" si="8"/>
        <v>0</v>
      </c>
      <c r="AA82" s="436"/>
      <c r="AB82" s="434"/>
      <c r="AC82" s="542">
        <f t="shared" si="15"/>
        <v>600</v>
      </c>
    </row>
    <row r="83" spans="1:29" x14ac:dyDescent="0.25">
      <c r="A83" s="7"/>
      <c r="B83" s="268">
        <v>10</v>
      </c>
      <c r="C83" s="20"/>
      <c r="D83" s="110">
        <f t="shared" si="2"/>
        <v>0</v>
      </c>
      <c r="E83" s="686"/>
      <c r="F83" s="110">
        <f t="shared" si="3"/>
        <v>0</v>
      </c>
      <c r="G83" s="436"/>
      <c r="H83" s="434"/>
      <c r="I83" s="542">
        <f t="shared" si="13"/>
        <v>0</v>
      </c>
      <c r="K83" s="7"/>
      <c r="L83" s="268">
        <v>4.54</v>
      </c>
      <c r="M83" s="20"/>
      <c r="N83" s="240">
        <f t="shared" si="11"/>
        <v>0</v>
      </c>
      <c r="O83" s="799"/>
      <c r="P83" s="240">
        <f t="shared" si="5"/>
        <v>0</v>
      </c>
      <c r="Q83" s="800"/>
      <c r="R83" s="801"/>
      <c r="S83" s="542">
        <f t="shared" si="14"/>
        <v>935.2399999999999</v>
      </c>
      <c r="U83" s="7"/>
      <c r="V83" s="268">
        <v>10</v>
      </c>
      <c r="W83" s="20"/>
      <c r="X83" s="168">
        <f t="shared" si="12"/>
        <v>0</v>
      </c>
      <c r="Y83" s="686"/>
      <c r="Z83" s="110">
        <f t="shared" si="8"/>
        <v>0</v>
      </c>
      <c r="AA83" s="436"/>
      <c r="AB83" s="434"/>
      <c r="AC83" s="542">
        <f t="shared" si="15"/>
        <v>600</v>
      </c>
    </row>
    <row r="84" spans="1:29" x14ac:dyDescent="0.25">
      <c r="A84" s="7"/>
      <c r="B84" s="268">
        <v>10</v>
      </c>
      <c r="C84" s="20"/>
      <c r="D84" s="110">
        <f t="shared" si="2"/>
        <v>0</v>
      </c>
      <c r="E84" s="686"/>
      <c r="F84" s="110">
        <f t="shared" si="3"/>
        <v>0</v>
      </c>
      <c r="G84" s="436"/>
      <c r="H84" s="434"/>
      <c r="I84" s="542">
        <f t="shared" si="13"/>
        <v>0</v>
      </c>
      <c r="K84" s="7"/>
      <c r="L84" s="268">
        <v>4.54</v>
      </c>
      <c r="M84" s="20"/>
      <c r="N84" s="110">
        <f t="shared" si="11"/>
        <v>0</v>
      </c>
      <c r="O84" s="686"/>
      <c r="P84" s="110">
        <f t="shared" si="5"/>
        <v>0</v>
      </c>
      <c r="Q84" s="436"/>
      <c r="R84" s="434"/>
      <c r="S84" s="542">
        <f t="shared" si="14"/>
        <v>935.2399999999999</v>
      </c>
      <c r="U84" s="7"/>
      <c r="V84" s="268">
        <v>10</v>
      </c>
      <c r="W84" s="20"/>
      <c r="X84" s="168">
        <f t="shared" si="12"/>
        <v>0</v>
      </c>
      <c r="Y84" s="686"/>
      <c r="Z84" s="110">
        <f t="shared" si="8"/>
        <v>0</v>
      </c>
      <c r="AA84" s="436"/>
      <c r="AB84" s="434"/>
      <c r="AC84" s="542">
        <f t="shared" si="15"/>
        <v>600</v>
      </c>
    </row>
    <row r="85" spans="1:29" x14ac:dyDescent="0.25">
      <c r="A85" s="7"/>
      <c r="B85" s="268">
        <v>10</v>
      </c>
      <c r="C85" s="20"/>
      <c r="D85" s="110">
        <f t="shared" si="2"/>
        <v>0</v>
      </c>
      <c r="E85" s="686"/>
      <c r="F85" s="110">
        <f t="shared" si="3"/>
        <v>0</v>
      </c>
      <c r="G85" s="436"/>
      <c r="H85" s="434"/>
      <c r="I85" s="542">
        <f t="shared" si="13"/>
        <v>0</v>
      </c>
      <c r="K85" s="7"/>
      <c r="L85" s="268">
        <v>4.54</v>
      </c>
      <c r="M85" s="20"/>
      <c r="N85" s="110">
        <f t="shared" si="11"/>
        <v>0</v>
      </c>
      <c r="O85" s="686"/>
      <c r="P85" s="110">
        <f t="shared" si="5"/>
        <v>0</v>
      </c>
      <c r="Q85" s="436"/>
      <c r="R85" s="434"/>
      <c r="S85" s="542">
        <f t="shared" si="14"/>
        <v>935.2399999999999</v>
      </c>
      <c r="U85" s="7"/>
      <c r="V85" s="268">
        <v>10</v>
      </c>
      <c r="W85" s="20"/>
      <c r="X85" s="168">
        <f t="shared" si="12"/>
        <v>0</v>
      </c>
      <c r="Y85" s="686"/>
      <c r="Z85" s="110">
        <f t="shared" si="8"/>
        <v>0</v>
      </c>
      <c r="AA85" s="436"/>
      <c r="AB85" s="434"/>
      <c r="AC85" s="542">
        <f t="shared" si="15"/>
        <v>600</v>
      </c>
    </row>
    <row r="86" spans="1:29" x14ac:dyDescent="0.25">
      <c r="A86" s="7"/>
      <c r="B86" s="268">
        <v>10</v>
      </c>
      <c r="C86" s="20"/>
      <c r="D86" s="110">
        <f t="shared" si="2"/>
        <v>0</v>
      </c>
      <c r="E86" s="686"/>
      <c r="F86" s="110">
        <f t="shared" si="3"/>
        <v>0</v>
      </c>
      <c r="G86" s="436"/>
      <c r="H86" s="434"/>
      <c r="I86" s="542">
        <f t="shared" si="13"/>
        <v>0</v>
      </c>
      <c r="K86" s="7"/>
      <c r="L86" s="268">
        <v>4.54</v>
      </c>
      <c r="M86" s="20"/>
      <c r="N86" s="110">
        <f t="shared" si="11"/>
        <v>0</v>
      </c>
      <c r="O86" s="686"/>
      <c r="P86" s="110">
        <f t="shared" si="5"/>
        <v>0</v>
      </c>
      <c r="Q86" s="436"/>
      <c r="R86" s="434"/>
      <c r="S86" s="542">
        <f t="shared" si="14"/>
        <v>935.2399999999999</v>
      </c>
      <c r="U86" s="7"/>
      <c r="V86" s="268">
        <v>10</v>
      </c>
      <c r="W86" s="20"/>
      <c r="X86" s="168">
        <f t="shared" si="12"/>
        <v>0</v>
      </c>
      <c r="Y86" s="686"/>
      <c r="Z86" s="110">
        <f t="shared" si="8"/>
        <v>0</v>
      </c>
      <c r="AA86" s="436"/>
      <c r="AB86" s="434"/>
      <c r="AC86" s="542">
        <f t="shared" si="15"/>
        <v>600</v>
      </c>
    </row>
    <row r="87" spans="1:29" x14ac:dyDescent="0.25">
      <c r="A87" s="7"/>
      <c r="B87" s="268">
        <v>10</v>
      </c>
      <c r="C87" s="20"/>
      <c r="D87" s="110">
        <f t="shared" si="2"/>
        <v>0</v>
      </c>
      <c r="E87" s="686"/>
      <c r="F87" s="110">
        <f t="shared" si="3"/>
        <v>0</v>
      </c>
      <c r="G87" s="436"/>
      <c r="H87" s="434"/>
      <c r="I87" s="542">
        <f t="shared" si="13"/>
        <v>0</v>
      </c>
      <c r="K87" s="7"/>
      <c r="L87" s="268">
        <v>4.54</v>
      </c>
      <c r="M87" s="20"/>
      <c r="N87" s="110">
        <f t="shared" si="11"/>
        <v>0</v>
      </c>
      <c r="O87" s="686"/>
      <c r="P87" s="110">
        <f t="shared" si="5"/>
        <v>0</v>
      </c>
      <c r="Q87" s="436"/>
      <c r="R87" s="434"/>
      <c r="S87" s="542">
        <f t="shared" si="14"/>
        <v>935.2399999999999</v>
      </c>
      <c r="U87" s="7"/>
      <c r="V87" s="268">
        <v>10</v>
      </c>
      <c r="W87" s="20"/>
      <c r="X87" s="168">
        <f t="shared" si="12"/>
        <v>0</v>
      </c>
      <c r="Y87" s="686"/>
      <c r="Z87" s="110">
        <f t="shared" si="8"/>
        <v>0</v>
      </c>
      <c r="AA87" s="436"/>
      <c r="AB87" s="434"/>
      <c r="AC87" s="542">
        <f t="shared" si="15"/>
        <v>600</v>
      </c>
    </row>
    <row r="88" spans="1:29" x14ac:dyDescent="0.25">
      <c r="A88" s="7"/>
      <c r="B88" s="268">
        <v>10</v>
      </c>
      <c r="C88" s="20"/>
      <c r="D88" s="110">
        <f t="shared" si="2"/>
        <v>0</v>
      </c>
      <c r="E88" s="686"/>
      <c r="F88" s="110">
        <f t="shared" si="3"/>
        <v>0</v>
      </c>
      <c r="G88" s="436"/>
      <c r="H88" s="434"/>
      <c r="I88" s="542">
        <f t="shared" si="13"/>
        <v>0</v>
      </c>
      <c r="K88" s="7"/>
      <c r="L88" s="268">
        <v>4.54</v>
      </c>
      <c r="M88" s="20"/>
      <c r="N88" s="110">
        <f t="shared" si="11"/>
        <v>0</v>
      </c>
      <c r="O88" s="686"/>
      <c r="P88" s="110">
        <f t="shared" si="5"/>
        <v>0</v>
      </c>
      <c r="Q88" s="436"/>
      <c r="R88" s="434"/>
      <c r="S88" s="542">
        <f t="shared" si="14"/>
        <v>935.2399999999999</v>
      </c>
      <c r="U88" s="7"/>
      <c r="V88" s="268">
        <v>10</v>
      </c>
      <c r="W88" s="20"/>
      <c r="X88" s="168">
        <f t="shared" si="12"/>
        <v>0</v>
      </c>
      <c r="Y88" s="686"/>
      <c r="Z88" s="110">
        <f t="shared" si="8"/>
        <v>0</v>
      </c>
      <c r="AA88" s="436"/>
      <c r="AB88" s="434"/>
      <c r="AC88" s="542">
        <f t="shared" si="15"/>
        <v>600</v>
      </c>
    </row>
    <row r="89" spans="1:29" x14ac:dyDescent="0.25">
      <c r="A89" s="7"/>
      <c r="B89" s="268">
        <v>10</v>
      </c>
      <c r="C89" s="20"/>
      <c r="D89" s="110">
        <f t="shared" si="2"/>
        <v>0</v>
      </c>
      <c r="E89" s="686"/>
      <c r="F89" s="110">
        <f t="shared" si="3"/>
        <v>0</v>
      </c>
      <c r="G89" s="436"/>
      <c r="H89" s="434"/>
      <c r="I89" s="542">
        <f t="shared" si="13"/>
        <v>0</v>
      </c>
      <c r="K89" s="7"/>
      <c r="L89" s="268">
        <v>4.54</v>
      </c>
      <c r="M89" s="20"/>
      <c r="N89" s="110">
        <f t="shared" si="11"/>
        <v>0</v>
      </c>
      <c r="O89" s="686"/>
      <c r="P89" s="110">
        <f t="shared" si="5"/>
        <v>0</v>
      </c>
      <c r="Q89" s="436"/>
      <c r="R89" s="434"/>
      <c r="S89" s="542">
        <f t="shared" si="14"/>
        <v>935.2399999999999</v>
      </c>
      <c r="U89" s="7"/>
      <c r="V89" s="268">
        <v>10</v>
      </c>
      <c r="W89" s="20"/>
      <c r="X89" s="168">
        <f t="shared" si="12"/>
        <v>0</v>
      </c>
      <c r="Y89" s="686"/>
      <c r="Z89" s="110">
        <f t="shared" si="8"/>
        <v>0</v>
      </c>
      <c r="AA89" s="436"/>
      <c r="AB89" s="434"/>
      <c r="AC89" s="542">
        <f t="shared" si="15"/>
        <v>600</v>
      </c>
    </row>
    <row r="90" spans="1:29" x14ac:dyDescent="0.25">
      <c r="A90" s="7"/>
      <c r="B90" s="268">
        <v>10</v>
      </c>
      <c r="C90" s="20"/>
      <c r="D90" s="110">
        <f t="shared" si="2"/>
        <v>0</v>
      </c>
      <c r="E90" s="686"/>
      <c r="F90" s="110">
        <f t="shared" si="3"/>
        <v>0</v>
      </c>
      <c r="G90" s="436"/>
      <c r="H90" s="434"/>
      <c r="I90" s="542">
        <f t="shared" si="13"/>
        <v>0</v>
      </c>
      <c r="K90" s="7"/>
      <c r="L90" s="268">
        <v>4.54</v>
      </c>
      <c r="M90" s="20"/>
      <c r="N90" s="110">
        <f t="shared" si="11"/>
        <v>0</v>
      </c>
      <c r="O90" s="686"/>
      <c r="P90" s="110">
        <f t="shared" si="5"/>
        <v>0</v>
      </c>
      <c r="Q90" s="436"/>
      <c r="R90" s="434"/>
      <c r="S90" s="542">
        <f t="shared" si="14"/>
        <v>935.2399999999999</v>
      </c>
      <c r="U90" s="7"/>
      <c r="V90" s="268">
        <v>10</v>
      </c>
      <c r="W90" s="20"/>
      <c r="X90" s="168">
        <f t="shared" si="12"/>
        <v>0</v>
      </c>
      <c r="Y90" s="686"/>
      <c r="Z90" s="110">
        <f t="shared" si="8"/>
        <v>0</v>
      </c>
      <c r="AA90" s="436"/>
      <c r="AB90" s="434"/>
      <c r="AC90" s="542">
        <f t="shared" si="15"/>
        <v>600</v>
      </c>
    </row>
    <row r="91" spans="1:29" x14ac:dyDescent="0.25">
      <c r="A91" s="7"/>
      <c r="B91" s="268">
        <v>10</v>
      </c>
      <c r="C91" s="20"/>
      <c r="D91" s="110">
        <f t="shared" si="2"/>
        <v>0</v>
      </c>
      <c r="E91" s="686"/>
      <c r="F91" s="110">
        <f t="shared" si="3"/>
        <v>0</v>
      </c>
      <c r="G91" s="436"/>
      <c r="H91" s="434"/>
      <c r="I91" s="542">
        <f t="shared" si="13"/>
        <v>0</v>
      </c>
      <c r="K91" s="7"/>
      <c r="L91" s="268">
        <v>4.54</v>
      </c>
      <c r="M91" s="20"/>
      <c r="N91" s="110">
        <f t="shared" si="11"/>
        <v>0</v>
      </c>
      <c r="O91" s="686"/>
      <c r="P91" s="110">
        <f t="shared" si="5"/>
        <v>0</v>
      </c>
      <c r="Q91" s="436"/>
      <c r="R91" s="434"/>
      <c r="S91" s="542">
        <f t="shared" si="14"/>
        <v>935.2399999999999</v>
      </c>
      <c r="U91" s="7"/>
      <c r="V91" s="268">
        <v>10</v>
      </c>
      <c r="W91" s="20"/>
      <c r="X91" s="168">
        <f t="shared" si="12"/>
        <v>0</v>
      </c>
      <c r="Y91" s="686"/>
      <c r="Z91" s="110">
        <f t="shared" si="8"/>
        <v>0</v>
      </c>
      <c r="AA91" s="436"/>
      <c r="AB91" s="434"/>
      <c r="AC91" s="542">
        <f t="shared" si="15"/>
        <v>600</v>
      </c>
    </row>
    <row r="92" spans="1:29" x14ac:dyDescent="0.25">
      <c r="A92" s="7"/>
      <c r="B92" s="268">
        <v>10</v>
      </c>
      <c r="C92" s="20"/>
      <c r="D92" s="110">
        <f t="shared" si="2"/>
        <v>0</v>
      </c>
      <c r="E92" s="686"/>
      <c r="F92" s="110">
        <f t="shared" si="3"/>
        <v>0</v>
      </c>
      <c r="G92" s="436"/>
      <c r="H92" s="434"/>
      <c r="I92" s="542">
        <f t="shared" si="13"/>
        <v>0</v>
      </c>
      <c r="K92" s="7"/>
      <c r="L92" s="268">
        <v>4.54</v>
      </c>
      <c r="M92" s="20"/>
      <c r="N92" s="110">
        <f t="shared" si="11"/>
        <v>0</v>
      </c>
      <c r="O92" s="686"/>
      <c r="P92" s="110">
        <f t="shared" si="5"/>
        <v>0</v>
      </c>
      <c r="Q92" s="436"/>
      <c r="R92" s="434"/>
      <c r="S92" s="542">
        <f t="shared" si="14"/>
        <v>935.2399999999999</v>
      </c>
      <c r="U92" s="7"/>
      <c r="V92" s="268">
        <v>10</v>
      </c>
      <c r="W92" s="20"/>
      <c r="X92" s="168">
        <f t="shared" si="12"/>
        <v>0</v>
      </c>
      <c r="Y92" s="686"/>
      <c r="Z92" s="110">
        <f t="shared" si="8"/>
        <v>0</v>
      </c>
      <c r="AA92" s="436"/>
      <c r="AB92" s="434"/>
      <c r="AC92" s="542">
        <f t="shared" si="15"/>
        <v>600</v>
      </c>
    </row>
    <row r="93" spans="1:29" x14ac:dyDescent="0.25">
      <c r="A93" s="7"/>
      <c r="B93" s="268">
        <v>10</v>
      </c>
      <c r="C93" s="20"/>
      <c r="D93" s="110">
        <f t="shared" si="2"/>
        <v>0</v>
      </c>
      <c r="E93" s="686"/>
      <c r="F93" s="110">
        <f t="shared" si="3"/>
        <v>0</v>
      </c>
      <c r="G93" s="436"/>
      <c r="H93" s="434"/>
      <c r="I93" s="542">
        <f t="shared" si="13"/>
        <v>0</v>
      </c>
      <c r="K93" s="7"/>
      <c r="L93" s="268">
        <v>4.54</v>
      </c>
      <c r="M93" s="20"/>
      <c r="N93" s="110">
        <f t="shared" si="11"/>
        <v>0</v>
      </c>
      <c r="O93" s="686"/>
      <c r="P93" s="110">
        <f t="shared" si="5"/>
        <v>0</v>
      </c>
      <c r="Q93" s="436"/>
      <c r="R93" s="434"/>
      <c r="S93" s="542">
        <f t="shared" si="14"/>
        <v>935.2399999999999</v>
      </c>
      <c r="U93" s="7"/>
      <c r="V93" s="268">
        <v>10</v>
      </c>
      <c r="W93" s="20"/>
      <c r="X93" s="168">
        <f t="shared" si="12"/>
        <v>0</v>
      </c>
      <c r="Y93" s="686"/>
      <c r="Z93" s="110">
        <f t="shared" si="8"/>
        <v>0</v>
      </c>
      <c r="AA93" s="436"/>
      <c r="AB93" s="434"/>
      <c r="AC93" s="542">
        <f t="shared" si="15"/>
        <v>600</v>
      </c>
    </row>
    <row r="94" spans="1:29" x14ac:dyDescent="0.25">
      <c r="A94" s="7"/>
      <c r="B94" s="268">
        <v>10</v>
      </c>
      <c r="C94" s="20"/>
      <c r="D94" s="110">
        <f t="shared" si="2"/>
        <v>0</v>
      </c>
      <c r="E94" s="686"/>
      <c r="F94" s="110">
        <f t="shared" si="3"/>
        <v>0</v>
      </c>
      <c r="G94" s="436"/>
      <c r="H94" s="434"/>
      <c r="I94" s="542">
        <f t="shared" si="13"/>
        <v>0</v>
      </c>
      <c r="K94" s="7"/>
      <c r="L94" s="268">
        <v>4.54</v>
      </c>
      <c r="M94" s="20"/>
      <c r="N94" s="110">
        <f t="shared" si="11"/>
        <v>0</v>
      </c>
      <c r="O94" s="686"/>
      <c r="P94" s="110">
        <f t="shared" si="5"/>
        <v>0</v>
      </c>
      <c r="Q94" s="436"/>
      <c r="R94" s="434"/>
      <c r="S94" s="542">
        <f t="shared" si="14"/>
        <v>935.2399999999999</v>
      </c>
      <c r="U94" s="7"/>
      <c r="V94" s="268">
        <v>10</v>
      </c>
      <c r="W94" s="20"/>
      <c r="X94" s="168">
        <f t="shared" si="12"/>
        <v>0</v>
      </c>
      <c r="Y94" s="686"/>
      <c r="Z94" s="110">
        <f t="shared" si="8"/>
        <v>0</v>
      </c>
      <c r="AA94" s="436"/>
      <c r="AB94" s="434"/>
      <c r="AC94" s="542">
        <f t="shared" si="15"/>
        <v>600</v>
      </c>
    </row>
    <row r="95" spans="1:29" x14ac:dyDescent="0.25">
      <c r="A95" s="7"/>
      <c r="B95" s="268">
        <v>10</v>
      </c>
      <c r="C95" s="20"/>
      <c r="D95" s="110">
        <f t="shared" si="2"/>
        <v>0</v>
      </c>
      <c r="E95" s="686"/>
      <c r="F95" s="110">
        <f t="shared" si="3"/>
        <v>0</v>
      </c>
      <c r="G95" s="436"/>
      <c r="H95" s="434"/>
      <c r="I95" s="542">
        <f t="shared" si="13"/>
        <v>0</v>
      </c>
      <c r="K95" s="7"/>
      <c r="L95" s="268">
        <v>4.54</v>
      </c>
      <c r="M95" s="20"/>
      <c r="N95" s="110">
        <f t="shared" si="11"/>
        <v>0</v>
      </c>
      <c r="O95" s="686"/>
      <c r="P95" s="110">
        <f t="shared" si="5"/>
        <v>0</v>
      </c>
      <c r="Q95" s="436"/>
      <c r="R95" s="434"/>
      <c r="S95" s="542">
        <f t="shared" si="14"/>
        <v>935.2399999999999</v>
      </c>
      <c r="U95" s="7"/>
      <c r="V95" s="268">
        <v>10</v>
      </c>
      <c r="W95" s="20"/>
      <c r="X95" s="168">
        <f t="shared" si="12"/>
        <v>0</v>
      </c>
      <c r="Y95" s="686"/>
      <c r="Z95" s="110">
        <f t="shared" si="8"/>
        <v>0</v>
      </c>
      <c r="AA95" s="436"/>
      <c r="AB95" s="434"/>
      <c r="AC95" s="542">
        <f t="shared" si="15"/>
        <v>600</v>
      </c>
    </row>
    <row r="96" spans="1:29" x14ac:dyDescent="0.25">
      <c r="A96" s="7"/>
      <c r="B96" s="268">
        <v>10</v>
      </c>
      <c r="C96" s="20"/>
      <c r="D96" s="110">
        <f t="shared" si="2"/>
        <v>0</v>
      </c>
      <c r="E96" s="686"/>
      <c r="F96" s="110">
        <f t="shared" si="3"/>
        <v>0</v>
      </c>
      <c r="G96" s="436"/>
      <c r="H96" s="434"/>
      <c r="I96" s="542">
        <f t="shared" si="13"/>
        <v>0</v>
      </c>
      <c r="K96" s="7"/>
      <c r="L96" s="268">
        <v>4.54</v>
      </c>
      <c r="M96" s="20"/>
      <c r="N96" s="110">
        <f t="shared" si="11"/>
        <v>0</v>
      </c>
      <c r="O96" s="686"/>
      <c r="P96" s="110">
        <f t="shared" si="5"/>
        <v>0</v>
      </c>
      <c r="Q96" s="436"/>
      <c r="R96" s="434"/>
      <c r="S96" s="542">
        <f t="shared" si="14"/>
        <v>935.2399999999999</v>
      </c>
      <c r="U96" s="7"/>
      <c r="V96" s="268">
        <v>10</v>
      </c>
      <c r="W96" s="20"/>
      <c r="X96" s="168">
        <f t="shared" si="12"/>
        <v>0</v>
      </c>
      <c r="Y96" s="686"/>
      <c r="Z96" s="110">
        <f t="shared" si="8"/>
        <v>0</v>
      </c>
      <c r="AA96" s="436"/>
      <c r="AB96" s="434"/>
      <c r="AC96" s="542">
        <f t="shared" si="15"/>
        <v>600</v>
      </c>
    </row>
    <row r="97" spans="1:29" x14ac:dyDescent="0.25">
      <c r="A97" s="7"/>
      <c r="B97" s="268">
        <v>10</v>
      </c>
      <c r="C97" s="20"/>
      <c r="D97" s="110">
        <f t="shared" si="2"/>
        <v>0</v>
      </c>
      <c r="E97" s="686"/>
      <c r="F97" s="110">
        <f t="shared" si="3"/>
        <v>0</v>
      </c>
      <c r="G97" s="436"/>
      <c r="H97" s="434"/>
      <c r="I97" s="542">
        <f t="shared" si="13"/>
        <v>0</v>
      </c>
      <c r="K97" s="7"/>
      <c r="L97" s="268">
        <v>4.54</v>
      </c>
      <c r="M97" s="20"/>
      <c r="N97" s="110">
        <f t="shared" si="11"/>
        <v>0</v>
      </c>
      <c r="O97" s="686"/>
      <c r="P97" s="110">
        <f t="shared" si="5"/>
        <v>0</v>
      </c>
      <c r="Q97" s="436"/>
      <c r="R97" s="434"/>
      <c r="S97" s="542">
        <f t="shared" si="14"/>
        <v>935.2399999999999</v>
      </c>
      <c r="U97" s="7"/>
      <c r="V97" s="268">
        <v>10</v>
      </c>
      <c r="W97" s="20"/>
      <c r="X97" s="168">
        <f t="shared" si="12"/>
        <v>0</v>
      </c>
      <c r="Y97" s="686"/>
      <c r="Z97" s="110">
        <f t="shared" si="8"/>
        <v>0</v>
      </c>
      <c r="AA97" s="436"/>
      <c r="AB97" s="434"/>
      <c r="AC97" s="542">
        <f t="shared" si="15"/>
        <v>600</v>
      </c>
    </row>
    <row r="98" spans="1:29" x14ac:dyDescent="0.25">
      <c r="A98" s="7"/>
      <c r="B98" s="268">
        <v>10</v>
      </c>
      <c r="C98" s="20"/>
      <c r="D98" s="110">
        <f t="shared" si="2"/>
        <v>0</v>
      </c>
      <c r="E98" s="686"/>
      <c r="F98" s="110">
        <f t="shared" si="3"/>
        <v>0</v>
      </c>
      <c r="G98" s="436"/>
      <c r="H98" s="434"/>
      <c r="I98" s="542">
        <f t="shared" si="13"/>
        <v>0</v>
      </c>
      <c r="K98" s="7"/>
      <c r="L98" s="268">
        <v>4.54</v>
      </c>
      <c r="M98" s="20"/>
      <c r="N98" s="110">
        <f t="shared" si="11"/>
        <v>0</v>
      </c>
      <c r="O98" s="686"/>
      <c r="P98" s="110">
        <f t="shared" si="5"/>
        <v>0</v>
      </c>
      <c r="Q98" s="436"/>
      <c r="R98" s="434"/>
      <c r="S98" s="542">
        <f t="shared" si="14"/>
        <v>935.2399999999999</v>
      </c>
      <c r="U98" s="7"/>
      <c r="V98" s="268">
        <v>10</v>
      </c>
      <c r="W98" s="20"/>
      <c r="X98" s="168">
        <f t="shared" si="12"/>
        <v>0</v>
      </c>
      <c r="Y98" s="686"/>
      <c r="Z98" s="110">
        <f t="shared" si="8"/>
        <v>0</v>
      </c>
      <c r="AA98" s="436"/>
      <c r="AB98" s="434"/>
      <c r="AC98" s="542">
        <f t="shared" si="15"/>
        <v>600</v>
      </c>
    </row>
    <row r="99" spans="1:29" x14ac:dyDescent="0.25">
      <c r="A99" s="7"/>
      <c r="B99" s="268">
        <v>10</v>
      </c>
      <c r="C99" s="20"/>
      <c r="D99" s="110">
        <f t="shared" si="2"/>
        <v>0</v>
      </c>
      <c r="E99" s="686"/>
      <c r="F99" s="110">
        <f t="shared" si="3"/>
        <v>0</v>
      </c>
      <c r="G99" s="436"/>
      <c r="H99" s="434"/>
      <c r="I99" s="542">
        <f t="shared" si="13"/>
        <v>0</v>
      </c>
      <c r="K99" s="7"/>
      <c r="L99" s="268">
        <v>4.54</v>
      </c>
      <c r="M99" s="20"/>
      <c r="N99" s="110">
        <f t="shared" si="11"/>
        <v>0</v>
      </c>
      <c r="O99" s="686"/>
      <c r="P99" s="110">
        <f t="shared" si="5"/>
        <v>0</v>
      </c>
      <c r="Q99" s="436"/>
      <c r="R99" s="434"/>
      <c r="S99" s="542">
        <f t="shared" si="14"/>
        <v>935.2399999999999</v>
      </c>
      <c r="U99" s="7"/>
      <c r="V99" s="268">
        <v>10</v>
      </c>
      <c r="W99" s="20"/>
      <c r="X99" s="168">
        <f t="shared" si="12"/>
        <v>0</v>
      </c>
      <c r="Y99" s="686"/>
      <c r="Z99" s="110">
        <f t="shared" si="8"/>
        <v>0</v>
      </c>
      <c r="AA99" s="436"/>
      <c r="AB99" s="434"/>
      <c r="AC99" s="542">
        <f t="shared" si="15"/>
        <v>600</v>
      </c>
    </row>
    <row r="100" spans="1:29" x14ac:dyDescent="0.25">
      <c r="A100" s="7"/>
      <c r="B100" s="268">
        <v>10</v>
      </c>
      <c r="C100" s="20"/>
      <c r="D100" s="110">
        <f t="shared" si="2"/>
        <v>0</v>
      </c>
      <c r="E100" s="686"/>
      <c r="F100" s="110">
        <f t="shared" si="3"/>
        <v>0</v>
      </c>
      <c r="G100" s="436"/>
      <c r="H100" s="434"/>
      <c r="I100" s="542">
        <f t="shared" si="13"/>
        <v>0</v>
      </c>
      <c r="K100" s="7"/>
      <c r="L100" s="268">
        <v>4.54</v>
      </c>
      <c r="M100" s="20"/>
      <c r="N100" s="110">
        <f t="shared" si="11"/>
        <v>0</v>
      </c>
      <c r="O100" s="686"/>
      <c r="P100" s="110">
        <f t="shared" si="5"/>
        <v>0</v>
      </c>
      <c r="Q100" s="436"/>
      <c r="R100" s="434"/>
      <c r="S100" s="542">
        <f t="shared" si="14"/>
        <v>935.2399999999999</v>
      </c>
      <c r="U100" s="7"/>
      <c r="V100" s="268">
        <v>10</v>
      </c>
      <c r="W100" s="20"/>
      <c r="X100" s="168">
        <f t="shared" si="12"/>
        <v>0</v>
      </c>
      <c r="Y100" s="686"/>
      <c r="Z100" s="110">
        <f t="shared" si="8"/>
        <v>0</v>
      </c>
      <c r="AA100" s="436"/>
      <c r="AB100" s="434"/>
      <c r="AC100" s="542">
        <f t="shared" si="15"/>
        <v>600</v>
      </c>
    </row>
    <row r="101" spans="1:29" x14ac:dyDescent="0.25">
      <c r="A101" s="7"/>
      <c r="B101" s="268">
        <v>10</v>
      </c>
      <c r="C101" s="20"/>
      <c r="D101" s="110">
        <f t="shared" si="2"/>
        <v>0</v>
      </c>
      <c r="E101" s="686"/>
      <c r="F101" s="110">
        <f t="shared" si="3"/>
        <v>0</v>
      </c>
      <c r="G101" s="436"/>
      <c r="H101" s="434"/>
      <c r="I101" s="542">
        <f t="shared" si="13"/>
        <v>0</v>
      </c>
      <c r="K101" s="7"/>
      <c r="L101" s="268">
        <v>4.54</v>
      </c>
      <c r="M101" s="20"/>
      <c r="N101" s="110">
        <f t="shared" si="11"/>
        <v>0</v>
      </c>
      <c r="O101" s="686"/>
      <c r="P101" s="110">
        <f t="shared" si="5"/>
        <v>0</v>
      </c>
      <c r="Q101" s="436"/>
      <c r="R101" s="434"/>
      <c r="S101" s="542">
        <f t="shared" si="14"/>
        <v>935.2399999999999</v>
      </c>
      <c r="U101" s="7"/>
      <c r="V101" s="268">
        <v>10</v>
      </c>
      <c r="W101" s="20"/>
      <c r="X101" s="168">
        <f t="shared" si="12"/>
        <v>0</v>
      </c>
      <c r="Y101" s="686"/>
      <c r="Z101" s="110">
        <f t="shared" si="8"/>
        <v>0</v>
      </c>
      <c r="AA101" s="436"/>
      <c r="AB101" s="434"/>
      <c r="AC101" s="542">
        <f t="shared" si="15"/>
        <v>600</v>
      </c>
    </row>
    <row r="102" spans="1:29" x14ac:dyDescent="0.25">
      <c r="A102" s="7"/>
      <c r="B102" s="268">
        <v>10</v>
      </c>
      <c r="C102" s="20"/>
      <c r="D102" s="110">
        <f t="shared" si="2"/>
        <v>0</v>
      </c>
      <c r="E102" s="686"/>
      <c r="F102" s="110">
        <f t="shared" si="3"/>
        <v>0</v>
      </c>
      <c r="G102" s="436"/>
      <c r="H102" s="434"/>
      <c r="I102" s="542">
        <f t="shared" si="13"/>
        <v>0</v>
      </c>
      <c r="K102" s="7"/>
      <c r="L102" s="268">
        <v>4.54</v>
      </c>
      <c r="M102" s="20"/>
      <c r="N102" s="110">
        <f t="shared" si="11"/>
        <v>0</v>
      </c>
      <c r="O102" s="686"/>
      <c r="P102" s="110">
        <f t="shared" si="5"/>
        <v>0</v>
      </c>
      <c r="Q102" s="436"/>
      <c r="R102" s="434"/>
      <c r="S102" s="542">
        <f t="shared" si="14"/>
        <v>935.2399999999999</v>
      </c>
      <c r="U102" s="7"/>
      <c r="V102" s="268">
        <v>10</v>
      </c>
      <c r="W102" s="20"/>
      <c r="X102" s="168">
        <f t="shared" si="12"/>
        <v>0</v>
      </c>
      <c r="Y102" s="686"/>
      <c r="Z102" s="110">
        <f t="shared" si="8"/>
        <v>0</v>
      </c>
      <c r="AA102" s="436"/>
      <c r="AB102" s="434"/>
      <c r="AC102" s="542">
        <f t="shared" si="15"/>
        <v>600</v>
      </c>
    </row>
    <row r="103" spans="1:29" x14ac:dyDescent="0.25">
      <c r="A103" s="7"/>
      <c r="B103" s="268">
        <v>10</v>
      </c>
      <c r="C103" s="20"/>
      <c r="D103" s="110">
        <f t="shared" si="2"/>
        <v>0</v>
      </c>
      <c r="E103" s="686"/>
      <c r="F103" s="110">
        <f t="shared" si="3"/>
        <v>0</v>
      </c>
      <c r="G103" s="436"/>
      <c r="H103" s="434"/>
      <c r="I103" s="542">
        <f t="shared" si="13"/>
        <v>0</v>
      </c>
      <c r="K103" s="7"/>
      <c r="L103" s="268">
        <v>4.54</v>
      </c>
      <c r="M103" s="20"/>
      <c r="N103" s="110">
        <f t="shared" si="11"/>
        <v>0</v>
      </c>
      <c r="O103" s="686"/>
      <c r="P103" s="110">
        <f t="shared" si="5"/>
        <v>0</v>
      </c>
      <c r="Q103" s="436"/>
      <c r="R103" s="434"/>
      <c r="S103" s="542">
        <f t="shared" si="14"/>
        <v>935.2399999999999</v>
      </c>
      <c r="U103" s="7"/>
      <c r="V103" s="268">
        <v>10</v>
      </c>
      <c r="W103" s="20"/>
      <c r="X103" s="168">
        <f t="shared" si="12"/>
        <v>0</v>
      </c>
      <c r="Y103" s="686"/>
      <c r="Z103" s="110">
        <f t="shared" si="8"/>
        <v>0</v>
      </c>
      <c r="AA103" s="436"/>
      <c r="AB103" s="434"/>
      <c r="AC103" s="542">
        <f t="shared" si="15"/>
        <v>600</v>
      </c>
    </row>
    <row r="104" spans="1:29" x14ac:dyDescent="0.25">
      <c r="A104" s="7"/>
      <c r="B104" s="268">
        <v>10</v>
      </c>
      <c r="C104" s="20"/>
      <c r="D104" s="110">
        <f t="shared" si="2"/>
        <v>0</v>
      </c>
      <c r="E104" s="686"/>
      <c r="F104" s="110">
        <f t="shared" si="3"/>
        <v>0</v>
      </c>
      <c r="G104" s="436"/>
      <c r="H104" s="434"/>
      <c r="I104" s="542">
        <f t="shared" si="13"/>
        <v>0</v>
      </c>
      <c r="K104" s="7"/>
      <c r="L104" s="268">
        <v>4.54</v>
      </c>
      <c r="M104" s="20"/>
      <c r="N104" s="110">
        <f t="shared" si="11"/>
        <v>0</v>
      </c>
      <c r="O104" s="686"/>
      <c r="P104" s="110">
        <f t="shared" si="5"/>
        <v>0</v>
      </c>
      <c r="Q104" s="436"/>
      <c r="R104" s="434"/>
      <c r="S104" s="542">
        <f t="shared" si="14"/>
        <v>935.2399999999999</v>
      </c>
      <c r="U104" s="7"/>
      <c r="V104" s="268">
        <v>10</v>
      </c>
      <c r="W104" s="20"/>
      <c r="X104" s="168">
        <f t="shared" si="12"/>
        <v>0</v>
      </c>
      <c r="Y104" s="686"/>
      <c r="Z104" s="110">
        <f t="shared" si="8"/>
        <v>0</v>
      </c>
      <c r="AA104" s="436"/>
      <c r="AB104" s="434"/>
      <c r="AC104" s="542">
        <f t="shared" si="15"/>
        <v>600</v>
      </c>
    </row>
    <row r="105" spans="1:29" x14ac:dyDescent="0.25">
      <c r="A105" s="7"/>
      <c r="B105" s="268">
        <v>10</v>
      </c>
      <c r="C105" s="20"/>
      <c r="D105" s="110">
        <f t="shared" si="2"/>
        <v>0</v>
      </c>
      <c r="E105" s="686"/>
      <c r="F105" s="110">
        <f t="shared" si="3"/>
        <v>0</v>
      </c>
      <c r="G105" s="436"/>
      <c r="H105" s="434"/>
      <c r="I105" s="542">
        <f t="shared" si="13"/>
        <v>0</v>
      </c>
      <c r="K105" s="7"/>
      <c r="L105" s="268">
        <v>4.54</v>
      </c>
      <c r="M105" s="20"/>
      <c r="N105" s="110">
        <f t="shared" si="11"/>
        <v>0</v>
      </c>
      <c r="O105" s="686"/>
      <c r="P105" s="110">
        <f t="shared" si="5"/>
        <v>0</v>
      </c>
      <c r="Q105" s="436"/>
      <c r="R105" s="434"/>
      <c r="S105" s="542">
        <f t="shared" si="14"/>
        <v>935.2399999999999</v>
      </c>
      <c r="U105" s="7"/>
      <c r="V105" s="268">
        <v>10</v>
      </c>
      <c r="W105" s="20"/>
      <c r="X105" s="168">
        <f t="shared" si="12"/>
        <v>0</v>
      </c>
      <c r="Y105" s="686"/>
      <c r="Z105" s="110">
        <f t="shared" si="8"/>
        <v>0</v>
      </c>
      <c r="AA105" s="436"/>
      <c r="AB105" s="434"/>
      <c r="AC105" s="542">
        <f t="shared" si="15"/>
        <v>600</v>
      </c>
    </row>
    <row r="106" spans="1:29" x14ac:dyDescent="0.25">
      <c r="A106" s="7"/>
      <c r="B106" s="268">
        <v>10</v>
      </c>
      <c r="C106" s="20"/>
      <c r="D106" s="110">
        <f t="shared" si="2"/>
        <v>0</v>
      </c>
      <c r="E106" s="686"/>
      <c r="F106" s="110">
        <f t="shared" si="3"/>
        <v>0</v>
      </c>
      <c r="G106" s="436"/>
      <c r="H106" s="434"/>
      <c r="I106" s="542">
        <f t="shared" si="13"/>
        <v>0</v>
      </c>
      <c r="K106" s="7"/>
      <c r="L106" s="268">
        <v>4.54</v>
      </c>
      <c r="M106" s="20"/>
      <c r="N106" s="110">
        <f t="shared" si="11"/>
        <v>0</v>
      </c>
      <c r="O106" s="686"/>
      <c r="P106" s="110">
        <f t="shared" si="5"/>
        <v>0</v>
      </c>
      <c r="Q106" s="436"/>
      <c r="R106" s="434"/>
      <c r="S106" s="542">
        <f t="shared" si="14"/>
        <v>935.2399999999999</v>
      </c>
      <c r="U106" s="7"/>
      <c r="V106" s="268">
        <v>10</v>
      </c>
      <c r="W106" s="20"/>
      <c r="X106" s="168">
        <f t="shared" si="12"/>
        <v>0</v>
      </c>
      <c r="Y106" s="686"/>
      <c r="Z106" s="110">
        <f t="shared" si="8"/>
        <v>0</v>
      </c>
      <c r="AA106" s="436"/>
      <c r="AB106" s="434"/>
      <c r="AC106" s="542">
        <f t="shared" si="15"/>
        <v>600</v>
      </c>
    </row>
    <row r="107" spans="1:29" x14ac:dyDescent="0.25">
      <c r="A107" s="7"/>
      <c r="B107" s="268">
        <v>10</v>
      </c>
      <c r="C107" s="20"/>
      <c r="D107" s="110">
        <f t="shared" si="2"/>
        <v>0</v>
      </c>
      <c r="E107" s="686"/>
      <c r="F107" s="110">
        <f t="shared" si="3"/>
        <v>0</v>
      </c>
      <c r="G107" s="436"/>
      <c r="H107" s="434"/>
      <c r="I107" s="542">
        <f t="shared" si="13"/>
        <v>0</v>
      </c>
      <c r="K107" s="7"/>
      <c r="L107" s="268">
        <v>4.54</v>
      </c>
      <c r="M107" s="20"/>
      <c r="N107" s="110">
        <f t="shared" si="11"/>
        <v>0</v>
      </c>
      <c r="O107" s="686"/>
      <c r="P107" s="110">
        <f t="shared" si="5"/>
        <v>0</v>
      </c>
      <c r="Q107" s="436"/>
      <c r="R107" s="434"/>
      <c r="S107" s="542">
        <f t="shared" si="14"/>
        <v>935.2399999999999</v>
      </c>
      <c r="U107" s="7"/>
      <c r="V107" s="268">
        <v>10</v>
      </c>
      <c r="W107" s="20"/>
      <c r="X107" s="168">
        <f t="shared" si="12"/>
        <v>0</v>
      </c>
      <c r="Y107" s="686"/>
      <c r="Z107" s="110">
        <f t="shared" si="8"/>
        <v>0</v>
      </c>
      <c r="AA107" s="436"/>
      <c r="AB107" s="434"/>
      <c r="AC107" s="542">
        <f t="shared" si="15"/>
        <v>600</v>
      </c>
    </row>
    <row r="108" spans="1:29" x14ac:dyDescent="0.25">
      <c r="A108" s="7"/>
      <c r="B108" s="268">
        <v>10</v>
      </c>
      <c r="C108" s="20"/>
      <c r="D108" s="110">
        <f t="shared" si="2"/>
        <v>0</v>
      </c>
      <c r="E108" s="686"/>
      <c r="F108" s="110">
        <f t="shared" si="3"/>
        <v>0</v>
      </c>
      <c r="G108" s="436"/>
      <c r="H108" s="434"/>
      <c r="I108" s="542">
        <f t="shared" si="13"/>
        <v>0</v>
      </c>
      <c r="K108" s="7"/>
      <c r="L108" s="268">
        <v>4.54</v>
      </c>
      <c r="M108" s="20"/>
      <c r="N108" s="110">
        <f t="shared" si="11"/>
        <v>0</v>
      </c>
      <c r="O108" s="686"/>
      <c r="P108" s="110">
        <f t="shared" si="5"/>
        <v>0</v>
      </c>
      <c r="Q108" s="436"/>
      <c r="R108" s="434"/>
      <c r="S108" s="542">
        <f t="shared" si="14"/>
        <v>935.2399999999999</v>
      </c>
      <c r="U108" s="7"/>
      <c r="V108" s="268">
        <v>10</v>
      </c>
      <c r="W108" s="20"/>
      <c r="X108" s="168">
        <f t="shared" si="12"/>
        <v>0</v>
      </c>
      <c r="Y108" s="686"/>
      <c r="Z108" s="110">
        <f t="shared" si="8"/>
        <v>0</v>
      </c>
      <c r="AA108" s="436"/>
      <c r="AB108" s="434"/>
      <c r="AC108" s="542">
        <f t="shared" si="15"/>
        <v>600</v>
      </c>
    </row>
    <row r="109" spans="1:29" x14ac:dyDescent="0.25">
      <c r="A109" s="7"/>
      <c r="B109" s="268">
        <v>10</v>
      </c>
      <c r="C109" s="20"/>
      <c r="D109" s="110">
        <f t="shared" si="2"/>
        <v>0</v>
      </c>
      <c r="E109" s="686"/>
      <c r="F109" s="110">
        <f t="shared" si="3"/>
        <v>0</v>
      </c>
      <c r="G109" s="436"/>
      <c r="H109" s="434"/>
      <c r="I109" s="542">
        <f t="shared" si="13"/>
        <v>0</v>
      </c>
      <c r="K109" s="7"/>
      <c r="L109" s="268">
        <v>4.54</v>
      </c>
      <c r="M109" s="20"/>
      <c r="N109" s="110">
        <f t="shared" si="11"/>
        <v>0</v>
      </c>
      <c r="O109" s="686"/>
      <c r="P109" s="110">
        <f t="shared" si="5"/>
        <v>0</v>
      </c>
      <c r="Q109" s="436"/>
      <c r="R109" s="434"/>
      <c r="S109" s="542">
        <f t="shared" si="14"/>
        <v>935.2399999999999</v>
      </c>
      <c r="U109" s="7"/>
      <c r="V109" s="268">
        <v>10</v>
      </c>
      <c r="W109" s="20"/>
      <c r="X109" s="168">
        <f t="shared" si="12"/>
        <v>0</v>
      </c>
      <c r="Y109" s="686"/>
      <c r="Z109" s="110">
        <f t="shared" si="8"/>
        <v>0</v>
      </c>
      <c r="AA109" s="436"/>
      <c r="AB109" s="434"/>
      <c r="AC109" s="542">
        <f t="shared" si="15"/>
        <v>600</v>
      </c>
    </row>
    <row r="110" spans="1:29" x14ac:dyDescent="0.25">
      <c r="A110" s="7"/>
      <c r="B110" s="268">
        <v>10</v>
      </c>
      <c r="C110" s="20"/>
      <c r="D110" s="110">
        <f t="shared" si="2"/>
        <v>0</v>
      </c>
      <c r="E110" s="686"/>
      <c r="F110" s="110">
        <f t="shared" si="3"/>
        <v>0</v>
      </c>
      <c r="G110" s="436"/>
      <c r="H110" s="434"/>
      <c r="I110" s="542">
        <f t="shared" si="13"/>
        <v>0</v>
      </c>
      <c r="K110" s="7"/>
      <c r="L110" s="268">
        <v>4.54</v>
      </c>
      <c r="M110" s="20"/>
      <c r="N110" s="110">
        <f t="shared" si="11"/>
        <v>0</v>
      </c>
      <c r="O110" s="686"/>
      <c r="P110" s="110">
        <f t="shared" si="5"/>
        <v>0</v>
      </c>
      <c r="Q110" s="436"/>
      <c r="R110" s="434"/>
      <c r="S110" s="542">
        <f t="shared" si="14"/>
        <v>935.2399999999999</v>
      </c>
      <c r="U110" s="7"/>
      <c r="V110" s="268">
        <v>10</v>
      </c>
      <c r="W110" s="20"/>
      <c r="X110" s="168">
        <f t="shared" si="12"/>
        <v>0</v>
      </c>
      <c r="Y110" s="686"/>
      <c r="Z110" s="110">
        <f t="shared" si="8"/>
        <v>0</v>
      </c>
      <c r="AA110" s="436"/>
      <c r="AB110" s="434"/>
      <c r="AC110" s="542">
        <f t="shared" si="15"/>
        <v>600</v>
      </c>
    </row>
    <row r="111" spans="1:29" x14ac:dyDescent="0.25">
      <c r="A111" s="7"/>
      <c r="B111" s="268">
        <v>10</v>
      </c>
      <c r="C111" s="20"/>
      <c r="D111" s="110">
        <f t="shared" si="2"/>
        <v>0</v>
      </c>
      <c r="E111" s="686"/>
      <c r="F111" s="110">
        <f t="shared" si="3"/>
        <v>0</v>
      </c>
      <c r="G111" s="436"/>
      <c r="H111" s="434"/>
      <c r="I111" s="542">
        <f t="shared" si="13"/>
        <v>0</v>
      </c>
      <c r="K111" s="7"/>
      <c r="L111" s="268">
        <v>4.54</v>
      </c>
      <c r="M111" s="20"/>
      <c r="N111" s="110">
        <f t="shared" si="11"/>
        <v>0</v>
      </c>
      <c r="O111" s="686"/>
      <c r="P111" s="110">
        <f t="shared" si="5"/>
        <v>0</v>
      </c>
      <c r="Q111" s="436"/>
      <c r="R111" s="434"/>
      <c r="S111" s="542">
        <f t="shared" si="14"/>
        <v>935.2399999999999</v>
      </c>
      <c r="U111" s="7"/>
      <c r="V111" s="268">
        <v>10</v>
      </c>
      <c r="W111" s="20"/>
      <c r="X111" s="168">
        <f t="shared" si="12"/>
        <v>0</v>
      </c>
      <c r="Y111" s="686"/>
      <c r="Z111" s="110">
        <f t="shared" si="8"/>
        <v>0</v>
      </c>
      <c r="AA111" s="436"/>
      <c r="AB111" s="434"/>
      <c r="AC111" s="542">
        <f t="shared" si="15"/>
        <v>600</v>
      </c>
    </row>
    <row r="112" spans="1:29" x14ac:dyDescent="0.25">
      <c r="A112" s="7"/>
      <c r="B112" s="268">
        <v>10</v>
      </c>
      <c r="C112" s="20"/>
      <c r="D112" s="110">
        <f t="shared" si="2"/>
        <v>0</v>
      </c>
      <c r="E112" s="686"/>
      <c r="F112" s="110">
        <f t="shared" si="3"/>
        <v>0</v>
      </c>
      <c r="G112" s="436"/>
      <c r="H112" s="434"/>
      <c r="I112" s="542">
        <f t="shared" si="13"/>
        <v>0</v>
      </c>
      <c r="K112" s="7"/>
      <c r="L112" s="268">
        <v>4.54</v>
      </c>
      <c r="M112" s="20"/>
      <c r="N112" s="110">
        <f t="shared" si="11"/>
        <v>0</v>
      </c>
      <c r="O112" s="686"/>
      <c r="P112" s="110">
        <f t="shared" si="5"/>
        <v>0</v>
      </c>
      <c r="Q112" s="436"/>
      <c r="R112" s="434"/>
      <c r="S112" s="542">
        <f t="shared" si="14"/>
        <v>935.2399999999999</v>
      </c>
      <c r="U112" s="7"/>
      <c r="V112" s="268">
        <v>10</v>
      </c>
      <c r="W112" s="20"/>
      <c r="X112" s="168">
        <f t="shared" si="12"/>
        <v>0</v>
      </c>
      <c r="Y112" s="686"/>
      <c r="Z112" s="110">
        <f t="shared" si="8"/>
        <v>0</v>
      </c>
      <c r="AA112" s="436"/>
      <c r="AB112" s="434"/>
      <c r="AC112" s="542">
        <f t="shared" si="15"/>
        <v>600</v>
      </c>
    </row>
    <row r="113" spans="1:29" x14ac:dyDescent="0.25">
      <c r="A113" s="7"/>
      <c r="B113" s="268">
        <v>10</v>
      </c>
      <c r="C113" s="20"/>
      <c r="D113" s="110">
        <f t="shared" si="2"/>
        <v>0</v>
      </c>
      <c r="E113" s="686"/>
      <c r="F113" s="110">
        <f t="shared" si="3"/>
        <v>0</v>
      </c>
      <c r="G113" s="436"/>
      <c r="H113" s="434"/>
      <c r="I113" s="542">
        <f t="shared" si="13"/>
        <v>0</v>
      </c>
      <c r="K113" s="7"/>
      <c r="L113" s="268">
        <v>4.54</v>
      </c>
      <c r="M113" s="20"/>
      <c r="N113" s="110">
        <f t="shared" si="11"/>
        <v>0</v>
      </c>
      <c r="O113" s="686"/>
      <c r="P113" s="110">
        <f t="shared" si="5"/>
        <v>0</v>
      </c>
      <c r="Q113" s="436"/>
      <c r="R113" s="434"/>
      <c r="S113" s="542">
        <f t="shared" si="14"/>
        <v>935.2399999999999</v>
      </c>
      <c r="U113" s="7"/>
      <c r="V113" s="268">
        <v>10</v>
      </c>
      <c r="W113" s="20"/>
      <c r="X113" s="168">
        <f t="shared" si="12"/>
        <v>0</v>
      </c>
      <c r="Y113" s="686"/>
      <c r="Z113" s="110">
        <f t="shared" si="8"/>
        <v>0</v>
      </c>
      <c r="AA113" s="436"/>
      <c r="AB113" s="434"/>
      <c r="AC113" s="542">
        <f t="shared" si="15"/>
        <v>600</v>
      </c>
    </row>
    <row r="114" spans="1:29" x14ac:dyDescent="0.25">
      <c r="A114" s="7"/>
      <c r="B114" s="268">
        <v>10</v>
      </c>
      <c r="C114" s="20"/>
      <c r="D114" s="110">
        <f t="shared" si="2"/>
        <v>0</v>
      </c>
      <c r="E114" s="686"/>
      <c r="F114" s="110">
        <f t="shared" si="3"/>
        <v>0</v>
      </c>
      <c r="G114" s="436"/>
      <c r="H114" s="434"/>
      <c r="I114" s="542">
        <f t="shared" si="13"/>
        <v>0</v>
      </c>
      <c r="K114" s="7"/>
      <c r="L114" s="268">
        <v>4.54</v>
      </c>
      <c r="M114" s="20"/>
      <c r="N114" s="110">
        <f t="shared" si="11"/>
        <v>0</v>
      </c>
      <c r="O114" s="686"/>
      <c r="P114" s="110">
        <f t="shared" si="5"/>
        <v>0</v>
      </c>
      <c r="Q114" s="436"/>
      <c r="R114" s="434"/>
      <c r="S114" s="542">
        <f t="shared" si="14"/>
        <v>935.2399999999999</v>
      </c>
      <c r="U114" s="7"/>
      <c r="V114" s="268">
        <v>10</v>
      </c>
      <c r="W114" s="20"/>
      <c r="X114" s="168">
        <f t="shared" si="12"/>
        <v>0</v>
      </c>
      <c r="Y114" s="686"/>
      <c r="Z114" s="110">
        <f t="shared" si="8"/>
        <v>0</v>
      </c>
      <c r="AA114" s="436"/>
      <c r="AB114" s="434"/>
      <c r="AC114" s="542">
        <f t="shared" si="15"/>
        <v>600</v>
      </c>
    </row>
    <row r="115" spans="1:29" x14ac:dyDescent="0.25">
      <c r="A115" s="7"/>
      <c r="B115" s="268">
        <v>10</v>
      </c>
      <c r="C115" s="20"/>
      <c r="D115" s="110">
        <f t="shared" si="2"/>
        <v>0</v>
      </c>
      <c r="E115" s="686"/>
      <c r="F115" s="110">
        <f t="shared" si="3"/>
        <v>0</v>
      </c>
      <c r="G115" s="436"/>
      <c r="H115" s="434"/>
      <c r="I115" s="542">
        <f t="shared" si="13"/>
        <v>0</v>
      </c>
      <c r="K115" s="7"/>
      <c r="L115" s="268">
        <v>4.54</v>
      </c>
      <c r="M115" s="20"/>
      <c r="N115" s="110">
        <f t="shared" si="11"/>
        <v>0</v>
      </c>
      <c r="O115" s="686"/>
      <c r="P115" s="110">
        <f t="shared" si="5"/>
        <v>0</v>
      </c>
      <c r="Q115" s="436"/>
      <c r="R115" s="434"/>
      <c r="S115" s="542">
        <f t="shared" si="14"/>
        <v>935.2399999999999</v>
      </c>
      <c r="U115" s="7"/>
      <c r="V115" s="268">
        <v>10</v>
      </c>
      <c r="W115" s="20"/>
      <c r="X115" s="168">
        <f t="shared" si="12"/>
        <v>0</v>
      </c>
      <c r="Y115" s="686"/>
      <c r="Z115" s="110">
        <f t="shared" si="8"/>
        <v>0</v>
      </c>
      <c r="AA115" s="436"/>
      <c r="AB115" s="434"/>
      <c r="AC115" s="542">
        <f t="shared" si="15"/>
        <v>600</v>
      </c>
    </row>
    <row r="116" spans="1:29" x14ac:dyDescent="0.25">
      <c r="A116" s="7"/>
      <c r="B116" s="268">
        <v>10</v>
      </c>
      <c r="C116" s="20"/>
      <c r="D116" s="110">
        <f t="shared" si="2"/>
        <v>0</v>
      </c>
      <c r="E116" s="686"/>
      <c r="F116" s="110">
        <f t="shared" si="3"/>
        <v>0</v>
      </c>
      <c r="G116" s="436"/>
      <c r="H116" s="434"/>
      <c r="I116" s="542">
        <f t="shared" si="13"/>
        <v>0</v>
      </c>
      <c r="K116" s="7"/>
      <c r="L116" s="268">
        <v>4.54</v>
      </c>
      <c r="M116" s="20"/>
      <c r="N116" s="110">
        <f t="shared" si="11"/>
        <v>0</v>
      </c>
      <c r="O116" s="686"/>
      <c r="P116" s="110">
        <f t="shared" si="5"/>
        <v>0</v>
      </c>
      <c r="Q116" s="436"/>
      <c r="R116" s="434"/>
      <c r="S116" s="542">
        <f t="shared" si="14"/>
        <v>935.2399999999999</v>
      </c>
      <c r="U116" s="7"/>
      <c r="V116" s="268">
        <v>10</v>
      </c>
      <c r="W116" s="20"/>
      <c r="X116" s="168">
        <f t="shared" si="12"/>
        <v>0</v>
      </c>
      <c r="Y116" s="686"/>
      <c r="Z116" s="110">
        <f t="shared" si="8"/>
        <v>0</v>
      </c>
      <c r="AA116" s="436"/>
      <c r="AB116" s="434"/>
      <c r="AC116" s="542">
        <f t="shared" si="15"/>
        <v>600</v>
      </c>
    </row>
    <row r="117" spans="1:29" x14ac:dyDescent="0.25">
      <c r="A117" s="7"/>
      <c r="B117" s="268">
        <v>10</v>
      </c>
      <c r="C117" s="20"/>
      <c r="D117" s="110">
        <f t="shared" si="2"/>
        <v>0</v>
      </c>
      <c r="E117" s="686"/>
      <c r="F117" s="110">
        <f t="shared" si="3"/>
        <v>0</v>
      </c>
      <c r="G117" s="436"/>
      <c r="H117" s="434"/>
      <c r="I117" s="542">
        <f t="shared" si="13"/>
        <v>0</v>
      </c>
      <c r="K117" s="7"/>
      <c r="L117" s="268">
        <v>4.54</v>
      </c>
      <c r="M117" s="20"/>
      <c r="N117" s="110">
        <f t="shared" si="11"/>
        <v>0</v>
      </c>
      <c r="O117" s="686"/>
      <c r="P117" s="110">
        <f t="shared" si="5"/>
        <v>0</v>
      </c>
      <c r="Q117" s="436"/>
      <c r="R117" s="434"/>
      <c r="S117" s="542">
        <f t="shared" si="14"/>
        <v>935.2399999999999</v>
      </c>
      <c r="U117" s="7"/>
      <c r="V117" s="268">
        <v>10</v>
      </c>
      <c r="W117" s="20"/>
      <c r="X117" s="168">
        <f t="shared" si="12"/>
        <v>0</v>
      </c>
      <c r="Y117" s="686"/>
      <c r="Z117" s="110">
        <f t="shared" si="8"/>
        <v>0</v>
      </c>
      <c r="AA117" s="436"/>
      <c r="AB117" s="434"/>
      <c r="AC117" s="542">
        <f t="shared" si="15"/>
        <v>600</v>
      </c>
    </row>
    <row r="118" spans="1:29" x14ac:dyDescent="0.25">
      <c r="A118" s="7"/>
      <c r="B118" s="268">
        <v>10</v>
      </c>
      <c r="C118" s="20"/>
      <c r="D118" s="110">
        <f t="shared" si="2"/>
        <v>0</v>
      </c>
      <c r="E118" s="686"/>
      <c r="F118" s="110">
        <f t="shared" si="3"/>
        <v>0</v>
      </c>
      <c r="G118" s="436"/>
      <c r="H118" s="434"/>
      <c r="I118" s="542">
        <f t="shared" si="13"/>
        <v>0</v>
      </c>
      <c r="K118" s="7"/>
      <c r="L118" s="268">
        <v>4.54</v>
      </c>
      <c r="M118" s="20"/>
      <c r="N118" s="110">
        <f t="shared" si="11"/>
        <v>0</v>
      </c>
      <c r="O118" s="686"/>
      <c r="P118" s="110">
        <f t="shared" si="5"/>
        <v>0</v>
      </c>
      <c r="Q118" s="436"/>
      <c r="R118" s="434"/>
      <c r="S118" s="542">
        <f t="shared" si="14"/>
        <v>935.2399999999999</v>
      </c>
      <c r="U118" s="7"/>
      <c r="V118" s="268">
        <v>10</v>
      </c>
      <c r="W118" s="20"/>
      <c r="X118" s="168">
        <f t="shared" si="12"/>
        <v>0</v>
      </c>
      <c r="Y118" s="686"/>
      <c r="Z118" s="110">
        <f t="shared" si="8"/>
        <v>0</v>
      </c>
      <c r="AA118" s="436"/>
      <c r="AB118" s="434"/>
      <c r="AC118" s="542">
        <f t="shared" si="15"/>
        <v>600</v>
      </c>
    </row>
    <row r="119" spans="1:29" x14ac:dyDescent="0.25">
      <c r="A119" s="7"/>
      <c r="B119" s="268">
        <v>10</v>
      </c>
      <c r="C119" s="20"/>
      <c r="D119" s="110">
        <f t="shared" si="2"/>
        <v>0</v>
      </c>
      <c r="E119" s="686"/>
      <c r="F119" s="110">
        <f t="shared" si="3"/>
        <v>0</v>
      </c>
      <c r="G119" s="436"/>
      <c r="H119" s="434"/>
      <c r="I119" s="542">
        <f t="shared" si="13"/>
        <v>0</v>
      </c>
      <c r="K119" s="7"/>
      <c r="L119" s="268">
        <v>4.54</v>
      </c>
      <c r="M119" s="20"/>
      <c r="N119" s="110">
        <f t="shared" si="11"/>
        <v>0</v>
      </c>
      <c r="O119" s="686"/>
      <c r="P119" s="110">
        <f t="shared" si="5"/>
        <v>0</v>
      </c>
      <c r="Q119" s="436"/>
      <c r="R119" s="434"/>
      <c r="S119" s="542">
        <f t="shared" si="14"/>
        <v>935.2399999999999</v>
      </c>
      <c r="U119" s="7"/>
      <c r="V119" s="268">
        <v>10</v>
      </c>
      <c r="W119" s="20"/>
      <c r="X119" s="168">
        <f t="shared" si="12"/>
        <v>0</v>
      </c>
      <c r="Y119" s="686"/>
      <c r="Z119" s="110">
        <f t="shared" si="8"/>
        <v>0</v>
      </c>
      <c r="AA119" s="436"/>
      <c r="AB119" s="434"/>
      <c r="AC119" s="542">
        <f t="shared" si="15"/>
        <v>600</v>
      </c>
    </row>
    <row r="120" spans="1:29" x14ac:dyDescent="0.25">
      <c r="A120" s="7"/>
      <c r="B120" s="268">
        <v>10</v>
      </c>
      <c r="C120" s="20"/>
      <c r="D120" s="110">
        <f t="shared" si="2"/>
        <v>0</v>
      </c>
      <c r="E120" s="686"/>
      <c r="F120" s="110">
        <f t="shared" si="3"/>
        <v>0</v>
      </c>
      <c r="G120" s="436"/>
      <c r="H120" s="434"/>
      <c r="I120" s="542">
        <f t="shared" si="13"/>
        <v>0</v>
      </c>
      <c r="K120" s="7"/>
      <c r="L120" s="268">
        <v>4.54</v>
      </c>
      <c r="M120" s="20"/>
      <c r="N120" s="110">
        <f t="shared" si="11"/>
        <v>0</v>
      </c>
      <c r="O120" s="686"/>
      <c r="P120" s="110">
        <f t="shared" si="5"/>
        <v>0</v>
      </c>
      <c r="Q120" s="436"/>
      <c r="R120" s="434"/>
      <c r="S120" s="542">
        <f t="shared" si="14"/>
        <v>935.2399999999999</v>
      </c>
      <c r="U120" s="7"/>
      <c r="V120" s="268">
        <v>10</v>
      </c>
      <c r="W120" s="20"/>
      <c r="X120" s="168">
        <f t="shared" si="12"/>
        <v>0</v>
      </c>
      <c r="Y120" s="686"/>
      <c r="Z120" s="110">
        <f t="shared" si="8"/>
        <v>0</v>
      </c>
      <c r="AA120" s="436"/>
      <c r="AB120" s="434"/>
      <c r="AC120" s="542">
        <f t="shared" si="15"/>
        <v>600</v>
      </c>
    </row>
    <row r="121" spans="1:29" x14ac:dyDescent="0.25">
      <c r="A121" s="7"/>
      <c r="B121" s="268">
        <v>10</v>
      </c>
      <c r="C121" s="20"/>
      <c r="D121" s="110">
        <f t="shared" si="2"/>
        <v>0</v>
      </c>
      <c r="E121" s="686"/>
      <c r="F121" s="110">
        <f t="shared" si="3"/>
        <v>0</v>
      </c>
      <c r="G121" s="436"/>
      <c r="H121" s="434"/>
      <c r="I121" s="542">
        <f t="shared" si="13"/>
        <v>0</v>
      </c>
      <c r="K121" s="7"/>
      <c r="L121" s="268">
        <v>4.54</v>
      </c>
      <c r="M121" s="20"/>
      <c r="N121" s="110">
        <f t="shared" si="11"/>
        <v>0</v>
      </c>
      <c r="O121" s="686"/>
      <c r="P121" s="110">
        <f t="shared" si="5"/>
        <v>0</v>
      </c>
      <c r="Q121" s="436"/>
      <c r="R121" s="434"/>
      <c r="S121" s="542">
        <f t="shared" si="14"/>
        <v>935.2399999999999</v>
      </c>
      <c r="U121" s="7"/>
      <c r="V121" s="268">
        <v>10</v>
      </c>
      <c r="W121" s="20"/>
      <c r="X121" s="168">
        <f t="shared" si="12"/>
        <v>0</v>
      </c>
      <c r="Y121" s="686"/>
      <c r="Z121" s="110">
        <f t="shared" si="8"/>
        <v>0</v>
      </c>
      <c r="AA121" s="436"/>
      <c r="AB121" s="434"/>
      <c r="AC121" s="542">
        <f t="shared" si="15"/>
        <v>600</v>
      </c>
    </row>
    <row r="122" spans="1:29" x14ac:dyDescent="0.25">
      <c r="A122" s="7"/>
      <c r="B122" s="268">
        <v>10</v>
      </c>
      <c r="C122" s="20"/>
      <c r="D122" s="110">
        <f t="shared" si="2"/>
        <v>0</v>
      </c>
      <c r="E122" s="686"/>
      <c r="F122" s="110">
        <f t="shared" si="3"/>
        <v>0</v>
      </c>
      <c r="G122" s="436"/>
      <c r="H122" s="434"/>
      <c r="I122" s="542">
        <f t="shared" si="13"/>
        <v>0</v>
      </c>
      <c r="K122" s="7"/>
      <c r="L122" s="268">
        <v>4.54</v>
      </c>
      <c r="M122" s="20"/>
      <c r="N122" s="110">
        <f t="shared" si="11"/>
        <v>0</v>
      </c>
      <c r="O122" s="686"/>
      <c r="P122" s="110">
        <f t="shared" si="5"/>
        <v>0</v>
      </c>
      <c r="Q122" s="436"/>
      <c r="R122" s="434"/>
      <c r="S122" s="542">
        <f t="shared" si="14"/>
        <v>935.2399999999999</v>
      </c>
      <c r="U122" s="7"/>
      <c r="V122" s="268">
        <v>10</v>
      </c>
      <c r="W122" s="20"/>
      <c r="X122" s="168">
        <f t="shared" si="12"/>
        <v>0</v>
      </c>
      <c r="Y122" s="686"/>
      <c r="Z122" s="110">
        <f t="shared" si="8"/>
        <v>0</v>
      </c>
      <c r="AA122" s="436"/>
      <c r="AB122" s="434"/>
      <c r="AC122" s="542">
        <f t="shared" si="15"/>
        <v>600</v>
      </c>
    </row>
    <row r="123" spans="1:29" x14ac:dyDescent="0.25">
      <c r="A123" s="7"/>
      <c r="B123" s="268">
        <v>10</v>
      </c>
      <c r="C123" s="20"/>
      <c r="D123" s="110">
        <f t="shared" si="2"/>
        <v>0</v>
      </c>
      <c r="E123" s="686"/>
      <c r="F123" s="110">
        <f t="shared" si="3"/>
        <v>0</v>
      </c>
      <c r="G123" s="436"/>
      <c r="H123" s="434"/>
      <c r="I123" s="542">
        <f t="shared" si="13"/>
        <v>0</v>
      </c>
      <c r="K123" s="7"/>
      <c r="L123" s="268">
        <v>4.54</v>
      </c>
      <c r="M123" s="20"/>
      <c r="N123" s="110">
        <f t="shared" si="11"/>
        <v>0</v>
      </c>
      <c r="O123" s="686"/>
      <c r="P123" s="110">
        <f t="shared" si="5"/>
        <v>0</v>
      </c>
      <c r="Q123" s="436"/>
      <c r="R123" s="434"/>
      <c r="S123" s="542">
        <f t="shared" si="14"/>
        <v>935.2399999999999</v>
      </c>
      <c r="U123" s="7"/>
      <c r="V123" s="268">
        <v>10</v>
      </c>
      <c r="W123" s="20"/>
      <c r="X123" s="168">
        <f t="shared" si="12"/>
        <v>0</v>
      </c>
      <c r="Y123" s="686"/>
      <c r="Z123" s="110">
        <f t="shared" si="8"/>
        <v>0</v>
      </c>
      <c r="AA123" s="436"/>
      <c r="AB123" s="434"/>
      <c r="AC123" s="542">
        <f t="shared" si="15"/>
        <v>600</v>
      </c>
    </row>
    <row r="124" spans="1:29" x14ac:dyDescent="0.25">
      <c r="A124" s="7"/>
      <c r="B124" s="268">
        <v>10</v>
      </c>
      <c r="C124" s="20"/>
      <c r="D124" s="110">
        <f t="shared" si="2"/>
        <v>0</v>
      </c>
      <c r="E124" s="686"/>
      <c r="F124" s="110">
        <f t="shared" si="3"/>
        <v>0</v>
      </c>
      <c r="G124" s="436"/>
      <c r="H124" s="434"/>
      <c r="I124" s="542">
        <f t="shared" si="13"/>
        <v>0</v>
      </c>
      <c r="K124" s="7"/>
      <c r="L124" s="268">
        <v>4.54</v>
      </c>
      <c r="M124" s="20"/>
      <c r="N124" s="110">
        <f t="shared" si="11"/>
        <v>0</v>
      </c>
      <c r="O124" s="686"/>
      <c r="P124" s="110">
        <f t="shared" si="5"/>
        <v>0</v>
      </c>
      <c r="Q124" s="436"/>
      <c r="R124" s="434"/>
      <c r="S124" s="542">
        <f t="shared" si="14"/>
        <v>935.2399999999999</v>
      </c>
      <c r="U124" s="7"/>
      <c r="V124" s="268">
        <v>10</v>
      </c>
      <c r="W124" s="20"/>
      <c r="X124" s="168">
        <f t="shared" si="12"/>
        <v>0</v>
      </c>
      <c r="Y124" s="686"/>
      <c r="Z124" s="110">
        <f t="shared" si="8"/>
        <v>0</v>
      </c>
      <c r="AA124" s="436"/>
      <c r="AB124" s="434"/>
      <c r="AC124" s="542">
        <f t="shared" si="15"/>
        <v>600</v>
      </c>
    </row>
    <row r="125" spans="1:29" x14ac:dyDescent="0.25">
      <c r="A125" s="7"/>
      <c r="B125" s="268">
        <v>10</v>
      </c>
      <c r="C125" s="20"/>
      <c r="D125" s="110">
        <f t="shared" si="2"/>
        <v>0</v>
      </c>
      <c r="E125" s="686"/>
      <c r="F125" s="110">
        <f t="shared" si="3"/>
        <v>0</v>
      </c>
      <c r="G125" s="436"/>
      <c r="H125" s="434"/>
      <c r="I125" s="542">
        <f t="shared" si="13"/>
        <v>0</v>
      </c>
      <c r="K125" s="7"/>
      <c r="L125" s="268">
        <v>4.54</v>
      </c>
      <c r="M125" s="20"/>
      <c r="N125" s="110">
        <f t="shared" si="11"/>
        <v>0</v>
      </c>
      <c r="O125" s="686"/>
      <c r="P125" s="110">
        <f t="shared" si="5"/>
        <v>0</v>
      </c>
      <c r="Q125" s="436"/>
      <c r="R125" s="434"/>
      <c r="S125" s="542">
        <f t="shared" si="14"/>
        <v>935.2399999999999</v>
      </c>
      <c r="U125" s="7"/>
      <c r="V125" s="268">
        <v>10</v>
      </c>
      <c r="W125" s="20"/>
      <c r="X125" s="168">
        <f t="shared" si="12"/>
        <v>0</v>
      </c>
      <c r="Y125" s="686"/>
      <c r="Z125" s="110">
        <f t="shared" si="8"/>
        <v>0</v>
      </c>
      <c r="AA125" s="436"/>
      <c r="AB125" s="434"/>
      <c r="AC125" s="542">
        <f t="shared" si="15"/>
        <v>600</v>
      </c>
    </row>
    <row r="126" spans="1:29" x14ac:dyDescent="0.25">
      <c r="A126" s="7"/>
      <c r="B126" s="268">
        <v>10</v>
      </c>
      <c r="C126" s="20"/>
      <c r="D126" s="110">
        <f t="shared" si="2"/>
        <v>0</v>
      </c>
      <c r="E126" s="686"/>
      <c r="F126" s="110">
        <f t="shared" si="3"/>
        <v>0</v>
      </c>
      <c r="G126" s="436"/>
      <c r="H126" s="434"/>
      <c r="I126" s="542">
        <f t="shared" si="13"/>
        <v>0</v>
      </c>
      <c r="K126" s="7"/>
      <c r="L126" s="268">
        <v>4.54</v>
      </c>
      <c r="M126" s="20"/>
      <c r="N126" s="110">
        <f t="shared" si="11"/>
        <v>0</v>
      </c>
      <c r="O126" s="686"/>
      <c r="P126" s="110">
        <f t="shared" si="5"/>
        <v>0</v>
      </c>
      <c r="Q126" s="436"/>
      <c r="R126" s="434"/>
      <c r="S126" s="542">
        <f t="shared" si="14"/>
        <v>935.2399999999999</v>
      </c>
      <c r="U126" s="7"/>
      <c r="V126" s="268">
        <v>10</v>
      </c>
      <c r="W126" s="20"/>
      <c r="X126" s="168">
        <f t="shared" si="12"/>
        <v>0</v>
      </c>
      <c r="Y126" s="686"/>
      <c r="Z126" s="110">
        <f t="shared" si="8"/>
        <v>0</v>
      </c>
      <c r="AA126" s="436"/>
      <c r="AB126" s="434"/>
      <c r="AC126" s="542">
        <f t="shared" si="15"/>
        <v>600</v>
      </c>
    </row>
    <row r="127" spans="1:29" x14ac:dyDescent="0.25">
      <c r="A127" s="7"/>
      <c r="B127" s="268">
        <v>10</v>
      </c>
      <c r="C127" s="20"/>
      <c r="D127" s="110">
        <f t="shared" si="2"/>
        <v>0</v>
      </c>
      <c r="E127" s="686"/>
      <c r="F127" s="110">
        <f t="shared" si="3"/>
        <v>0</v>
      </c>
      <c r="G127" s="436"/>
      <c r="H127" s="434"/>
      <c r="I127" s="542">
        <f t="shared" si="13"/>
        <v>0</v>
      </c>
      <c r="K127" s="7"/>
      <c r="L127" s="268">
        <v>4.54</v>
      </c>
      <c r="M127" s="20"/>
      <c r="N127" s="110">
        <f t="shared" si="11"/>
        <v>0</v>
      </c>
      <c r="O127" s="686"/>
      <c r="P127" s="110">
        <f t="shared" si="5"/>
        <v>0</v>
      </c>
      <c r="Q127" s="436"/>
      <c r="R127" s="434"/>
      <c r="S127" s="542">
        <f t="shared" si="14"/>
        <v>935.2399999999999</v>
      </c>
      <c r="U127" s="7"/>
      <c r="V127" s="268">
        <v>10</v>
      </c>
      <c r="W127" s="20"/>
      <c r="X127" s="168">
        <f t="shared" si="12"/>
        <v>0</v>
      </c>
      <c r="Y127" s="686"/>
      <c r="Z127" s="110">
        <f t="shared" si="8"/>
        <v>0</v>
      </c>
      <c r="AA127" s="436"/>
      <c r="AB127" s="434"/>
      <c r="AC127" s="542">
        <f t="shared" si="15"/>
        <v>600</v>
      </c>
    </row>
    <row r="128" spans="1:29" x14ac:dyDescent="0.25">
      <c r="A128" s="7"/>
      <c r="B128" s="268">
        <v>10</v>
      </c>
      <c r="C128" s="20"/>
      <c r="D128" s="110">
        <f t="shared" si="2"/>
        <v>0</v>
      </c>
      <c r="E128" s="686"/>
      <c r="F128" s="110">
        <f t="shared" si="3"/>
        <v>0</v>
      </c>
      <c r="G128" s="436"/>
      <c r="H128" s="434"/>
      <c r="I128" s="542">
        <f t="shared" si="13"/>
        <v>0</v>
      </c>
      <c r="K128" s="7"/>
      <c r="L128" s="268">
        <v>4.54</v>
      </c>
      <c r="M128" s="20"/>
      <c r="N128" s="110">
        <f t="shared" si="11"/>
        <v>0</v>
      </c>
      <c r="O128" s="686"/>
      <c r="P128" s="110">
        <f t="shared" si="5"/>
        <v>0</v>
      </c>
      <c r="Q128" s="436"/>
      <c r="R128" s="434"/>
      <c r="S128" s="542">
        <f t="shared" si="14"/>
        <v>935.2399999999999</v>
      </c>
      <c r="U128" s="7"/>
      <c r="V128" s="268">
        <v>10</v>
      </c>
      <c r="W128" s="20"/>
      <c r="X128" s="168">
        <f t="shared" si="12"/>
        <v>0</v>
      </c>
      <c r="Y128" s="686"/>
      <c r="Z128" s="110">
        <f t="shared" si="8"/>
        <v>0</v>
      </c>
      <c r="AA128" s="436"/>
      <c r="AB128" s="434"/>
      <c r="AC128" s="542">
        <f t="shared" si="15"/>
        <v>600</v>
      </c>
    </row>
    <row r="129" spans="1:29" x14ac:dyDescent="0.25">
      <c r="A129" s="7"/>
      <c r="B129" s="268">
        <v>10</v>
      </c>
      <c r="C129" s="20"/>
      <c r="D129" s="110">
        <f t="shared" si="2"/>
        <v>0</v>
      </c>
      <c r="E129" s="686"/>
      <c r="F129" s="110">
        <f t="shared" si="3"/>
        <v>0</v>
      </c>
      <c r="G129" s="436"/>
      <c r="H129" s="434"/>
      <c r="I129" s="542">
        <f t="shared" si="13"/>
        <v>0</v>
      </c>
      <c r="K129" s="7"/>
      <c r="L129" s="268">
        <v>4.54</v>
      </c>
      <c r="M129" s="20"/>
      <c r="N129" s="110">
        <f t="shared" si="11"/>
        <v>0</v>
      </c>
      <c r="O129" s="686"/>
      <c r="P129" s="110">
        <f t="shared" si="5"/>
        <v>0</v>
      </c>
      <c r="Q129" s="436"/>
      <c r="R129" s="434"/>
      <c r="S129" s="542">
        <f t="shared" si="14"/>
        <v>935.2399999999999</v>
      </c>
      <c r="U129" s="7"/>
      <c r="V129" s="268">
        <v>10</v>
      </c>
      <c r="W129" s="20"/>
      <c r="X129" s="168">
        <f t="shared" si="12"/>
        <v>0</v>
      </c>
      <c r="Y129" s="686"/>
      <c r="Z129" s="110">
        <f t="shared" si="8"/>
        <v>0</v>
      </c>
      <c r="AA129" s="436"/>
      <c r="AB129" s="434"/>
      <c r="AC129" s="542">
        <f t="shared" si="15"/>
        <v>600</v>
      </c>
    </row>
    <row r="130" spans="1:29" x14ac:dyDescent="0.25">
      <c r="A130" s="7"/>
      <c r="B130" s="268">
        <v>10</v>
      </c>
      <c r="C130" s="20"/>
      <c r="D130" s="110">
        <f t="shared" si="2"/>
        <v>0</v>
      </c>
      <c r="E130" s="686"/>
      <c r="F130" s="110">
        <f t="shared" si="3"/>
        <v>0</v>
      </c>
      <c r="G130" s="436"/>
      <c r="H130" s="434"/>
      <c r="I130" s="542">
        <f t="shared" si="13"/>
        <v>0</v>
      </c>
      <c r="K130" s="7"/>
      <c r="L130" s="268">
        <v>4.54</v>
      </c>
      <c r="M130" s="20"/>
      <c r="N130" s="110">
        <f t="shared" si="11"/>
        <v>0</v>
      </c>
      <c r="O130" s="686"/>
      <c r="P130" s="110">
        <f t="shared" si="5"/>
        <v>0</v>
      </c>
      <c r="Q130" s="436"/>
      <c r="R130" s="434"/>
      <c r="S130" s="542">
        <f t="shared" si="14"/>
        <v>935.2399999999999</v>
      </c>
      <c r="U130" s="7"/>
      <c r="V130" s="268">
        <v>10</v>
      </c>
      <c r="W130" s="20"/>
      <c r="X130" s="168">
        <f t="shared" si="12"/>
        <v>0</v>
      </c>
      <c r="Y130" s="686"/>
      <c r="Z130" s="110">
        <f t="shared" si="8"/>
        <v>0</v>
      </c>
      <c r="AA130" s="436"/>
      <c r="AB130" s="434"/>
      <c r="AC130" s="542">
        <f t="shared" si="15"/>
        <v>600</v>
      </c>
    </row>
    <row r="131" spans="1:29" x14ac:dyDescent="0.25">
      <c r="A131" s="7"/>
      <c r="B131" s="268">
        <v>10</v>
      </c>
      <c r="C131" s="20"/>
      <c r="D131" s="110">
        <f t="shared" si="2"/>
        <v>0</v>
      </c>
      <c r="E131" s="686"/>
      <c r="F131" s="110">
        <f t="shared" si="3"/>
        <v>0</v>
      </c>
      <c r="G131" s="436"/>
      <c r="H131" s="434"/>
      <c r="I131" s="542">
        <f t="shared" si="13"/>
        <v>0</v>
      </c>
      <c r="K131" s="7"/>
      <c r="L131" s="268">
        <v>4.54</v>
      </c>
      <c r="M131" s="20"/>
      <c r="N131" s="110">
        <f t="shared" si="11"/>
        <v>0</v>
      </c>
      <c r="O131" s="686"/>
      <c r="P131" s="110">
        <f t="shared" si="5"/>
        <v>0</v>
      </c>
      <c r="Q131" s="436"/>
      <c r="R131" s="434"/>
      <c r="S131" s="542">
        <f t="shared" si="14"/>
        <v>935.2399999999999</v>
      </c>
      <c r="U131" s="7"/>
      <c r="V131" s="268">
        <v>10</v>
      </c>
      <c r="W131" s="20"/>
      <c r="X131" s="168">
        <f t="shared" si="12"/>
        <v>0</v>
      </c>
      <c r="Y131" s="686"/>
      <c r="Z131" s="110">
        <f t="shared" si="8"/>
        <v>0</v>
      </c>
      <c r="AA131" s="436"/>
      <c r="AB131" s="434"/>
      <c r="AC131" s="542">
        <f t="shared" si="15"/>
        <v>600</v>
      </c>
    </row>
    <row r="132" spans="1:29" x14ac:dyDescent="0.25">
      <c r="A132" s="7"/>
      <c r="B132" s="268">
        <v>10</v>
      </c>
      <c r="C132" s="20"/>
      <c r="D132" s="110">
        <f t="shared" si="2"/>
        <v>0</v>
      </c>
      <c r="E132" s="686"/>
      <c r="F132" s="110">
        <f t="shared" si="3"/>
        <v>0</v>
      </c>
      <c r="G132" s="436"/>
      <c r="H132" s="434"/>
      <c r="I132" s="542">
        <f t="shared" si="13"/>
        <v>0</v>
      </c>
      <c r="K132" s="7"/>
      <c r="L132" s="268">
        <v>4.54</v>
      </c>
      <c r="M132" s="20"/>
      <c r="N132" s="110">
        <f t="shared" si="11"/>
        <v>0</v>
      </c>
      <c r="O132" s="686"/>
      <c r="P132" s="110">
        <f t="shared" si="5"/>
        <v>0</v>
      </c>
      <c r="Q132" s="436"/>
      <c r="R132" s="434"/>
      <c r="S132" s="542">
        <f t="shared" si="14"/>
        <v>935.2399999999999</v>
      </c>
      <c r="U132" s="7"/>
      <c r="V132" s="268">
        <v>10</v>
      </c>
      <c r="W132" s="20"/>
      <c r="X132" s="168">
        <f t="shared" si="12"/>
        <v>0</v>
      </c>
      <c r="Y132" s="686"/>
      <c r="Z132" s="110">
        <f t="shared" si="8"/>
        <v>0</v>
      </c>
      <c r="AA132" s="436"/>
      <c r="AB132" s="434"/>
      <c r="AC132" s="542">
        <f t="shared" si="15"/>
        <v>600</v>
      </c>
    </row>
    <row r="133" spans="1:29" x14ac:dyDescent="0.25">
      <c r="A133" s="7"/>
      <c r="B133" s="268">
        <v>10</v>
      </c>
      <c r="C133" s="20"/>
      <c r="D133" s="110">
        <f t="shared" si="2"/>
        <v>0</v>
      </c>
      <c r="E133" s="686"/>
      <c r="F133" s="110">
        <f t="shared" si="3"/>
        <v>0</v>
      </c>
      <c r="G133" s="436"/>
      <c r="H133" s="434"/>
      <c r="I133" s="542">
        <f t="shared" si="13"/>
        <v>0</v>
      </c>
      <c r="K133" s="7"/>
      <c r="L133" s="268">
        <v>4.54</v>
      </c>
      <c r="M133" s="20"/>
      <c r="N133" s="110">
        <f t="shared" si="11"/>
        <v>0</v>
      </c>
      <c r="O133" s="686"/>
      <c r="P133" s="110">
        <f t="shared" si="5"/>
        <v>0</v>
      </c>
      <c r="Q133" s="436"/>
      <c r="R133" s="434"/>
      <c r="S133" s="542">
        <f t="shared" si="14"/>
        <v>935.2399999999999</v>
      </c>
      <c r="U133" s="7"/>
      <c r="V133" s="268">
        <v>10</v>
      </c>
      <c r="W133" s="20"/>
      <c r="X133" s="168">
        <f t="shared" si="12"/>
        <v>0</v>
      </c>
      <c r="Y133" s="686"/>
      <c r="Z133" s="110">
        <f t="shared" si="8"/>
        <v>0</v>
      </c>
      <c r="AA133" s="436"/>
      <c r="AB133" s="434"/>
      <c r="AC133" s="542">
        <f t="shared" si="15"/>
        <v>600</v>
      </c>
    </row>
    <row r="134" spans="1:29" x14ac:dyDescent="0.25">
      <c r="A134" s="7"/>
      <c r="B134" s="268">
        <v>10</v>
      </c>
      <c r="C134" s="20"/>
      <c r="D134" s="110">
        <f t="shared" si="2"/>
        <v>0</v>
      </c>
      <c r="E134" s="686"/>
      <c r="F134" s="110">
        <f t="shared" si="3"/>
        <v>0</v>
      </c>
      <c r="G134" s="436"/>
      <c r="H134" s="434"/>
      <c r="I134" s="542">
        <f t="shared" si="13"/>
        <v>0</v>
      </c>
      <c r="K134" s="7"/>
      <c r="L134" s="268">
        <v>4.54</v>
      </c>
      <c r="M134" s="20"/>
      <c r="N134" s="110">
        <f t="shared" si="11"/>
        <v>0</v>
      </c>
      <c r="O134" s="686"/>
      <c r="P134" s="110">
        <f t="shared" si="5"/>
        <v>0</v>
      </c>
      <c r="Q134" s="436"/>
      <c r="R134" s="434"/>
      <c r="S134" s="542">
        <f t="shared" si="14"/>
        <v>935.2399999999999</v>
      </c>
      <c r="U134" s="7"/>
      <c r="V134" s="268">
        <v>10</v>
      </c>
      <c r="W134" s="20"/>
      <c r="X134" s="168">
        <f t="shared" si="12"/>
        <v>0</v>
      </c>
      <c r="Y134" s="686"/>
      <c r="Z134" s="110">
        <f t="shared" si="8"/>
        <v>0</v>
      </c>
      <c r="AA134" s="436"/>
      <c r="AB134" s="434"/>
      <c r="AC134" s="542">
        <f t="shared" si="15"/>
        <v>600</v>
      </c>
    </row>
    <row r="135" spans="1:29" x14ac:dyDescent="0.25">
      <c r="A135" s="7"/>
      <c r="B135" s="268">
        <v>10</v>
      </c>
      <c r="C135" s="20"/>
      <c r="D135" s="110">
        <f t="shared" si="2"/>
        <v>0</v>
      </c>
      <c r="E135" s="686"/>
      <c r="F135" s="110">
        <f t="shared" si="3"/>
        <v>0</v>
      </c>
      <c r="G135" s="436"/>
      <c r="H135" s="434"/>
      <c r="I135" s="542">
        <f t="shared" si="13"/>
        <v>0</v>
      </c>
      <c r="K135" s="7"/>
      <c r="L135" s="268">
        <v>4.54</v>
      </c>
      <c r="M135" s="20"/>
      <c r="N135" s="110">
        <f t="shared" si="11"/>
        <v>0</v>
      </c>
      <c r="O135" s="686"/>
      <c r="P135" s="110">
        <f t="shared" si="5"/>
        <v>0</v>
      </c>
      <c r="Q135" s="436"/>
      <c r="R135" s="434"/>
      <c r="S135" s="542">
        <f t="shared" si="14"/>
        <v>935.2399999999999</v>
      </c>
      <c r="U135" s="7"/>
      <c r="V135" s="268">
        <v>10</v>
      </c>
      <c r="W135" s="20"/>
      <c r="X135" s="168">
        <f t="shared" si="12"/>
        <v>0</v>
      </c>
      <c r="Y135" s="686"/>
      <c r="Z135" s="110">
        <f t="shared" si="8"/>
        <v>0</v>
      </c>
      <c r="AA135" s="436"/>
      <c r="AB135" s="434"/>
      <c r="AC135" s="542">
        <f t="shared" si="15"/>
        <v>600</v>
      </c>
    </row>
    <row r="136" spans="1:29" x14ac:dyDescent="0.25">
      <c r="A136" s="7"/>
      <c r="B136" s="268">
        <v>10</v>
      </c>
      <c r="C136" s="20"/>
      <c r="D136" s="110">
        <f t="shared" si="2"/>
        <v>0</v>
      </c>
      <c r="E136" s="686"/>
      <c r="F136" s="110">
        <f t="shared" si="3"/>
        <v>0</v>
      </c>
      <c r="G136" s="436"/>
      <c r="H136" s="434"/>
      <c r="I136" s="542">
        <f t="shared" si="13"/>
        <v>0</v>
      </c>
      <c r="K136" s="7"/>
      <c r="L136" s="268">
        <v>4.54</v>
      </c>
      <c r="M136" s="20"/>
      <c r="N136" s="110">
        <f t="shared" si="11"/>
        <v>0</v>
      </c>
      <c r="O136" s="686"/>
      <c r="P136" s="110">
        <f t="shared" si="5"/>
        <v>0</v>
      </c>
      <c r="Q136" s="436"/>
      <c r="R136" s="434"/>
      <c r="S136" s="542">
        <f t="shared" si="14"/>
        <v>935.2399999999999</v>
      </c>
      <c r="U136" s="7"/>
      <c r="V136" s="268">
        <v>10</v>
      </c>
      <c r="W136" s="20"/>
      <c r="X136" s="168">
        <f t="shared" si="12"/>
        <v>0</v>
      </c>
      <c r="Y136" s="686"/>
      <c r="Z136" s="110">
        <f t="shared" si="8"/>
        <v>0</v>
      </c>
      <c r="AA136" s="436"/>
      <c r="AB136" s="434"/>
      <c r="AC136" s="542">
        <f t="shared" si="15"/>
        <v>600</v>
      </c>
    </row>
    <row r="137" spans="1:29" x14ac:dyDescent="0.25">
      <c r="A137" s="7"/>
      <c r="B137" s="268">
        <v>10</v>
      </c>
      <c r="C137" s="20"/>
      <c r="D137" s="110">
        <f t="shared" si="2"/>
        <v>0</v>
      </c>
      <c r="E137" s="686"/>
      <c r="F137" s="110">
        <f t="shared" si="3"/>
        <v>0</v>
      </c>
      <c r="G137" s="436"/>
      <c r="H137" s="434"/>
      <c r="I137" s="542">
        <f t="shared" si="13"/>
        <v>0</v>
      </c>
      <c r="K137" s="7"/>
      <c r="L137" s="268">
        <v>4.54</v>
      </c>
      <c r="M137" s="20"/>
      <c r="N137" s="110">
        <f t="shared" si="11"/>
        <v>0</v>
      </c>
      <c r="O137" s="686"/>
      <c r="P137" s="110">
        <f t="shared" si="5"/>
        <v>0</v>
      </c>
      <c r="Q137" s="436"/>
      <c r="R137" s="434"/>
      <c r="S137" s="542">
        <f t="shared" si="14"/>
        <v>935.2399999999999</v>
      </c>
      <c r="U137" s="7"/>
      <c r="V137" s="268">
        <v>10</v>
      </c>
      <c r="W137" s="20"/>
      <c r="X137" s="168">
        <f t="shared" si="12"/>
        <v>0</v>
      </c>
      <c r="Y137" s="686"/>
      <c r="Z137" s="110">
        <f t="shared" si="8"/>
        <v>0</v>
      </c>
      <c r="AA137" s="436"/>
      <c r="AB137" s="434"/>
      <c r="AC137" s="542">
        <f t="shared" si="15"/>
        <v>600</v>
      </c>
    </row>
    <row r="138" spans="1:29" x14ac:dyDescent="0.25">
      <c r="A138" s="7"/>
      <c r="B138" s="268">
        <v>10</v>
      </c>
      <c r="C138" s="20"/>
      <c r="D138" s="110">
        <f t="shared" si="2"/>
        <v>0</v>
      </c>
      <c r="E138" s="686"/>
      <c r="F138" s="110">
        <f t="shared" si="3"/>
        <v>0</v>
      </c>
      <c r="G138" s="436"/>
      <c r="H138" s="434"/>
      <c r="I138" s="542">
        <f t="shared" si="13"/>
        <v>0</v>
      </c>
      <c r="K138" s="7"/>
      <c r="L138" s="268">
        <v>4.54</v>
      </c>
      <c r="M138" s="20"/>
      <c r="N138" s="110">
        <f t="shared" si="11"/>
        <v>0</v>
      </c>
      <c r="O138" s="686"/>
      <c r="P138" s="110">
        <f t="shared" si="5"/>
        <v>0</v>
      </c>
      <c r="Q138" s="436"/>
      <c r="R138" s="434"/>
      <c r="S138" s="542">
        <f t="shared" si="14"/>
        <v>935.2399999999999</v>
      </c>
      <c r="U138" s="7"/>
      <c r="V138" s="268">
        <v>10</v>
      </c>
      <c r="W138" s="20"/>
      <c r="X138" s="168">
        <f t="shared" ref="X138:X201" si="16">W138*V138</f>
        <v>0</v>
      </c>
      <c r="Y138" s="686"/>
      <c r="Z138" s="110">
        <f t="shared" si="8"/>
        <v>0</v>
      </c>
      <c r="AA138" s="436"/>
      <c r="AB138" s="434"/>
      <c r="AC138" s="542">
        <f t="shared" si="15"/>
        <v>600</v>
      </c>
    </row>
    <row r="139" spans="1:29" x14ac:dyDescent="0.25">
      <c r="A139" s="7"/>
      <c r="B139" s="268">
        <v>10</v>
      </c>
      <c r="C139" s="20"/>
      <c r="D139" s="110">
        <f t="shared" si="2"/>
        <v>0</v>
      </c>
      <c r="E139" s="686"/>
      <c r="F139" s="110">
        <f t="shared" si="3"/>
        <v>0</v>
      </c>
      <c r="G139" s="436"/>
      <c r="H139" s="434"/>
      <c r="I139" s="542">
        <f t="shared" ref="I139:I202" si="17">I138-F139</f>
        <v>0</v>
      </c>
      <c r="K139" s="7"/>
      <c r="L139" s="268">
        <v>4.54</v>
      </c>
      <c r="M139" s="20"/>
      <c r="N139" s="110">
        <f t="shared" si="11"/>
        <v>0</v>
      </c>
      <c r="O139" s="686"/>
      <c r="P139" s="110">
        <f t="shared" si="5"/>
        <v>0</v>
      </c>
      <c r="Q139" s="436"/>
      <c r="R139" s="434"/>
      <c r="S139" s="542">
        <f t="shared" ref="S139:S202" si="18">S138-P139</f>
        <v>935.2399999999999</v>
      </c>
      <c r="U139" s="7"/>
      <c r="V139" s="268">
        <v>10</v>
      </c>
      <c r="W139" s="20"/>
      <c r="X139" s="168">
        <f t="shared" si="16"/>
        <v>0</v>
      </c>
      <c r="Y139" s="686"/>
      <c r="Z139" s="110">
        <f t="shared" si="8"/>
        <v>0</v>
      </c>
      <c r="AA139" s="436"/>
      <c r="AB139" s="434"/>
      <c r="AC139" s="542">
        <f t="shared" ref="AC139:AC202" si="19">AC138-Z139</f>
        <v>600</v>
      </c>
    </row>
    <row r="140" spans="1:29" x14ac:dyDescent="0.25">
      <c r="A140" s="7"/>
      <c r="B140" s="268">
        <v>10</v>
      </c>
      <c r="C140" s="20"/>
      <c r="D140" s="110">
        <f t="shared" si="2"/>
        <v>0</v>
      </c>
      <c r="E140" s="686"/>
      <c r="F140" s="110">
        <f t="shared" si="3"/>
        <v>0</v>
      </c>
      <c r="G140" s="436"/>
      <c r="H140" s="434"/>
      <c r="I140" s="542">
        <f t="shared" si="17"/>
        <v>0</v>
      </c>
      <c r="K140" s="7"/>
      <c r="L140" s="268">
        <v>4.54</v>
      </c>
      <c r="M140" s="20"/>
      <c r="N140" s="110">
        <f t="shared" si="11"/>
        <v>0</v>
      </c>
      <c r="O140" s="686"/>
      <c r="P140" s="110">
        <f t="shared" si="5"/>
        <v>0</v>
      </c>
      <c r="Q140" s="436"/>
      <c r="R140" s="434"/>
      <c r="S140" s="542">
        <f t="shared" si="18"/>
        <v>935.2399999999999</v>
      </c>
      <c r="U140" s="7"/>
      <c r="V140" s="268">
        <v>10</v>
      </c>
      <c r="W140" s="20"/>
      <c r="X140" s="168">
        <f t="shared" si="16"/>
        <v>0</v>
      </c>
      <c r="Y140" s="686"/>
      <c r="Z140" s="110">
        <f t="shared" si="8"/>
        <v>0</v>
      </c>
      <c r="AA140" s="436"/>
      <c r="AB140" s="434"/>
      <c r="AC140" s="542">
        <f t="shared" si="19"/>
        <v>600</v>
      </c>
    </row>
    <row r="141" spans="1:29" x14ac:dyDescent="0.25">
      <c r="A141" s="7"/>
      <c r="B141" s="268">
        <v>10</v>
      </c>
      <c r="C141" s="20"/>
      <c r="D141" s="110">
        <f t="shared" si="2"/>
        <v>0</v>
      </c>
      <c r="E141" s="686"/>
      <c r="F141" s="110">
        <f t="shared" si="3"/>
        <v>0</v>
      </c>
      <c r="G141" s="436"/>
      <c r="H141" s="434"/>
      <c r="I141" s="542">
        <f t="shared" si="17"/>
        <v>0</v>
      </c>
      <c r="K141" s="7"/>
      <c r="L141" s="268">
        <v>4.54</v>
      </c>
      <c r="M141" s="20"/>
      <c r="N141" s="110">
        <f t="shared" si="11"/>
        <v>0</v>
      </c>
      <c r="O141" s="686"/>
      <c r="P141" s="110">
        <f t="shared" si="5"/>
        <v>0</v>
      </c>
      <c r="Q141" s="436"/>
      <c r="R141" s="434"/>
      <c r="S141" s="542">
        <f t="shared" si="18"/>
        <v>935.2399999999999</v>
      </c>
      <c r="U141" s="7"/>
      <c r="V141" s="268">
        <v>10</v>
      </c>
      <c r="W141" s="20"/>
      <c r="X141" s="168">
        <f t="shared" si="16"/>
        <v>0</v>
      </c>
      <c r="Y141" s="686"/>
      <c r="Z141" s="110">
        <f t="shared" si="8"/>
        <v>0</v>
      </c>
      <c r="AA141" s="436"/>
      <c r="AB141" s="434"/>
      <c r="AC141" s="542">
        <f t="shared" si="19"/>
        <v>600</v>
      </c>
    </row>
    <row r="142" spans="1:29" x14ac:dyDescent="0.25">
      <c r="A142" s="7"/>
      <c r="B142" s="268">
        <v>10</v>
      </c>
      <c r="C142" s="20"/>
      <c r="D142" s="110">
        <f t="shared" si="2"/>
        <v>0</v>
      </c>
      <c r="E142" s="686"/>
      <c r="F142" s="110">
        <f t="shared" si="3"/>
        <v>0</v>
      </c>
      <c r="G142" s="436"/>
      <c r="H142" s="434"/>
      <c r="I142" s="542">
        <f t="shared" si="17"/>
        <v>0</v>
      </c>
      <c r="K142" s="7"/>
      <c r="L142" s="268">
        <v>4.54</v>
      </c>
      <c r="M142" s="20"/>
      <c r="N142" s="110">
        <f t="shared" si="11"/>
        <v>0</v>
      </c>
      <c r="O142" s="686"/>
      <c r="P142" s="110">
        <f t="shared" si="5"/>
        <v>0</v>
      </c>
      <c r="Q142" s="436"/>
      <c r="R142" s="434"/>
      <c r="S142" s="542">
        <f t="shared" si="18"/>
        <v>935.2399999999999</v>
      </c>
      <c r="U142" s="7"/>
      <c r="V142" s="268">
        <v>10</v>
      </c>
      <c r="W142" s="20"/>
      <c r="X142" s="168">
        <f t="shared" si="16"/>
        <v>0</v>
      </c>
      <c r="Y142" s="686"/>
      <c r="Z142" s="110">
        <f t="shared" si="8"/>
        <v>0</v>
      </c>
      <c r="AA142" s="436"/>
      <c r="AB142" s="434"/>
      <c r="AC142" s="542">
        <f t="shared" si="19"/>
        <v>600</v>
      </c>
    </row>
    <row r="143" spans="1:29" x14ac:dyDescent="0.25">
      <c r="A143" s="7"/>
      <c r="B143" s="268">
        <v>10</v>
      </c>
      <c r="C143" s="20"/>
      <c r="D143" s="110">
        <f t="shared" si="2"/>
        <v>0</v>
      </c>
      <c r="E143" s="686"/>
      <c r="F143" s="110">
        <f t="shared" si="3"/>
        <v>0</v>
      </c>
      <c r="G143" s="436"/>
      <c r="H143" s="434"/>
      <c r="I143" s="542">
        <f t="shared" si="17"/>
        <v>0</v>
      </c>
      <c r="K143" s="7"/>
      <c r="L143" s="268">
        <v>4.54</v>
      </c>
      <c r="M143" s="20"/>
      <c r="N143" s="110">
        <f t="shared" si="11"/>
        <v>0</v>
      </c>
      <c r="O143" s="686"/>
      <c r="P143" s="110">
        <f t="shared" si="5"/>
        <v>0</v>
      </c>
      <c r="Q143" s="436"/>
      <c r="R143" s="434"/>
      <c r="S143" s="542">
        <f t="shared" si="18"/>
        <v>935.2399999999999</v>
      </c>
      <c r="U143" s="7"/>
      <c r="V143" s="268">
        <v>10</v>
      </c>
      <c r="W143" s="20"/>
      <c r="X143" s="168">
        <f t="shared" si="16"/>
        <v>0</v>
      </c>
      <c r="Y143" s="686"/>
      <c r="Z143" s="110">
        <f t="shared" si="8"/>
        <v>0</v>
      </c>
      <c r="AA143" s="436"/>
      <c r="AB143" s="434"/>
      <c r="AC143" s="542">
        <f t="shared" si="19"/>
        <v>600</v>
      </c>
    </row>
    <row r="144" spans="1:29" x14ac:dyDescent="0.25">
      <c r="A144" s="7"/>
      <c r="B144" s="268">
        <v>10</v>
      </c>
      <c r="C144" s="20"/>
      <c r="D144" s="110">
        <f t="shared" si="2"/>
        <v>0</v>
      </c>
      <c r="E144" s="686"/>
      <c r="F144" s="110">
        <f t="shared" si="3"/>
        <v>0</v>
      </c>
      <c r="G144" s="436"/>
      <c r="H144" s="434"/>
      <c r="I144" s="542">
        <f t="shared" si="17"/>
        <v>0</v>
      </c>
      <c r="K144" s="7"/>
      <c r="L144" s="268">
        <v>4.54</v>
      </c>
      <c r="M144" s="20"/>
      <c r="N144" s="110">
        <f t="shared" si="11"/>
        <v>0</v>
      </c>
      <c r="O144" s="686"/>
      <c r="P144" s="110">
        <f t="shared" si="5"/>
        <v>0</v>
      </c>
      <c r="Q144" s="436"/>
      <c r="R144" s="434"/>
      <c r="S144" s="542">
        <f t="shared" si="18"/>
        <v>935.2399999999999</v>
      </c>
      <c r="U144" s="7"/>
      <c r="V144" s="268">
        <v>10</v>
      </c>
      <c r="W144" s="20"/>
      <c r="X144" s="168">
        <f t="shared" si="16"/>
        <v>0</v>
      </c>
      <c r="Y144" s="686"/>
      <c r="Z144" s="110">
        <f t="shared" si="8"/>
        <v>0</v>
      </c>
      <c r="AA144" s="436"/>
      <c r="AB144" s="434"/>
      <c r="AC144" s="542">
        <f t="shared" si="19"/>
        <v>600</v>
      </c>
    </row>
    <row r="145" spans="1:29" x14ac:dyDescent="0.25">
      <c r="A145" s="7"/>
      <c r="B145" s="268">
        <v>10</v>
      </c>
      <c r="C145" s="20"/>
      <c r="D145" s="110">
        <f t="shared" si="2"/>
        <v>0</v>
      </c>
      <c r="E145" s="686"/>
      <c r="F145" s="110">
        <f t="shared" si="3"/>
        <v>0</v>
      </c>
      <c r="G145" s="436"/>
      <c r="H145" s="434"/>
      <c r="I145" s="542">
        <f t="shared" si="17"/>
        <v>0</v>
      </c>
      <c r="K145" s="7"/>
      <c r="L145" s="268">
        <v>4.54</v>
      </c>
      <c r="M145" s="20"/>
      <c r="N145" s="110">
        <f t="shared" si="11"/>
        <v>0</v>
      </c>
      <c r="O145" s="686"/>
      <c r="P145" s="110">
        <f t="shared" si="5"/>
        <v>0</v>
      </c>
      <c r="Q145" s="436"/>
      <c r="R145" s="434"/>
      <c r="S145" s="542">
        <f t="shared" si="18"/>
        <v>935.2399999999999</v>
      </c>
      <c r="U145" s="7"/>
      <c r="V145" s="268">
        <v>10</v>
      </c>
      <c r="W145" s="20"/>
      <c r="X145" s="168">
        <f t="shared" si="16"/>
        <v>0</v>
      </c>
      <c r="Y145" s="686"/>
      <c r="Z145" s="110">
        <f t="shared" si="8"/>
        <v>0</v>
      </c>
      <c r="AA145" s="436"/>
      <c r="AB145" s="434"/>
      <c r="AC145" s="542">
        <f t="shared" si="19"/>
        <v>600</v>
      </c>
    </row>
    <row r="146" spans="1:29" x14ac:dyDescent="0.25">
      <c r="A146" s="7"/>
      <c r="B146" s="268">
        <v>10</v>
      </c>
      <c r="C146" s="20"/>
      <c r="D146" s="110">
        <f t="shared" si="2"/>
        <v>0</v>
      </c>
      <c r="E146" s="686"/>
      <c r="F146" s="110">
        <f t="shared" si="3"/>
        <v>0</v>
      </c>
      <c r="G146" s="436"/>
      <c r="H146" s="434"/>
      <c r="I146" s="542">
        <f t="shared" si="17"/>
        <v>0</v>
      </c>
      <c r="K146" s="7"/>
      <c r="L146" s="268">
        <v>4.54</v>
      </c>
      <c r="M146" s="20"/>
      <c r="N146" s="110">
        <f t="shared" si="11"/>
        <v>0</v>
      </c>
      <c r="O146" s="686"/>
      <c r="P146" s="110">
        <f t="shared" si="5"/>
        <v>0</v>
      </c>
      <c r="Q146" s="436"/>
      <c r="R146" s="434"/>
      <c r="S146" s="542">
        <f t="shared" si="18"/>
        <v>935.2399999999999</v>
      </c>
      <c r="U146" s="7"/>
      <c r="V146" s="268">
        <v>10</v>
      </c>
      <c r="W146" s="20"/>
      <c r="X146" s="168">
        <f t="shared" si="16"/>
        <v>0</v>
      </c>
      <c r="Y146" s="686"/>
      <c r="Z146" s="110">
        <f t="shared" si="8"/>
        <v>0</v>
      </c>
      <c r="AA146" s="436"/>
      <c r="AB146" s="434"/>
      <c r="AC146" s="542">
        <f t="shared" si="19"/>
        <v>600</v>
      </c>
    </row>
    <row r="147" spans="1:29" x14ac:dyDescent="0.25">
      <c r="A147" s="7"/>
      <c r="B147" s="268">
        <v>10</v>
      </c>
      <c r="C147" s="20"/>
      <c r="D147" s="110">
        <f t="shared" si="2"/>
        <v>0</v>
      </c>
      <c r="E147" s="686"/>
      <c r="F147" s="110">
        <f t="shared" si="3"/>
        <v>0</v>
      </c>
      <c r="G147" s="436"/>
      <c r="H147" s="434"/>
      <c r="I147" s="542">
        <f t="shared" si="17"/>
        <v>0</v>
      </c>
      <c r="K147" s="7"/>
      <c r="L147" s="268">
        <v>4.54</v>
      </c>
      <c r="M147" s="20"/>
      <c r="N147" s="110">
        <f t="shared" si="11"/>
        <v>0</v>
      </c>
      <c r="O147" s="686"/>
      <c r="P147" s="110">
        <f t="shared" si="5"/>
        <v>0</v>
      </c>
      <c r="Q147" s="436"/>
      <c r="R147" s="434"/>
      <c r="S147" s="542">
        <f t="shared" si="18"/>
        <v>935.2399999999999</v>
      </c>
      <c r="U147" s="7"/>
      <c r="V147" s="268">
        <v>10</v>
      </c>
      <c r="W147" s="20"/>
      <c r="X147" s="168">
        <f t="shared" si="16"/>
        <v>0</v>
      </c>
      <c r="Y147" s="686"/>
      <c r="Z147" s="110">
        <f t="shared" si="8"/>
        <v>0</v>
      </c>
      <c r="AA147" s="436"/>
      <c r="AB147" s="434"/>
      <c r="AC147" s="542">
        <f t="shared" si="19"/>
        <v>600</v>
      </c>
    </row>
    <row r="148" spans="1:29" x14ac:dyDescent="0.25">
      <c r="A148" s="7"/>
      <c r="B148" s="268">
        <v>10</v>
      </c>
      <c r="C148" s="20"/>
      <c r="D148" s="110">
        <f t="shared" si="2"/>
        <v>0</v>
      </c>
      <c r="E148" s="686"/>
      <c r="F148" s="110">
        <f t="shared" si="3"/>
        <v>0</v>
      </c>
      <c r="G148" s="436"/>
      <c r="H148" s="434"/>
      <c r="I148" s="542">
        <f t="shared" si="17"/>
        <v>0</v>
      </c>
      <c r="K148" s="7"/>
      <c r="L148" s="268">
        <v>4.54</v>
      </c>
      <c r="M148" s="20"/>
      <c r="N148" s="110">
        <f t="shared" si="11"/>
        <v>0</v>
      </c>
      <c r="O148" s="686"/>
      <c r="P148" s="110">
        <f t="shared" si="5"/>
        <v>0</v>
      </c>
      <c r="Q148" s="436"/>
      <c r="R148" s="434"/>
      <c r="S148" s="542">
        <f t="shared" si="18"/>
        <v>935.2399999999999</v>
      </c>
      <c r="U148" s="7"/>
      <c r="V148" s="268">
        <v>10</v>
      </c>
      <c r="W148" s="20"/>
      <c r="X148" s="168">
        <f t="shared" si="16"/>
        <v>0</v>
      </c>
      <c r="Y148" s="686"/>
      <c r="Z148" s="110">
        <f t="shared" si="8"/>
        <v>0</v>
      </c>
      <c r="AA148" s="436"/>
      <c r="AB148" s="434"/>
      <c r="AC148" s="542">
        <f t="shared" si="19"/>
        <v>600</v>
      </c>
    </row>
    <row r="149" spans="1:29" x14ac:dyDescent="0.25">
      <c r="A149" s="7"/>
      <c r="B149" s="268">
        <v>10</v>
      </c>
      <c r="C149" s="20"/>
      <c r="D149" s="110">
        <f t="shared" si="2"/>
        <v>0</v>
      </c>
      <c r="E149" s="686"/>
      <c r="F149" s="110">
        <f t="shared" si="3"/>
        <v>0</v>
      </c>
      <c r="G149" s="436"/>
      <c r="H149" s="434"/>
      <c r="I149" s="542">
        <f t="shared" si="17"/>
        <v>0</v>
      </c>
      <c r="K149" s="7"/>
      <c r="L149" s="268">
        <v>4.54</v>
      </c>
      <c r="M149" s="20"/>
      <c r="N149" s="110">
        <f t="shared" si="11"/>
        <v>0</v>
      </c>
      <c r="O149" s="686"/>
      <c r="P149" s="110">
        <f t="shared" si="5"/>
        <v>0</v>
      </c>
      <c r="Q149" s="436"/>
      <c r="R149" s="434"/>
      <c r="S149" s="542">
        <f t="shared" si="18"/>
        <v>935.2399999999999</v>
      </c>
      <c r="U149" s="7"/>
      <c r="V149" s="268">
        <v>10</v>
      </c>
      <c r="W149" s="20"/>
      <c r="X149" s="168">
        <f t="shared" si="16"/>
        <v>0</v>
      </c>
      <c r="Y149" s="686"/>
      <c r="Z149" s="110">
        <f t="shared" si="8"/>
        <v>0</v>
      </c>
      <c r="AA149" s="436"/>
      <c r="AB149" s="434"/>
      <c r="AC149" s="542">
        <f t="shared" si="19"/>
        <v>600</v>
      </c>
    </row>
    <row r="150" spans="1:29" x14ac:dyDescent="0.25">
      <c r="A150" s="7"/>
      <c r="B150" s="268">
        <v>10</v>
      </c>
      <c r="C150" s="20"/>
      <c r="D150" s="669">
        <f t="shared" si="2"/>
        <v>0</v>
      </c>
      <c r="E150" s="792"/>
      <c r="F150" s="669">
        <f t="shared" si="3"/>
        <v>0</v>
      </c>
      <c r="G150" s="793"/>
      <c r="H150" s="794"/>
      <c r="I150" s="542">
        <f t="shared" si="17"/>
        <v>0</v>
      </c>
      <c r="K150" s="7"/>
      <c r="L150" s="268">
        <v>4.54</v>
      </c>
      <c r="M150" s="20"/>
      <c r="N150" s="110">
        <f t="shared" si="11"/>
        <v>0</v>
      </c>
      <c r="O150" s="686"/>
      <c r="P150" s="110">
        <f t="shared" si="5"/>
        <v>0</v>
      </c>
      <c r="Q150" s="436"/>
      <c r="R150" s="434"/>
      <c r="S150" s="542">
        <f t="shared" si="18"/>
        <v>935.2399999999999</v>
      </c>
      <c r="U150" s="7"/>
      <c r="V150" s="268">
        <v>10</v>
      </c>
      <c r="W150" s="20"/>
      <c r="X150" s="168">
        <f t="shared" si="16"/>
        <v>0</v>
      </c>
      <c r="Y150" s="686"/>
      <c r="Z150" s="110">
        <f t="shared" si="8"/>
        <v>0</v>
      </c>
      <c r="AA150" s="436"/>
      <c r="AB150" s="434"/>
      <c r="AC150" s="542">
        <f t="shared" si="19"/>
        <v>600</v>
      </c>
    </row>
    <row r="151" spans="1:29" x14ac:dyDescent="0.25">
      <c r="A151" s="7"/>
      <c r="B151" s="268">
        <v>10</v>
      </c>
      <c r="C151" s="20"/>
      <c r="D151" s="669">
        <f t="shared" si="2"/>
        <v>0</v>
      </c>
      <c r="E151" s="792"/>
      <c r="F151" s="669">
        <f t="shared" si="3"/>
        <v>0</v>
      </c>
      <c r="G151" s="793"/>
      <c r="H151" s="794"/>
      <c r="I151" s="542">
        <f t="shared" si="17"/>
        <v>0</v>
      </c>
      <c r="K151" s="7"/>
      <c r="L151" s="268">
        <v>4.54</v>
      </c>
      <c r="M151" s="20"/>
      <c r="N151" s="110">
        <f t="shared" si="11"/>
        <v>0</v>
      </c>
      <c r="O151" s="686"/>
      <c r="P151" s="110">
        <f t="shared" si="5"/>
        <v>0</v>
      </c>
      <c r="Q151" s="436"/>
      <c r="R151" s="434"/>
      <c r="S151" s="542">
        <f t="shared" si="18"/>
        <v>935.2399999999999</v>
      </c>
      <c r="U151" s="7"/>
      <c r="V151" s="268">
        <v>10</v>
      </c>
      <c r="W151" s="20"/>
      <c r="X151" s="168">
        <f t="shared" si="16"/>
        <v>0</v>
      </c>
      <c r="Y151" s="686"/>
      <c r="Z151" s="110">
        <f t="shared" si="8"/>
        <v>0</v>
      </c>
      <c r="AA151" s="436"/>
      <c r="AB151" s="434"/>
      <c r="AC151" s="542">
        <f t="shared" si="19"/>
        <v>600</v>
      </c>
    </row>
    <row r="152" spans="1:29" x14ac:dyDescent="0.25">
      <c r="A152" s="7"/>
      <c r="B152" s="268">
        <v>10</v>
      </c>
      <c r="C152" s="20"/>
      <c r="D152" s="669">
        <f t="shared" si="2"/>
        <v>0</v>
      </c>
      <c r="E152" s="792"/>
      <c r="F152" s="669">
        <f t="shared" si="3"/>
        <v>0</v>
      </c>
      <c r="G152" s="793"/>
      <c r="H152" s="794"/>
      <c r="I152" s="542">
        <f t="shared" si="17"/>
        <v>0</v>
      </c>
      <c r="K152" s="7"/>
      <c r="L152" s="268">
        <v>4.54</v>
      </c>
      <c r="M152" s="20"/>
      <c r="N152" s="110">
        <f t="shared" si="11"/>
        <v>0</v>
      </c>
      <c r="O152" s="686"/>
      <c r="P152" s="110">
        <f t="shared" si="5"/>
        <v>0</v>
      </c>
      <c r="Q152" s="436"/>
      <c r="R152" s="434"/>
      <c r="S152" s="542">
        <f t="shared" si="18"/>
        <v>935.2399999999999</v>
      </c>
      <c r="U152" s="7"/>
      <c r="V152" s="268">
        <v>10</v>
      </c>
      <c r="W152" s="20"/>
      <c r="X152" s="168">
        <f t="shared" si="16"/>
        <v>0</v>
      </c>
      <c r="Y152" s="686"/>
      <c r="Z152" s="110">
        <f t="shared" si="8"/>
        <v>0</v>
      </c>
      <c r="AA152" s="436"/>
      <c r="AB152" s="434"/>
      <c r="AC152" s="542">
        <f t="shared" si="19"/>
        <v>600</v>
      </c>
    </row>
    <row r="153" spans="1:29" x14ac:dyDescent="0.25">
      <c r="A153" s="7"/>
      <c r="B153" s="268">
        <v>10</v>
      </c>
      <c r="C153" s="20"/>
      <c r="D153" s="669">
        <f t="shared" si="2"/>
        <v>0</v>
      </c>
      <c r="E153" s="792"/>
      <c r="F153" s="669">
        <f t="shared" si="3"/>
        <v>0</v>
      </c>
      <c r="G153" s="793"/>
      <c r="H153" s="794"/>
      <c r="I153" s="542">
        <f t="shared" si="17"/>
        <v>0</v>
      </c>
      <c r="K153" s="7"/>
      <c r="L153" s="268">
        <v>4.54</v>
      </c>
      <c r="M153" s="20"/>
      <c r="N153" s="110">
        <f t="shared" si="11"/>
        <v>0</v>
      </c>
      <c r="O153" s="686"/>
      <c r="P153" s="110">
        <f t="shared" si="5"/>
        <v>0</v>
      </c>
      <c r="Q153" s="436"/>
      <c r="R153" s="434"/>
      <c r="S153" s="542">
        <f t="shared" si="18"/>
        <v>935.2399999999999</v>
      </c>
      <c r="U153" s="7"/>
      <c r="V153" s="268">
        <v>10</v>
      </c>
      <c r="W153" s="20"/>
      <c r="X153" s="168">
        <f t="shared" si="16"/>
        <v>0</v>
      </c>
      <c r="Y153" s="686"/>
      <c r="Z153" s="110">
        <f t="shared" si="8"/>
        <v>0</v>
      </c>
      <c r="AA153" s="436"/>
      <c r="AB153" s="434"/>
      <c r="AC153" s="542">
        <f t="shared" si="19"/>
        <v>600</v>
      </c>
    </row>
    <row r="154" spans="1:29" x14ac:dyDescent="0.25">
      <c r="A154" s="7"/>
      <c r="B154" s="268">
        <v>10</v>
      </c>
      <c r="C154" s="20"/>
      <c r="D154" s="669">
        <f t="shared" si="2"/>
        <v>0</v>
      </c>
      <c r="E154" s="792"/>
      <c r="F154" s="669">
        <f t="shared" si="3"/>
        <v>0</v>
      </c>
      <c r="G154" s="793"/>
      <c r="H154" s="794"/>
      <c r="I154" s="542">
        <f t="shared" si="17"/>
        <v>0</v>
      </c>
      <c r="K154" s="7"/>
      <c r="L154" s="268">
        <v>4.54</v>
      </c>
      <c r="M154" s="20"/>
      <c r="N154" s="110">
        <f t="shared" si="11"/>
        <v>0</v>
      </c>
      <c r="O154" s="686"/>
      <c r="P154" s="110">
        <f t="shared" si="5"/>
        <v>0</v>
      </c>
      <c r="Q154" s="436"/>
      <c r="R154" s="434"/>
      <c r="S154" s="542">
        <f t="shared" si="18"/>
        <v>935.2399999999999</v>
      </c>
      <c r="U154" s="7"/>
      <c r="V154" s="268">
        <v>10</v>
      </c>
      <c r="W154" s="20"/>
      <c r="X154" s="168">
        <f t="shared" si="16"/>
        <v>0</v>
      </c>
      <c r="Y154" s="686"/>
      <c r="Z154" s="110">
        <f t="shared" si="8"/>
        <v>0</v>
      </c>
      <c r="AA154" s="436"/>
      <c r="AB154" s="434"/>
      <c r="AC154" s="542">
        <f t="shared" si="19"/>
        <v>600</v>
      </c>
    </row>
    <row r="155" spans="1:29" x14ac:dyDescent="0.25">
      <c r="A155" s="7"/>
      <c r="B155" s="268">
        <v>10</v>
      </c>
      <c r="C155" s="20"/>
      <c r="D155" s="669">
        <f t="shared" si="2"/>
        <v>0</v>
      </c>
      <c r="E155" s="792"/>
      <c r="F155" s="669">
        <f t="shared" si="3"/>
        <v>0</v>
      </c>
      <c r="G155" s="793"/>
      <c r="H155" s="794"/>
      <c r="I155" s="542">
        <f t="shared" si="17"/>
        <v>0</v>
      </c>
      <c r="K155" s="7"/>
      <c r="L155" s="268">
        <v>4.54</v>
      </c>
      <c r="M155" s="20"/>
      <c r="N155" s="110">
        <f t="shared" si="11"/>
        <v>0</v>
      </c>
      <c r="O155" s="686"/>
      <c r="P155" s="110">
        <f t="shared" si="5"/>
        <v>0</v>
      </c>
      <c r="Q155" s="436"/>
      <c r="R155" s="434"/>
      <c r="S155" s="542">
        <f t="shared" si="18"/>
        <v>935.2399999999999</v>
      </c>
      <c r="U155" s="7"/>
      <c r="V155" s="268">
        <v>10</v>
      </c>
      <c r="W155" s="20"/>
      <c r="X155" s="168">
        <f t="shared" si="16"/>
        <v>0</v>
      </c>
      <c r="Y155" s="686"/>
      <c r="Z155" s="110">
        <f t="shared" si="8"/>
        <v>0</v>
      </c>
      <c r="AA155" s="436"/>
      <c r="AB155" s="434"/>
      <c r="AC155" s="542">
        <f t="shared" si="19"/>
        <v>600</v>
      </c>
    </row>
    <row r="156" spans="1:29" x14ac:dyDescent="0.25">
      <c r="A156" s="7"/>
      <c r="B156" s="268">
        <v>10</v>
      </c>
      <c r="C156" s="20"/>
      <c r="D156" s="669">
        <f t="shared" si="2"/>
        <v>0</v>
      </c>
      <c r="E156" s="792"/>
      <c r="F156" s="669">
        <f t="shared" si="3"/>
        <v>0</v>
      </c>
      <c r="G156" s="793"/>
      <c r="H156" s="794"/>
      <c r="I156" s="542">
        <f t="shared" si="17"/>
        <v>0</v>
      </c>
      <c r="K156" s="7"/>
      <c r="L156" s="268">
        <v>4.54</v>
      </c>
      <c r="M156" s="20"/>
      <c r="N156" s="110">
        <f t="shared" si="11"/>
        <v>0</v>
      </c>
      <c r="O156" s="686"/>
      <c r="P156" s="110">
        <f t="shared" si="5"/>
        <v>0</v>
      </c>
      <c r="Q156" s="436"/>
      <c r="R156" s="434"/>
      <c r="S156" s="542">
        <f t="shared" si="18"/>
        <v>935.2399999999999</v>
      </c>
      <c r="U156" s="7"/>
      <c r="V156" s="268">
        <v>10</v>
      </c>
      <c r="W156" s="20"/>
      <c r="X156" s="168">
        <f t="shared" si="16"/>
        <v>0</v>
      </c>
      <c r="Y156" s="686"/>
      <c r="Z156" s="110">
        <f t="shared" si="8"/>
        <v>0</v>
      </c>
      <c r="AA156" s="436"/>
      <c r="AB156" s="434"/>
      <c r="AC156" s="542">
        <f t="shared" si="19"/>
        <v>600</v>
      </c>
    </row>
    <row r="157" spans="1:29" x14ac:dyDescent="0.25">
      <c r="A157" s="7"/>
      <c r="B157" s="268">
        <v>10</v>
      </c>
      <c r="C157" s="20"/>
      <c r="D157" s="669">
        <f t="shared" si="2"/>
        <v>0</v>
      </c>
      <c r="E157" s="792"/>
      <c r="F157" s="669">
        <f t="shared" si="3"/>
        <v>0</v>
      </c>
      <c r="G157" s="793"/>
      <c r="H157" s="794"/>
      <c r="I157" s="542">
        <f t="shared" si="17"/>
        <v>0</v>
      </c>
      <c r="K157" s="7"/>
      <c r="L157" s="268">
        <v>4.54</v>
      </c>
      <c r="M157" s="20"/>
      <c r="N157" s="110">
        <f t="shared" si="11"/>
        <v>0</v>
      </c>
      <c r="O157" s="686"/>
      <c r="P157" s="110">
        <f t="shared" si="5"/>
        <v>0</v>
      </c>
      <c r="Q157" s="436"/>
      <c r="R157" s="434"/>
      <c r="S157" s="542">
        <f t="shared" si="18"/>
        <v>935.2399999999999</v>
      </c>
      <c r="U157" s="7"/>
      <c r="V157" s="268">
        <v>10</v>
      </c>
      <c r="W157" s="20"/>
      <c r="X157" s="168">
        <f t="shared" si="16"/>
        <v>0</v>
      </c>
      <c r="Y157" s="686"/>
      <c r="Z157" s="110">
        <f t="shared" si="8"/>
        <v>0</v>
      </c>
      <c r="AA157" s="436"/>
      <c r="AB157" s="434"/>
      <c r="AC157" s="542">
        <f t="shared" si="19"/>
        <v>600</v>
      </c>
    </row>
    <row r="158" spans="1:29" x14ac:dyDescent="0.25">
      <c r="A158" s="7"/>
      <c r="B158" s="268">
        <v>10</v>
      </c>
      <c r="C158" s="20"/>
      <c r="D158" s="669">
        <f t="shared" si="2"/>
        <v>0</v>
      </c>
      <c r="E158" s="792"/>
      <c r="F158" s="669">
        <f t="shared" si="3"/>
        <v>0</v>
      </c>
      <c r="G158" s="793"/>
      <c r="H158" s="794"/>
      <c r="I158" s="542">
        <f t="shared" si="17"/>
        <v>0</v>
      </c>
      <c r="K158" s="7"/>
      <c r="L158" s="268">
        <v>4.54</v>
      </c>
      <c r="M158" s="20"/>
      <c r="N158" s="110">
        <f t="shared" si="11"/>
        <v>0</v>
      </c>
      <c r="O158" s="686"/>
      <c r="P158" s="110">
        <f t="shared" si="5"/>
        <v>0</v>
      </c>
      <c r="Q158" s="436"/>
      <c r="R158" s="434"/>
      <c r="S158" s="542">
        <f t="shared" si="18"/>
        <v>935.2399999999999</v>
      </c>
      <c r="U158" s="7"/>
      <c r="V158" s="268">
        <v>10</v>
      </c>
      <c r="W158" s="20"/>
      <c r="X158" s="168">
        <f t="shared" si="16"/>
        <v>0</v>
      </c>
      <c r="Y158" s="686"/>
      <c r="Z158" s="110">
        <f t="shared" si="8"/>
        <v>0</v>
      </c>
      <c r="AA158" s="436"/>
      <c r="AB158" s="434"/>
      <c r="AC158" s="542">
        <f t="shared" si="19"/>
        <v>600</v>
      </c>
    </row>
    <row r="159" spans="1:29" x14ac:dyDescent="0.25">
      <c r="A159" s="7"/>
      <c r="B159" s="268">
        <v>10</v>
      </c>
      <c r="C159" s="20"/>
      <c r="D159" s="669">
        <f t="shared" si="2"/>
        <v>0</v>
      </c>
      <c r="E159" s="792"/>
      <c r="F159" s="669">
        <f t="shared" si="3"/>
        <v>0</v>
      </c>
      <c r="G159" s="793"/>
      <c r="H159" s="794"/>
      <c r="I159" s="542">
        <f t="shared" si="17"/>
        <v>0</v>
      </c>
      <c r="K159" s="7"/>
      <c r="L159" s="268">
        <v>4.54</v>
      </c>
      <c r="M159" s="20"/>
      <c r="N159" s="110">
        <f t="shared" si="11"/>
        <v>0</v>
      </c>
      <c r="O159" s="686"/>
      <c r="P159" s="110">
        <f t="shared" si="5"/>
        <v>0</v>
      </c>
      <c r="Q159" s="436"/>
      <c r="R159" s="434"/>
      <c r="S159" s="542">
        <f t="shared" si="18"/>
        <v>935.2399999999999</v>
      </c>
      <c r="U159" s="7"/>
      <c r="V159" s="268">
        <v>10</v>
      </c>
      <c r="W159" s="20"/>
      <c r="X159" s="168">
        <f t="shared" si="16"/>
        <v>0</v>
      </c>
      <c r="Y159" s="686"/>
      <c r="Z159" s="110">
        <f t="shared" si="8"/>
        <v>0</v>
      </c>
      <c r="AA159" s="436"/>
      <c r="AB159" s="434"/>
      <c r="AC159" s="542">
        <f t="shared" si="19"/>
        <v>600</v>
      </c>
    </row>
    <row r="160" spans="1:29" x14ac:dyDescent="0.25">
      <c r="A160" s="7"/>
      <c r="B160" s="268">
        <v>10</v>
      </c>
      <c r="C160" s="20"/>
      <c r="D160" s="669">
        <f t="shared" si="2"/>
        <v>0</v>
      </c>
      <c r="E160" s="792"/>
      <c r="F160" s="669">
        <f t="shared" si="3"/>
        <v>0</v>
      </c>
      <c r="G160" s="793"/>
      <c r="H160" s="794"/>
      <c r="I160" s="542">
        <f t="shared" si="17"/>
        <v>0</v>
      </c>
      <c r="K160" s="7"/>
      <c r="L160" s="268">
        <v>4.54</v>
      </c>
      <c r="M160" s="20"/>
      <c r="N160" s="110">
        <f t="shared" si="11"/>
        <v>0</v>
      </c>
      <c r="O160" s="686"/>
      <c r="P160" s="110">
        <f t="shared" si="5"/>
        <v>0</v>
      </c>
      <c r="Q160" s="436"/>
      <c r="R160" s="434"/>
      <c r="S160" s="542">
        <f t="shared" si="18"/>
        <v>935.2399999999999</v>
      </c>
      <c r="U160" s="7"/>
      <c r="V160" s="268">
        <v>10</v>
      </c>
      <c r="W160" s="20"/>
      <c r="X160" s="168">
        <f t="shared" si="16"/>
        <v>0</v>
      </c>
      <c r="Y160" s="686"/>
      <c r="Z160" s="110">
        <f t="shared" si="8"/>
        <v>0</v>
      </c>
      <c r="AA160" s="436"/>
      <c r="AB160" s="434"/>
      <c r="AC160" s="542">
        <f t="shared" si="19"/>
        <v>600</v>
      </c>
    </row>
    <row r="161" spans="1:29" x14ac:dyDescent="0.25">
      <c r="A161" s="7"/>
      <c r="B161" s="268">
        <v>10</v>
      </c>
      <c r="C161" s="20"/>
      <c r="D161" s="669">
        <f t="shared" si="2"/>
        <v>0</v>
      </c>
      <c r="E161" s="792"/>
      <c r="F161" s="669">
        <f t="shared" si="3"/>
        <v>0</v>
      </c>
      <c r="G161" s="793"/>
      <c r="H161" s="794"/>
      <c r="I161" s="542">
        <f t="shared" si="17"/>
        <v>0</v>
      </c>
      <c r="K161" s="7"/>
      <c r="L161" s="268">
        <v>4.54</v>
      </c>
      <c r="M161" s="20"/>
      <c r="N161" s="110">
        <f t="shared" si="11"/>
        <v>0</v>
      </c>
      <c r="O161" s="686"/>
      <c r="P161" s="110">
        <f t="shared" si="5"/>
        <v>0</v>
      </c>
      <c r="Q161" s="436"/>
      <c r="R161" s="434"/>
      <c r="S161" s="542">
        <f t="shared" si="18"/>
        <v>935.2399999999999</v>
      </c>
      <c r="U161" s="7"/>
      <c r="V161" s="268">
        <v>10</v>
      </c>
      <c r="W161" s="20"/>
      <c r="X161" s="168">
        <f t="shared" si="16"/>
        <v>0</v>
      </c>
      <c r="Y161" s="686"/>
      <c r="Z161" s="110">
        <f t="shared" si="8"/>
        <v>0</v>
      </c>
      <c r="AA161" s="436"/>
      <c r="AB161" s="434"/>
      <c r="AC161" s="542">
        <f t="shared" si="19"/>
        <v>600</v>
      </c>
    </row>
    <row r="162" spans="1:29" x14ac:dyDescent="0.25">
      <c r="A162" s="7"/>
      <c r="B162" s="268">
        <v>10</v>
      </c>
      <c r="C162" s="20"/>
      <c r="D162" s="669">
        <f t="shared" si="2"/>
        <v>0</v>
      </c>
      <c r="E162" s="792"/>
      <c r="F162" s="669">
        <f t="shared" si="3"/>
        <v>0</v>
      </c>
      <c r="G162" s="793"/>
      <c r="H162" s="794"/>
      <c r="I162" s="542">
        <f t="shared" si="17"/>
        <v>0</v>
      </c>
      <c r="K162" s="7"/>
      <c r="L162" s="268">
        <v>4.54</v>
      </c>
      <c r="M162" s="20"/>
      <c r="N162" s="110">
        <f t="shared" si="11"/>
        <v>0</v>
      </c>
      <c r="O162" s="686"/>
      <c r="P162" s="110">
        <f t="shared" si="5"/>
        <v>0</v>
      </c>
      <c r="Q162" s="436"/>
      <c r="R162" s="434"/>
      <c r="S162" s="542">
        <f t="shared" si="18"/>
        <v>935.2399999999999</v>
      </c>
      <c r="U162" s="7"/>
      <c r="V162" s="268">
        <v>10</v>
      </c>
      <c r="W162" s="20"/>
      <c r="X162" s="168">
        <f t="shared" si="16"/>
        <v>0</v>
      </c>
      <c r="Y162" s="686"/>
      <c r="Z162" s="110">
        <f t="shared" si="8"/>
        <v>0</v>
      </c>
      <c r="AA162" s="436"/>
      <c r="AB162" s="434"/>
      <c r="AC162" s="542">
        <f t="shared" si="19"/>
        <v>600</v>
      </c>
    </row>
    <row r="163" spans="1:29" x14ac:dyDescent="0.25">
      <c r="A163" s="7"/>
      <c r="B163" s="268">
        <v>10</v>
      </c>
      <c r="C163" s="20"/>
      <c r="D163" s="669">
        <f t="shared" si="2"/>
        <v>0</v>
      </c>
      <c r="E163" s="792"/>
      <c r="F163" s="669">
        <f t="shared" si="3"/>
        <v>0</v>
      </c>
      <c r="G163" s="793"/>
      <c r="H163" s="794"/>
      <c r="I163" s="542">
        <f t="shared" si="17"/>
        <v>0</v>
      </c>
      <c r="K163" s="7"/>
      <c r="L163" s="268">
        <v>4.54</v>
      </c>
      <c r="M163" s="20"/>
      <c r="N163" s="110">
        <f t="shared" si="11"/>
        <v>0</v>
      </c>
      <c r="O163" s="686"/>
      <c r="P163" s="110">
        <f t="shared" si="5"/>
        <v>0</v>
      </c>
      <c r="Q163" s="436"/>
      <c r="R163" s="434"/>
      <c r="S163" s="542">
        <f t="shared" si="18"/>
        <v>935.2399999999999</v>
      </c>
      <c r="U163" s="7"/>
      <c r="V163" s="268">
        <v>10</v>
      </c>
      <c r="W163" s="20"/>
      <c r="X163" s="168">
        <f t="shared" si="16"/>
        <v>0</v>
      </c>
      <c r="Y163" s="686"/>
      <c r="Z163" s="110">
        <f t="shared" si="8"/>
        <v>0</v>
      </c>
      <c r="AA163" s="436"/>
      <c r="AB163" s="434"/>
      <c r="AC163" s="542">
        <f t="shared" si="19"/>
        <v>600</v>
      </c>
    </row>
    <row r="164" spans="1:29" x14ac:dyDescent="0.25">
      <c r="A164" s="7"/>
      <c r="B164" s="268">
        <v>10</v>
      </c>
      <c r="C164" s="20"/>
      <c r="D164" s="669">
        <f t="shared" si="2"/>
        <v>0</v>
      </c>
      <c r="E164" s="792"/>
      <c r="F164" s="669">
        <f t="shared" si="3"/>
        <v>0</v>
      </c>
      <c r="G164" s="793"/>
      <c r="H164" s="794"/>
      <c r="I164" s="542">
        <f t="shared" si="17"/>
        <v>0</v>
      </c>
      <c r="K164" s="7"/>
      <c r="L164" s="268">
        <v>4.54</v>
      </c>
      <c r="M164" s="20"/>
      <c r="N164" s="110">
        <f t="shared" si="11"/>
        <v>0</v>
      </c>
      <c r="O164" s="686"/>
      <c r="P164" s="110">
        <f t="shared" si="5"/>
        <v>0</v>
      </c>
      <c r="Q164" s="436"/>
      <c r="R164" s="434"/>
      <c r="S164" s="542">
        <f t="shared" si="18"/>
        <v>935.2399999999999</v>
      </c>
      <c r="U164" s="7"/>
      <c r="V164" s="268">
        <v>10</v>
      </c>
      <c r="W164" s="20"/>
      <c r="X164" s="168">
        <f t="shared" si="16"/>
        <v>0</v>
      </c>
      <c r="Y164" s="686"/>
      <c r="Z164" s="110">
        <f t="shared" si="8"/>
        <v>0</v>
      </c>
      <c r="AA164" s="436"/>
      <c r="AB164" s="434"/>
      <c r="AC164" s="542">
        <f t="shared" si="19"/>
        <v>600</v>
      </c>
    </row>
    <row r="165" spans="1:29" x14ac:dyDescent="0.25">
      <c r="A165" s="7"/>
      <c r="B165" s="268">
        <v>10</v>
      </c>
      <c r="C165" s="20"/>
      <c r="D165" s="669">
        <f t="shared" si="2"/>
        <v>0</v>
      </c>
      <c r="E165" s="792"/>
      <c r="F165" s="669">
        <f t="shared" si="3"/>
        <v>0</v>
      </c>
      <c r="G165" s="793"/>
      <c r="H165" s="794"/>
      <c r="I165" s="542">
        <f t="shared" si="17"/>
        <v>0</v>
      </c>
      <c r="K165" s="7"/>
      <c r="L165" s="268">
        <v>4.54</v>
      </c>
      <c r="M165" s="20"/>
      <c r="N165" s="110">
        <f t="shared" si="11"/>
        <v>0</v>
      </c>
      <c r="O165" s="686"/>
      <c r="P165" s="110">
        <f t="shared" si="5"/>
        <v>0</v>
      </c>
      <c r="Q165" s="436"/>
      <c r="R165" s="434"/>
      <c r="S165" s="542">
        <f t="shared" si="18"/>
        <v>935.2399999999999</v>
      </c>
      <c r="U165" s="7"/>
      <c r="V165" s="268">
        <v>10</v>
      </c>
      <c r="W165" s="20"/>
      <c r="X165" s="168">
        <f t="shared" si="16"/>
        <v>0</v>
      </c>
      <c r="Y165" s="686"/>
      <c r="Z165" s="110">
        <f t="shared" si="8"/>
        <v>0</v>
      </c>
      <c r="AA165" s="436"/>
      <c r="AB165" s="434"/>
      <c r="AC165" s="542">
        <f t="shared" si="19"/>
        <v>600</v>
      </c>
    </row>
    <row r="166" spans="1:29" x14ac:dyDescent="0.25">
      <c r="A166" s="7"/>
      <c r="B166" s="268">
        <v>10</v>
      </c>
      <c r="C166" s="20"/>
      <c r="D166" s="669">
        <f t="shared" si="2"/>
        <v>0</v>
      </c>
      <c r="E166" s="792"/>
      <c r="F166" s="669">
        <f t="shared" si="3"/>
        <v>0</v>
      </c>
      <c r="G166" s="793"/>
      <c r="H166" s="794"/>
      <c r="I166" s="542">
        <f t="shared" si="17"/>
        <v>0</v>
      </c>
      <c r="K166" s="7"/>
      <c r="L166" s="268">
        <v>4.54</v>
      </c>
      <c r="M166" s="20"/>
      <c r="N166" s="110">
        <f t="shared" si="11"/>
        <v>0</v>
      </c>
      <c r="O166" s="686"/>
      <c r="P166" s="110">
        <f t="shared" si="5"/>
        <v>0</v>
      </c>
      <c r="Q166" s="436"/>
      <c r="R166" s="434"/>
      <c r="S166" s="542">
        <f t="shared" si="18"/>
        <v>935.2399999999999</v>
      </c>
      <c r="U166" s="7"/>
      <c r="V166" s="268">
        <v>10</v>
      </c>
      <c r="W166" s="20"/>
      <c r="X166" s="168">
        <f t="shared" si="16"/>
        <v>0</v>
      </c>
      <c r="Y166" s="686"/>
      <c r="Z166" s="110">
        <f t="shared" si="8"/>
        <v>0</v>
      </c>
      <c r="AA166" s="436"/>
      <c r="AB166" s="434"/>
      <c r="AC166" s="542">
        <f t="shared" si="19"/>
        <v>600</v>
      </c>
    </row>
    <row r="167" spans="1:29" x14ac:dyDescent="0.25">
      <c r="A167" s="7"/>
      <c r="B167" s="268">
        <v>10</v>
      </c>
      <c r="C167" s="20"/>
      <c r="D167" s="669">
        <f t="shared" si="2"/>
        <v>0</v>
      </c>
      <c r="E167" s="792"/>
      <c r="F167" s="669">
        <f t="shared" si="3"/>
        <v>0</v>
      </c>
      <c r="G167" s="793"/>
      <c r="H167" s="794"/>
      <c r="I167" s="542">
        <f t="shared" si="17"/>
        <v>0</v>
      </c>
      <c r="K167" s="7"/>
      <c r="L167" s="268">
        <v>4.54</v>
      </c>
      <c r="M167" s="20"/>
      <c r="N167" s="110">
        <f t="shared" si="11"/>
        <v>0</v>
      </c>
      <c r="O167" s="686"/>
      <c r="P167" s="110">
        <f t="shared" si="5"/>
        <v>0</v>
      </c>
      <c r="Q167" s="436"/>
      <c r="R167" s="434"/>
      <c r="S167" s="542">
        <f t="shared" si="18"/>
        <v>935.2399999999999</v>
      </c>
      <c r="U167" s="7"/>
      <c r="V167" s="268">
        <v>10</v>
      </c>
      <c r="W167" s="20"/>
      <c r="X167" s="168">
        <f t="shared" si="16"/>
        <v>0</v>
      </c>
      <c r="Y167" s="686"/>
      <c r="Z167" s="110">
        <f t="shared" si="8"/>
        <v>0</v>
      </c>
      <c r="AA167" s="436"/>
      <c r="AB167" s="434"/>
      <c r="AC167" s="542">
        <f t="shared" si="19"/>
        <v>600</v>
      </c>
    </row>
    <row r="168" spans="1:29" x14ac:dyDescent="0.25">
      <c r="A168" s="7"/>
      <c r="B168" s="268">
        <v>10</v>
      </c>
      <c r="C168" s="20"/>
      <c r="D168" s="669">
        <f t="shared" si="2"/>
        <v>0</v>
      </c>
      <c r="E168" s="792"/>
      <c r="F168" s="669">
        <f t="shared" si="3"/>
        <v>0</v>
      </c>
      <c r="G168" s="793"/>
      <c r="H168" s="794"/>
      <c r="I168" s="542">
        <f t="shared" si="17"/>
        <v>0</v>
      </c>
      <c r="K168" s="7"/>
      <c r="L168" s="268">
        <v>4.54</v>
      </c>
      <c r="M168" s="20"/>
      <c r="N168" s="110">
        <f t="shared" si="11"/>
        <v>0</v>
      </c>
      <c r="O168" s="686"/>
      <c r="P168" s="110">
        <f t="shared" si="5"/>
        <v>0</v>
      </c>
      <c r="Q168" s="436"/>
      <c r="R168" s="434"/>
      <c r="S168" s="542">
        <f t="shared" si="18"/>
        <v>935.2399999999999</v>
      </c>
      <c r="U168" s="7"/>
      <c r="V168" s="268">
        <v>10</v>
      </c>
      <c r="W168" s="20"/>
      <c r="X168" s="168">
        <f t="shared" si="16"/>
        <v>0</v>
      </c>
      <c r="Y168" s="686"/>
      <c r="Z168" s="110">
        <f t="shared" si="8"/>
        <v>0</v>
      </c>
      <c r="AA168" s="436"/>
      <c r="AB168" s="434"/>
      <c r="AC168" s="542">
        <f t="shared" si="19"/>
        <v>600</v>
      </c>
    </row>
    <row r="169" spans="1:29" x14ac:dyDescent="0.25">
      <c r="A169" s="7"/>
      <c r="B169" s="268">
        <v>10</v>
      </c>
      <c r="C169" s="20"/>
      <c r="D169" s="669">
        <f t="shared" si="2"/>
        <v>0</v>
      </c>
      <c r="E169" s="792"/>
      <c r="F169" s="669">
        <f t="shared" si="3"/>
        <v>0</v>
      </c>
      <c r="G169" s="793"/>
      <c r="H169" s="794"/>
      <c r="I169" s="542">
        <f t="shared" si="17"/>
        <v>0</v>
      </c>
      <c r="K169" s="7"/>
      <c r="L169" s="268">
        <v>4.54</v>
      </c>
      <c r="M169" s="20"/>
      <c r="N169" s="110">
        <f t="shared" si="11"/>
        <v>0</v>
      </c>
      <c r="O169" s="686"/>
      <c r="P169" s="110">
        <f t="shared" si="5"/>
        <v>0</v>
      </c>
      <c r="Q169" s="436"/>
      <c r="R169" s="434"/>
      <c r="S169" s="542">
        <f t="shared" si="18"/>
        <v>935.2399999999999</v>
      </c>
      <c r="U169" s="7"/>
      <c r="V169" s="268">
        <v>10</v>
      </c>
      <c r="W169" s="20"/>
      <c r="X169" s="168">
        <f t="shared" si="16"/>
        <v>0</v>
      </c>
      <c r="Y169" s="686"/>
      <c r="Z169" s="110">
        <f t="shared" si="8"/>
        <v>0</v>
      </c>
      <c r="AA169" s="436"/>
      <c r="AB169" s="434"/>
      <c r="AC169" s="542">
        <f t="shared" si="19"/>
        <v>600</v>
      </c>
    </row>
    <row r="170" spans="1:29" x14ac:dyDescent="0.25">
      <c r="A170" s="7"/>
      <c r="B170" s="268">
        <v>10</v>
      </c>
      <c r="C170" s="20"/>
      <c r="D170" s="669">
        <f t="shared" si="2"/>
        <v>0</v>
      </c>
      <c r="E170" s="792"/>
      <c r="F170" s="669">
        <f t="shared" si="3"/>
        <v>0</v>
      </c>
      <c r="G170" s="793"/>
      <c r="H170" s="794"/>
      <c r="I170" s="542">
        <f t="shared" si="17"/>
        <v>0</v>
      </c>
      <c r="K170" s="7"/>
      <c r="L170" s="268">
        <v>4.54</v>
      </c>
      <c r="M170" s="20"/>
      <c r="N170" s="110">
        <f t="shared" si="11"/>
        <v>0</v>
      </c>
      <c r="O170" s="686"/>
      <c r="P170" s="110">
        <f t="shared" si="5"/>
        <v>0</v>
      </c>
      <c r="Q170" s="436"/>
      <c r="R170" s="434"/>
      <c r="S170" s="542">
        <f t="shared" si="18"/>
        <v>935.2399999999999</v>
      </c>
      <c r="U170" s="7"/>
      <c r="V170" s="268">
        <v>10</v>
      </c>
      <c r="W170" s="20"/>
      <c r="X170" s="168">
        <f t="shared" si="16"/>
        <v>0</v>
      </c>
      <c r="Y170" s="686"/>
      <c r="Z170" s="110">
        <f t="shared" si="8"/>
        <v>0</v>
      </c>
      <c r="AA170" s="436"/>
      <c r="AB170" s="434"/>
      <c r="AC170" s="542">
        <f t="shared" si="19"/>
        <v>600</v>
      </c>
    </row>
    <row r="171" spans="1:29" x14ac:dyDescent="0.25">
      <c r="A171" s="7"/>
      <c r="B171" s="268">
        <v>10</v>
      </c>
      <c r="C171" s="20"/>
      <c r="D171" s="669">
        <f t="shared" si="2"/>
        <v>0</v>
      </c>
      <c r="E171" s="792"/>
      <c r="F171" s="669">
        <f t="shared" si="3"/>
        <v>0</v>
      </c>
      <c r="G171" s="793"/>
      <c r="H171" s="794"/>
      <c r="I171" s="542">
        <f t="shared" si="17"/>
        <v>0</v>
      </c>
      <c r="K171" s="7"/>
      <c r="L171" s="268">
        <v>4.54</v>
      </c>
      <c r="M171" s="20"/>
      <c r="N171" s="110">
        <f t="shared" si="11"/>
        <v>0</v>
      </c>
      <c r="O171" s="686"/>
      <c r="P171" s="110">
        <f t="shared" si="5"/>
        <v>0</v>
      </c>
      <c r="Q171" s="436"/>
      <c r="R171" s="434"/>
      <c r="S171" s="542">
        <f t="shared" si="18"/>
        <v>935.2399999999999</v>
      </c>
      <c r="U171" s="7"/>
      <c r="V171" s="268">
        <v>10</v>
      </c>
      <c r="W171" s="20"/>
      <c r="X171" s="168">
        <f t="shared" si="16"/>
        <v>0</v>
      </c>
      <c r="Y171" s="686"/>
      <c r="Z171" s="110">
        <f t="shared" si="8"/>
        <v>0</v>
      </c>
      <c r="AA171" s="436"/>
      <c r="AB171" s="434"/>
      <c r="AC171" s="542">
        <f t="shared" si="19"/>
        <v>600</v>
      </c>
    </row>
    <row r="172" spans="1:29" x14ac:dyDescent="0.25">
      <c r="A172" s="7"/>
      <c r="B172" s="268">
        <v>10</v>
      </c>
      <c r="C172" s="20"/>
      <c r="D172" s="669">
        <f t="shared" si="2"/>
        <v>0</v>
      </c>
      <c r="E172" s="792"/>
      <c r="F172" s="669">
        <f t="shared" si="3"/>
        <v>0</v>
      </c>
      <c r="G172" s="793"/>
      <c r="H172" s="794"/>
      <c r="I172" s="542">
        <f t="shared" si="17"/>
        <v>0</v>
      </c>
      <c r="K172" s="7"/>
      <c r="L172" s="268">
        <v>4.54</v>
      </c>
      <c r="M172" s="20"/>
      <c r="N172" s="110">
        <f t="shared" si="11"/>
        <v>0</v>
      </c>
      <c r="O172" s="686"/>
      <c r="P172" s="110">
        <f t="shared" si="5"/>
        <v>0</v>
      </c>
      <c r="Q172" s="436"/>
      <c r="R172" s="434"/>
      <c r="S172" s="542">
        <f t="shared" si="18"/>
        <v>935.2399999999999</v>
      </c>
      <c r="U172" s="7"/>
      <c r="V172" s="268">
        <v>10</v>
      </c>
      <c r="W172" s="20"/>
      <c r="X172" s="168">
        <f t="shared" si="16"/>
        <v>0</v>
      </c>
      <c r="Y172" s="686"/>
      <c r="Z172" s="110">
        <f t="shared" si="8"/>
        <v>0</v>
      </c>
      <c r="AA172" s="436"/>
      <c r="AB172" s="434"/>
      <c r="AC172" s="542">
        <f t="shared" si="19"/>
        <v>600</v>
      </c>
    </row>
    <row r="173" spans="1:29" x14ac:dyDescent="0.25">
      <c r="A173" s="7"/>
      <c r="B173" s="268">
        <v>10</v>
      </c>
      <c r="C173" s="20"/>
      <c r="D173" s="669">
        <f t="shared" si="2"/>
        <v>0</v>
      </c>
      <c r="E173" s="792"/>
      <c r="F173" s="669">
        <f t="shared" si="3"/>
        <v>0</v>
      </c>
      <c r="G173" s="793"/>
      <c r="H173" s="794"/>
      <c r="I173" s="542">
        <f t="shared" si="17"/>
        <v>0</v>
      </c>
      <c r="K173" s="7"/>
      <c r="L173" s="268">
        <v>4.54</v>
      </c>
      <c r="M173" s="20"/>
      <c r="N173" s="110">
        <f t="shared" si="11"/>
        <v>0</v>
      </c>
      <c r="O173" s="686"/>
      <c r="P173" s="110">
        <f t="shared" si="5"/>
        <v>0</v>
      </c>
      <c r="Q173" s="436"/>
      <c r="R173" s="434"/>
      <c r="S173" s="542">
        <f t="shared" si="18"/>
        <v>935.2399999999999</v>
      </c>
      <c r="U173" s="7"/>
      <c r="V173" s="268">
        <v>10</v>
      </c>
      <c r="W173" s="20"/>
      <c r="X173" s="168">
        <f t="shared" si="16"/>
        <v>0</v>
      </c>
      <c r="Y173" s="686"/>
      <c r="Z173" s="110">
        <f t="shared" si="8"/>
        <v>0</v>
      </c>
      <c r="AA173" s="436"/>
      <c r="AB173" s="434"/>
      <c r="AC173" s="542">
        <f t="shared" si="19"/>
        <v>600</v>
      </c>
    </row>
    <row r="174" spans="1:29" x14ac:dyDescent="0.25">
      <c r="A174" s="7"/>
      <c r="B174" s="268">
        <v>10</v>
      </c>
      <c r="C174" s="20"/>
      <c r="D174" s="669">
        <f t="shared" si="2"/>
        <v>0</v>
      </c>
      <c r="E174" s="792"/>
      <c r="F174" s="669">
        <f t="shared" si="3"/>
        <v>0</v>
      </c>
      <c r="G174" s="793"/>
      <c r="H174" s="794"/>
      <c r="I174" s="542">
        <f t="shared" si="17"/>
        <v>0</v>
      </c>
      <c r="K174" s="7"/>
      <c r="L174" s="268">
        <v>4.54</v>
      </c>
      <c r="M174" s="20"/>
      <c r="N174" s="110">
        <f t="shared" si="11"/>
        <v>0</v>
      </c>
      <c r="O174" s="686"/>
      <c r="P174" s="110">
        <f t="shared" si="5"/>
        <v>0</v>
      </c>
      <c r="Q174" s="436"/>
      <c r="R174" s="434"/>
      <c r="S174" s="542">
        <f t="shared" si="18"/>
        <v>935.2399999999999</v>
      </c>
      <c r="U174" s="7"/>
      <c r="V174" s="268">
        <v>10</v>
      </c>
      <c r="W174" s="20"/>
      <c r="X174" s="168">
        <f t="shared" si="16"/>
        <v>0</v>
      </c>
      <c r="Y174" s="686"/>
      <c r="Z174" s="110">
        <f t="shared" si="8"/>
        <v>0</v>
      </c>
      <c r="AA174" s="436"/>
      <c r="AB174" s="434"/>
      <c r="AC174" s="542">
        <f t="shared" si="19"/>
        <v>600</v>
      </c>
    </row>
    <row r="175" spans="1:29" x14ac:dyDescent="0.25">
      <c r="A175" s="7"/>
      <c r="B175" s="268">
        <v>10</v>
      </c>
      <c r="C175" s="20"/>
      <c r="D175" s="669">
        <f t="shared" si="2"/>
        <v>0</v>
      </c>
      <c r="E175" s="792"/>
      <c r="F175" s="669">
        <f t="shared" si="3"/>
        <v>0</v>
      </c>
      <c r="G175" s="793"/>
      <c r="H175" s="794"/>
      <c r="I175" s="542">
        <f t="shared" si="17"/>
        <v>0</v>
      </c>
      <c r="K175" s="7"/>
      <c r="L175" s="268">
        <v>4.54</v>
      </c>
      <c r="M175" s="20"/>
      <c r="N175" s="110">
        <f t="shared" si="11"/>
        <v>0</v>
      </c>
      <c r="O175" s="686"/>
      <c r="P175" s="110">
        <f t="shared" si="5"/>
        <v>0</v>
      </c>
      <c r="Q175" s="436"/>
      <c r="R175" s="434"/>
      <c r="S175" s="542">
        <f t="shared" si="18"/>
        <v>935.2399999999999</v>
      </c>
      <c r="U175" s="7"/>
      <c r="V175" s="268">
        <v>10</v>
      </c>
      <c r="W175" s="20"/>
      <c r="X175" s="168">
        <f t="shared" si="16"/>
        <v>0</v>
      </c>
      <c r="Y175" s="686"/>
      <c r="Z175" s="110">
        <f t="shared" si="8"/>
        <v>0</v>
      </c>
      <c r="AA175" s="436"/>
      <c r="AB175" s="434"/>
      <c r="AC175" s="542">
        <f t="shared" si="19"/>
        <v>600</v>
      </c>
    </row>
    <row r="176" spans="1:29" x14ac:dyDescent="0.25">
      <c r="A176" s="7"/>
      <c r="B176" s="268">
        <v>10</v>
      </c>
      <c r="C176" s="20"/>
      <c r="D176" s="669">
        <f t="shared" si="2"/>
        <v>0</v>
      </c>
      <c r="E176" s="792"/>
      <c r="F176" s="669">
        <f t="shared" si="3"/>
        <v>0</v>
      </c>
      <c r="G176" s="793"/>
      <c r="H176" s="794"/>
      <c r="I176" s="542">
        <f t="shared" si="17"/>
        <v>0</v>
      </c>
      <c r="K176" s="7"/>
      <c r="L176" s="268">
        <v>4.54</v>
      </c>
      <c r="M176" s="20"/>
      <c r="N176" s="110">
        <f t="shared" si="11"/>
        <v>0</v>
      </c>
      <c r="O176" s="686"/>
      <c r="P176" s="110">
        <f t="shared" si="5"/>
        <v>0</v>
      </c>
      <c r="Q176" s="436"/>
      <c r="R176" s="434"/>
      <c r="S176" s="542">
        <f t="shared" si="18"/>
        <v>935.2399999999999</v>
      </c>
      <c r="U176" s="7"/>
      <c r="V176" s="268">
        <v>10</v>
      </c>
      <c r="W176" s="20"/>
      <c r="X176" s="168">
        <f t="shared" si="16"/>
        <v>0</v>
      </c>
      <c r="Y176" s="686"/>
      <c r="Z176" s="110">
        <f t="shared" si="8"/>
        <v>0</v>
      </c>
      <c r="AA176" s="436"/>
      <c r="AB176" s="434"/>
      <c r="AC176" s="542">
        <f t="shared" si="19"/>
        <v>600</v>
      </c>
    </row>
    <row r="177" spans="1:29" x14ac:dyDescent="0.25">
      <c r="A177" s="7"/>
      <c r="B177" s="268">
        <v>10</v>
      </c>
      <c r="C177" s="20"/>
      <c r="D177" s="669">
        <f t="shared" si="2"/>
        <v>0</v>
      </c>
      <c r="E177" s="792"/>
      <c r="F177" s="669">
        <f t="shared" si="3"/>
        <v>0</v>
      </c>
      <c r="G177" s="793"/>
      <c r="H177" s="794"/>
      <c r="I177" s="542">
        <f t="shared" si="17"/>
        <v>0</v>
      </c>
      <c r="K177" s="7"/>
      <c r="L177" s="268">
        <v>4.54</v>
      </c>
      <c r="M177" s="20"/>
      <c r="N177" s="110">
        <f t="shared" si="11"/>
        <v>0</v>
      </c>
      <c r="O177" s="686"/>
      <c r="P177" s="110">
        <f t="shared" si="5"/>
        <v>0</v>
      </c>
      <c r="Q177" s="436"/>
      <c r="R177" s="434"/>
      <c r="S177" s="542">
        <f t="shared" si="18"/>
        <v>935.2399999999999</v>
      </c>
      <c r="U177" s="7"/>
      <c r="V177" s="268">
        <v>10</v>
      </c>
      <c r="W177" s="20"/>
      <c r="X177" s="168">
        <f t="shared" si="16"/>
        <v>0</v>
      </c>
      <c r="Y177" s="686"/>
      <c r="Z177" s="110">
        <f t="shared" si="8"/>
        <v>0</v>
      </c>
      <c r="AA177" s="436"/>
      <c r="AB177" s="434"/>
      <c r="AC177" s="542">
        <f t="shared" si="19"/>
        <v>600</v>
      </c>
    </row>
    <row r="178" spans="1:29" x14ac:dyDescent="0.25">
      <c r="A178" s="7"/>
      <c r="B178" s="268">
        <v>10</v>
      </c>
      <c r="C178" s="20"/>
      <c r="D178" s="669">
        <f t="shared" si="2"/>
        <v>0</v>
      </c>
      <c r="E178" s="792"/>
      <c r="F178" s="669">
        <f t="shared" si="3"/>
        <v>0</v>
      </c>
      <c r="G178" s="793"/>
      <c r="H178" s="794"/>
      <c r="I178" s="542">
        <f t="shared" si="17"/>
        <v>0</v>
      </c>
      <c r="K178" s="7"/>
      <c r="L178" s="268">
        <v>4.54</v>
      </c>
      <c r="M178" s="20"/>
      <c r="N178" s="110">
        <f t="shared" si="11"/>
        <v>0</v>
      </c>
      <c r="O178" s="686"/>
      <c r="P178" s="110">
        <f t="shared" si="5"/>
        <v>0</v>
      </c>
      <c r="Q178" s="436"/>
      <c r="R178" s="434"/>
      <c r="S178" s="542">
        <f t="shared" si="18"/>
        <v>935.2399999999999</v>
      </c>
      <c r="U178" s="7"/>
      <c r="V178" s="268">
        <v>10</v>
      </c>
      <c r="W178" s="20"/>
      <c r="X178" s="168">
        <f t="shared" si="16"/>
        <v>0</v>
      </c>
      <c r="Y178" s="686"/>
      <c r="Z178" s="110">
        <f t="shared" si="8"/>
        <v>0</v>
      </c>
      <c r="AA178" s="436"/>
      <c r="AB178" s="434"/>
      <c r="AC178" s="542">
        <f t="shared" si="19"/>
        <v>600</v>
      </c>
    </row>
    <row r="179" spans="1:29" x14ac:dyDescent="0.25">
      <c r="A179" s="7"/>
      <c r="B179" s="268">
        <v>10</v>
      </c>
      <c r="C179" s="20"/>
      <c r="D179" s="669">
        <f t="shared" si="2"/>
        <v>0</v>
      </c>
      <c r="E179" s="792"/>
      <c r="F179" s="669">
        <f t="shared" si="3"/>
        <v>0</v>
      </c>
      <c r="G179" s="793"/>
      <c r="H179" s="794"/>
      <c r="I179" s="542">
        <f t="shared" si="17"/>
        <v>0</v>
      </c>
      <c r="K179" s="7"/>
      <c r="L179" s="268">
        <v>4.54</v>
      </c>
      <c r="M179" s="20"/>
      <c r="N179" s="110">
        <f t="shared" si="11"/>
        <v>0</v>
      </c>
      <c r="O179" s="686"/>
      <c r="P179" s="110">
        <f t="shared" si="5"/>
        <v>0</v>
      </c>
      <c r="Q179" s="436"/>
      <c r="R179" s="434"/>
      <c r="S179" s="542">
        <f t="shared" si="18"/>
        <v>935.2399999999999</v>
      </c>
      <c r="U179" s="7"/>
      <c r="V179" s="268">
        <v>10</v>
      </c>
      <c r="W179" s="20"/>
      <c r="X179" s="168">
        <f t="shared" si="16"/>
        <v>0</v>
      </c>
      <c r="Y179" s="686"/>
      <c r="Z179" s="110">
        <f t="shared" si="8"/>
        <v>0</v>
      </c>
      <c r="AA179" s="436"/>
      <c r="AB179" s="434"/>
      <c r="AC179" s="542">
        <f t="shared" si="19"/>
        <v>600</v>
      </c>
    </row>
    <row r="180" spans="1:29" x14ac:dyDescent="0.25">
      <c r="A180" s="7"/>
      <c r="B180" s="268">
        <v>10</v>
      </c>
      <c r="C180" s="20"/>
      <c r="D180" s="669">
        <f t="shared" si="2"/>
        <v>0</v>
      </c>
      <c r="E180" s="792"/>
      <c r="F180" s="669">
        <f t="shared" si="3"/>
        <v>0</v>
      </c>
      <c r="G180" s="793"/>
      <c r="H180" s="794"/>
      <c r="I180" s="542">
        <f t="shared" si="17"/>
        <v>0</v>
      </c>
      <c r="K180" s="7"/>
      <c r="L180" s="268">
        <v>4.54</v>
      </c>
      <c r="M180" s="20"/>
      <c r="N180" s="110">
        <f t="shared" si="11"/>
        <v>0</v>
      </c>
      <c r="O180" s="686"/>
      <c r="P180" s="110">
        <f t="shared" si="5"/>
        <v>0</v>
      </c>
      <c r="Q180" s="436"/>
      <c r="R180" s="434"/>
      <c r="S180" s="542">
        <f t="shared" si="18"/>
        <v>935.2399999999999</v>
      </c>
      <c r="U180" s="7"/>
      <c r="V180" s="268">
        <v>10</v>
      </c>
      <c r="W180" s="20"/>
      <c r="X180" s="168">
        <f t="shared" si="16"/>
        <v>0</v>
      </c>
      <c r="Y180" s="686"/>
      <c r="Z180" s="110">
        <f t="shared" si="8"/>
        <v>0</v>
      </c>
      <c r="AA180" s="436"/>
      <c r="AB180" s="434"/>
      <c r="AC180" s="542">
        <f t="shared" si="19"/>
        <v>600</v>
      </c>
    </row>
    <row r="181" spans="1:29" x14ac:dyDescent="0.25">
      <c r="A181" s="7"/>
      <c r="B181" s="268">
        <v>10</v>
      </c>
      <c r="C181" s="20"/>
      <c r="D181" s="669">
        <f t="shared" si="2"/>
        <v>0</v>
      </c>
      <c r="E181" s="792"/>
      <c r="F181" s="669">
        <f t="shared" si="3"/>
        <v>0</v>
      </c>
      <c r="G181" s="793"/>
      <c r="H181" s="794"/>
      <c r="I181" s="542">
        <f t="shared" si="17"/>
        <v>0</v>
      </c>
      <c r="K181" s="7"/>
      <c r="L181" s="268">
        <v>4.54</v>
      </c>
      <c r="M181" s="20"/>
      <c r="N181" s="110">
        <f t="shared" si="11"/>
        <v>0</v>
      </c>
      <c r="O181" s="686"/>
      <c r="P181" s="110">
        <f t="shared" si="5"/>
        <v>0</v>
      </c>
      <c r="Q181" s="436"/>
      <c r="R181" s="434"/>
      <c r="S181" s="542">
        <f t="shared" si="18"/>
        <v>935.2399999999999</v>
      </c>
      <c r="U181" s="7"/>
      <c r="V181" s="268">
        <v>10</v>
      </c>
      <c r="W181" s="20"/>
      <c r="X181" s="168">
        <f t="shared" si="16"/>
        <v>0</v>
      </c>
      <c r="Y181" s="686"/>
      <c r="Z181" s="110">
        <f t="shared" si="8"/>
        <v>0</v>
      </c>
      <c r="AA181" s="436"/>
      <c r="AB181" s="434"/>
      <c r="AC181" s="542">
        <f t="shared" si="19"/>
        <v>600</v>
      </c>
    </row>
    <row r="182" spans="1:29" x14ac:dyDescent="0.25">
      <c r="A182" s="7"/>
      <c r="B182" s="268">
        <v>10</v>
      </c>
      <c r="C182" s="20"/>
      <c r="D182" s="669">
        <f t="shared" si="2"/>
        <v>0</v>
      </c>
      <c r="E182" s="792"/>
      <c r="F182" s="669">
        <f t="shared" si="3"/>
        <v>0</v>
      </c>
      <c r="G182" s="793"/>
      <c r="H182" s="794"/>
      <c r="I182" s="542">
        <f t="shared" si="17"/>
        <v>0</v>
      </c>
      <c r="K182" s="7"/>
      <c r="L182" s="268">
        <v>4.54</v>
      </c>
      <c r="M182" s="20"/>
      <c r="N182" s="110">
        <f t="shared" si="11"/>
        <v>0</v>
      </c>
      <c r="O182" s="686"/>
      <c r="P182" s="110">
        <f t="shared" si="5"/>
        <v>0</v>
      </c>
      <c r="Q182" s="436"/>
      <c r="R182" s="434"/>
      <c r="S182" s="542">
        <f t="shared" si="18"/>
        <v>935.2399999999999</v>
      </c>
      <c r="U182" s="7"/>
      <c r="V182" s="268">
        <v>10</v>
      </c>
      <c r="W182" s="20"/>
      <c r="X182" s="168">
        <f t="shared" si="16"/>
        <v>0</v>
      </c>
      <c r="Y182" s="686"/>
      <c r="Z182" s="110">
        <f t="shared" si="8"/>
        <v>0</v>
      </c>
      <c r="AA182" s="436"/>
      <c r="AB182" s="434"/>
      <c r="AC182" s="542">
        <f t="shared" si="19"/>
        <v>600</v>
      </c>
    </row>
    <row r="183" spans="1:29" x14ac:dyDescent="0.25">
      <c r="A183" s="7"/>
      <c r="B183" s="268">
        <v>10</v>
      </c>
      <c r="C183" s="20"/>
      <c r="D183" s="669">
        <f t="shared" si="2"/>
        <v>0</v>
      </c>
      <c r="E183" s="792"/>
      <c r="F183" s="669">
        <f t="shared" si="3"/>
        <v>0</v>
      </c>
      <c r="G183" s="793"/>
      <c r="H183" s="794"/>
      <c r="I183" s="542">
        <f t="shared" si="17"/>
        <v>0</v>
      </c>
      <c r="K183" s="7"/>
      <c r="L183" s="268">
        <v>4.54</v>
      </c>
      <c r="M183" s="20"/>
      <c r="N183" s="110">
        <f t="shared" si="11"/>
        <v>0</v>
      </c>
      <c r="O183" s="686"/>
      <c r="P183" s="110">
        <f t="shared" si="5"/>
        <v>0</v>
      </c>
      <c r="Q183" s="436"/>
      <c r="R183" s="434"/>
      <c r="S183" s="542">
        <f t="shared" si="18"/>
        <v>935.2399999999999</v>
      </c>
      <c r="U183" s="7"/>
      <c r="V183" s="268">
        <v>10</v>
      </c>
      <c r="W183" s="20"/>
      <c r="X183" s="168">
        <f t="shared" si="16"/>
        <v>0</v>
      </c>
      <c r="Y183" s="686"/>
      <c r="Z183" s="110">
        <f t="shared" si="8"/>
        <v>0</v>
      </c>
      <c r="AA183" s="436"/>
      <c r="AB183" s="434"/>
      <c r="AC183" s="542">
        <f t="shared" si="19"/>
        <v>600</v>
      </c>
    </row>
    <row r="184" spans="1:29" x14ac:dyDescent="0.25">
      <c r="A184" s="7"/>
      <c r="B184" s="268">
        <v>10</v>
      </c>
      <c r="C184" s="20"/>
      <c r="D184" s="669">
        <f t="shared" si="2"/>
        <v>0</v>
      </c>
      <c r="E184" s="792"/>
      <c r="F184" s="669">
        <f t="shared" si="3"/>
        <v>0</v>
      </c>
      <c r="G184" s="793"/>
      <c r="H184" s="794"/>
      <c r="I184" s="542">
        <f t="shared" si="17"/>
        <v>0</v>
      </c>
      <c r="K184" s="7"/>
      <c r="L184" s="268">
        <v>4.54</v>
      </c>
      <c r="M184" s="20"/>
      <c r="N184" s="110">
        <f t="shared" si="11"/>
        <v>0</v>
      </c>
      <c r="O184" s="686"/>
      <c r="P184" s="110">
        <f t="shared" si="5"/>
        <v>0</v>
      </c>
      <c r="Q184" s="436"/>
      <c r="R184" s="434"/>
      <c r="S184" s="542">
        <f t="shared" si="18"/>
        <v>935.2399999999999</v>
      </c>
      <c r="U184" s="7"/>
      <c r="V184" s="268">
        <v>10</v>
      </c>
      <c r="W184" s="20"/>
      <c r="X184" s="168">
        <f t="shared" si="16"/>
        <v>0</v>
      </c>
      <c r="Y184" s="686"/>
      <c r="Z184" s="110">
        <f t="shared" si="8"/>
        <v>0</v>
      </c>
      <c r="AA184" s="436"/>
      <c r="AB184" s="434"/>
      <c r="AC184" s="542">
        <f t="shared" si="19"/>
        <v>600</v>
      </c>
    </row>
    <row r="185" spans="1:29" x14ac:dyDescent="0.25">
      <c r="A185" s="7"/>
      <c r="B185" s="268">
        <v>10</v>
      </c>
      <c r="C185" s="20"/>
      <c r="D185" s="669">
        <f t="shared" si="2"/>
        <v>0</v>
      </c>
      <c r="E185" s="792"/>
      <c r="F185" s="669">
        <f t="shared" si="3"/>
        <v>0</v>
      </c>
      <c r="G185" s="793"/>
      <c r="H185" s="794"/>
      <c r="I185" s="542">
        <f t="shared" si="17"/>
        <v>0</v>
      </c>
      <c r="K185" s="7"/>
      <c r="L185" s="268">
        <v>4.54</v>
      </c>
      <c r="M185" s="20"/>
      <c r="N185" s="110">
        <f t="shared" si="11"/>
        <v>0</v>
      </c>
      <c r="O185" s="686"/>
      <c r="P185" s="110">
        <f t="shared" si="5"/>
        <v>0</v>
      </c>
      <c r="Q185" s="436"/>
      <c r="R185" s="434"/>
      <c r="S185" s="542">
        <f t="shared" si="18"/>
        <v>935.2399999999999</v>
      </c>
      <c r="U185" s="7"/>
      <c r="V185" s="268">
        <v>10</v>
      </c>
      <c r="W185" s="20"/>
      <c r="X185" s="168">
        <f t="shared" si="16"/>
        <v>0</v>
      </c>
      <c r="Y185" s="686"/>
      <c r="Z185" s="110">
        <f t="shared" si="8"/>
        <v>0</v>
      </c>
      <c r="AA185" s="436"/>
      <c r="AB185" s="434"/>
      <c r="AC185" s="542">
        <f t="shared" si="19"/>
        <v>600</v>
      </c>
    </row>
    <row r="186" spans="1:29" x14ac:dyDescent="0.25">
      <c r="A186" s="7"/>
      <c r="B186" s="268">
        <v>10</v>
      </c>
      <c r="C186" s="20"/>
      <c r="D186" s="669">
        <f t="shared" si="2"/>
        <v>0</v>
      </c>
      <c r="E186" s="792"/>
      <c r="F186" s="669">
        <f t="shared" si="3"/>
        <v>0</v>
      </c>
      <c r="G186" s="793"/>
      <c r="H186" s="794"/>
      <c r="I186" s="542">
        <f t="shared" si="17"/>
        <v>0</v>
      </c>
      <c r="K186" s="7"/>
      <c r="L186" s="268">
        <v>4.54</v>
      </c>
      <c r="M186" s="20"/>
      <c r="N186" s="110">
        <f t="shared" si="11"/>
        <v>0</v>
      </c>
      <c r="O186" s="686"/>
      <c r="P186" s="110">
        <f t="shared" si="5"/>
        <v>0</v>
      </c>
      <c r="Q186" s="436"/>
      <c r="R186" s="434"/>
      <c r="S186" s="542">
        <f t="shared" si="18"/>
        <v>935.2399999999999</v>
      </c>
      <c r="U186" s="7"/>
      <c r="V186" s="268">
        <v>10</v>
      </c>
      <c r="W186" s="20"/>
      <c r="X186" s="168">
        <f t="shared" si="16"/>
        <v>0</v>
      </c>
      <c r="Y186" s="686"/>
      <c r="Z186" s="110">
        <f t="shared" si="8"/>
        <v>0</v>
      </c>
      <c r="AA186" s="436"/>
      <c r="AB186" s="434"/>
      <c r="AC186" s="542">
        <f t="shared" si="19"/>
        <v>600</v>
      </c>
    </row>
    <row r="187" spans="1:29" x14ac:dyDescent="0.25">
      <c r="A187" s="7"/>
      <c r="B187" s="268">
        <v>10</v>
      </c>
      <c r="C187" s="20"/>
      <c r="D187" s="669">
        <f t="shared" si="2"/>
        <v>0</v>
      </c>
      <c r="E187" s="792"/>
      <c r="F187" s="669">
        <f t="shared" si="3"/>
        <v>0</v>
      </c>
      <c r="G187" s="793"/>
      <c r="H187" s="794"/>
      <c r="I187" s="542">
        <f t="shared" si="17"/>
        <v>0</v>
      </c>
      <c r="K187" s="7"/>
      <c r="L187" s="268">
        <v>4.54</v>
      </c>
      <c r="M187" s="20"/>
      <c r="N187" s="110">
        <f t="shared" si="11"/>
        <v>0</v>
      </c>
      <c r="O187" s="686"/>
      <c r="P187" s="110">
        <f t="shared" si="5"/>
        <v>0</v>
      </c>
      <c r="Q187" s="436"/>
      <c r="R187" s="434"/>
      <c r="S187" s="542">
        <f t="shared" si="18"/>
        <v>935.2399999999999</v>
      </c>
      <c r="U187" s="7"/>
      <c r="V187" s="268">
        <v>10</v>
      </c>
      <c r="W187" s="20"/>
      <c r="X187" s="168">
        <f t="shared" si="16"/>
        <v>0</v>
      </c>
      <c r="Y187" s="686"/>
      <c r="Z187" s="110">
        <f t="shared" si="8"/>
        <v>0</v>
      </c>
      <c r="AA187" s="436"/>
      <c r="AB187" s="434"/>
      <c r="AC187" s="542">
        <f t="shared" si="19"/>
        <v>600</v>
      </c>
    </row>
    <row r="188" spans="1:29" x14ac:dyDescent="0.25">
      <c r="A188" s="7"/>
      <c r="B188" s="268">
        <v>10</v>
      </c>
      <c r="C188" s="20"/>
      <c r="D188" s="669">
        <f t="shared" si="2"/>
        <v>0</v>
      </c>
      <c r="E188" s="792"/>
      <c r="F188" s="669">
        <f t="shared" si="3"/>
        <v>0</v>
      </c>
      <c r="G188" s="793"/>
      <c r="H188" s="794"/>
      <c r="I188" s="542">
        <f t="shared" si="17"/>
        <v>0</v>
      </c>
      <c r="K188" s="7"/>
      <c r="L188" s="268">
        <v>4.54</v>
      </c>
      <c r="M188" s="20"/>
      <c r="N188" s="110">
        <f t="shared" si="11"/>
        <v>0</v>
      </c>
      <c r="O188" s="686"/>
      <c r="P188" s="110">
        <f t="shared" si="5"/>
        <v>0</v>
      </c>
      <c r="Q188" s="436"/>
      <c r="R188" s="434"/>
      <c r="S188" s="542">
        <f t="shared" si="18"/>
        <v>935.2399999999999</v>
      </c>
      <c r="U188" s="7"/>
      <c r="V188" s="268">
        <v>10</v>
      </c>
      <c r="W188" s="20"/>
      <c r="X188" s="168">
        <f t="shared" si="16"/>
        <v>0</v>
      </c>
      <c r="Y188" s="686"/>
      <c r="Z188" s="110">
        <f t="shared" si="8"/>
        <v>0</v>
      </c>
      <c r="AA188" s="436"/>
      <c r="AB188" s="434"/>
      <c r="AC188" s="542">
        <f t="shared" si="19"/>
        <v>600</v>
      </c>
    </row>
    <row r="189" spans="1:29" x14ac:dyDescent="0.25">
      <c r="A189" s="7"/>
      <c r="B189" s="268">
        <v>10</v>
      </c>
      <c r="C189" s="20"/>
      <c r="D189" s="669">
        <f t="shared" si="2"/>
        <v>0</v>
      </c>
      <c r="E189" s="792"/>
      <c r="F189" s="669">
        <f t="shared" si="3"/>
        <v>0</v>
      </c>
      <c r="G189" s="793"/>
      <c r="H189" s="794"/>
      <c r="I189" s="542">
        <f t="shared" si="17"/>
        <v>0</v>
      </c>
      <c r="K189" s="7"/>
      <c r="L189" s="268">
        <v>4.54</v>
      </c>
      <c r="M189" s="20"/>
      <c r="N189" s="110">
        <f t="shared" si="11"/>
        <v>0</v>
      </c>
      <c r="O189" s="686"/>
      <c r="P189" s="110">
        <f t="shared" si="5"/>
        <v>0</v>
      </c>
      <c r="Q189" s="436"/>
      <c r="R189" s="434"/>
      <c r="S189" s="542">
        <f t="shared" si="18"/>
        <v>935.2399999999999</v>
      </c>
      <c r="U189" s="7"/>
      <c r="V189" s="268">
        <v>10</v>
      </c>
      <c r="W189" s="20"/>
      <c r="X189" s="168">
        <f t="shared" si="16"/>
        <v>0</v>
      </c>
      <c r="Y189" s="686"/>
      <c r="Z189" s="110">
        <f t="shared" si="8"/>
        <v>0</v>
      </c>
      <c r="AA189" s="436"/>
      <c r="AB189" s="434"/>
      <c r="AC189" s="542">
        <f t="shared" si="19"/>
        <v>600</v>
      </c>
    </row>
    <row r="190" spans="1:29" x14ac:dyDescent="0.25">
      <c r="A190" s="7"/>
      <c r="B190" s="268">
        <v>10</v>
      </c>
      <c r="C190" s="20"/>
      <c r="D190" s="669">
        <f t="shared" si="2"/>
        <v>0</v>
      </c>
      <c r="E190" s="792"/>
      <c r="F190" s="669">
        <f t="shared" si="3"/>
        <v>0</v>
      </c>
      <c r="G190" s="793"/>
      <c r="H190" s="794"/>
      <c r="I190" s="542">
        <f t="shared" si="17"/>
        <v>0</v>
      </c>
      <c r="K190" s="7"/>
      <c r="L190" s="268">
        <v>4.54</v>
      </c>
      <c r="M190" s="20"/>
      <c r="N190" s="110">
        <f t="shared" si="11"/>
        <v>0</v>
      </c>
      <c r="O190" s="686"/>
      <c r="P190" s="110">
        <f t="shared" si="5"/>
        <v>0</v>
      </c>
      <c r="Q190" s="436"/>
      <c r="R190" s="434"/>
      <c r="S190" s="542">
        <f t="shared" si="18"/>
        <v>935.2399999999999</v>
      </c>
      <c r="U190" s="7"/>
      <c r="V190" s="268">
        <v>10</v>
      </c>
      <c r="W190" s="20"/>
      <c r="X190" s="168">
        <f t="shared" si="16"/>
        <v>0</v>
      </c>
      <c r="Y190" s="686"/>
      <c r="Z190" s="110">
        <f t="shared" si="8"/>
        <v>0</v>
      </c>
      <c r="AA190" s="436"/>
      <c r="AB190" s="434"/>
      <c r="AC190" s="542">
        <f t="shared" si="19"/>
        <v>600</v>
      </c>
    </row>
    <row r="191" spans="1:29" x14ac:dyDescent="0.25">
      <c r="A191" s="7"/>
      <c r="B191" s="268">
        <v>10</v>
      </c>
      <c r="C191" s="20"/>
      <c r="D191" s="669">
        <f t="shared" si="2"/>
        <v>0</v>
      </c>
      <c r="E191" s="792"/>
      <c r="F191" s="669">
        <f t="shared" si="3"/>
        <v>0</v>
      </c>
      <c r="G191" s="793"/>
      <c r="H191" s="794"/>
      <c r="I191" s="542">
        <f t="shared" si="17"/>
        <v>0</v>
      </c>
      <c r="K191" s="7"/>
      <c r="L191" s="268">
        <v>4.54</v>
      </c>
      <c r="M191" s="20"/>
      <c r="N191" s="110">
        <f t="shared" si="11"/>
        <v>0</v>
      </c>
      <c r="O191" s="686"/>
      <c r="P191" s="110">
        <f t="shared" si="5"/>
        <v>0</v>
      </c>
      <c r="Q191" s="436"/>
      <c r="R191" s="434"/>
      <c r="S191" s="542">
        <f t="shared" si="18"/>
        <v>935.2399999999999</v>
      </c>
      <c r="U191" s="7"/>
      <c r="V191" s="268">
        <v>10</v>
      </c>
      <c r="W191" s="20"/>
      <c r="X191" s="168">
        <f t="shared" si="16"/>
        <v>0</v>
      </c>
      <c r="Y191" s="686"/>
      <c r="Z191" s="110">
        <f t="shared" si="8"/>
        <v>0</v>
      </c>
      <c r="AA191" s="436"/>
      <c r="AB191" s="434"/>
      <c r="AC191" s="542">
        <f t="shared" si="19"/>
        <v>600</v>
      </c>
    </row>
    <row r="192" spans="1:29" x14ac:dyDescent="0.25">
      <c r="A192" s="7"/>
      <c r="B192" s="268">
        <v>10</v>
      </c>
      <c r="C192" s="20"/>
      <c r="D192" s="669">
        <f t="shared" si="2"/>
        <v>0</v>
      </c>
      <c r="E192" s="792"/>
      <c r="F192" s="669">
        <f t="shared" si="3"/>
        <v>0</v>
      </c>
      <c r="G192" s="793"/>
      <c r="H192" s="794"/>
      <c r="I192" s="542">
        <f t="shared" si="17"/>
        <v>0</v>
      </c>
      <c r="K192" s="7"/>
      <c r="L192" s="268">
        <v>4.54</v>
      </c>
      <c r="M192" s="20"/>
      <c r="N192" s="110">
        <f t="shared" si="11"/>
        <v>0</v>
      </c>
      <c r="O192" s="686"/>
      <c r="P192" s="110">
        <f t="shared" si="5"/>
        <v>0</v>
      </c>
      <c r="Q192" s="436"/>
      <c r="R192" s="434"/>
      <c r="S192" s="542">
        <f t="shared" si="18"/>
        <v>935.2399999999999</v>
      </c>
      <c r="U192" s="7"/>
      <c r="V192" s="268">
        <v>10</v>
      </c>
      <c r="W192" s="20"/>
      <c r="X192" s="168">
        <f t="shared" si="16"/>
        <v>0</v>
      </c>
      <c r="Y192" s="686"/>
      <c r="Z192" s="110">
        <f t="shared" si="8"/>
        <v>0</v>
      </c>
      <c r="AA192" s="436"/>
      <c r="AB192" s="434"/>
      <c r="AC192" s="542">
        <f t="shared" si="19"/>
        <v>600</v>
      </c>
    </row>
    <row r="193" spans="1:29" x14ac:dyDescent="0.25">
      <c r="A193" s="7"/>
      <c r="B193" s="268">
        <v>10</v>
      </c>
      <c r="C193" s="20"/>
      <c r="D193" s="669">
        <f t="shared" si="2"/>
        <v>0</v>
      </c>
      <c r="E193" s="792"/>
      <c r="F193" s="669">
        <f t="shared" si="3"/>
        <v>0</v>
      </c>
      <c r="G193" s="793"/>
      <c r="H193" s="794"/>
      <c r="I193" s="542">
        <f t="shared" si="17"/>
        <v>0</v>
      </c>
      <c r="K193" s="7"/>
      <c r="L193" s="268">
        <v>4.54</v>
      </c>
      <c r="M193" s="20"/>
      <c r="N193" s="110">
        <f t="shared" si="11"/>
        <v>0</v>
      </c>
      <c r="O193" s="686"/>
      <c r="P193" s="110">
        <f t="shared" si="5"/>
        <v>0</v>
      </c>
      <c r="Q193" s="436"/>
      <c r="R193" s="434"/>
      <c r="S193" s="542">
        <f t="shared" si="18"/>
        <v>935.2399999999999</v>
      </c>
      <c r="U193" s="7"/>
      <c r="V193" s="268">
        <v>10</v>
      </c>
      <c r="W193" s="20"/>
      <c r="X193" s="168">
        <f t="shared" si="16"/>
        <v>0</v>
      </c>
      <c r="Y193" s="686"/>
      <c r="Z193" s="110">
        <f t="shared" si="8"/>
        <v>0</v>
      </c>
      <c r="AA193" s="436"/>
      <c r="AB193" s="434"/>
      <c r="AC193" s="542">
        <f t="shared" si="19"/>
        <v>600</v>
      </c>
    </row>
    <row r="194" spans="1:29" x14ac:dyDescent="0.25">
      <c r="A194" s="7"/>
      <c r="B194" s="268">
        <v>10</v>
      </c>
      <c r="C194" s="20"/>
      <c r="D194" s="669">
        <f t="shared" si="2"/>
        <v>0</v>
      </c>
      <c r="E194" s="792"/>
      <c r="F194" s="669">
        <f t="shared" si="3"/>
        <v>0</v>
      </c>
      <c r="G194" s="793"/>
      <c r="H194" s="794"/>
      <c r="I194" s="542">
        <f t="shared" si="17"/>
        <v>0</v>
      </c>
      <c r="K194" s="7"/>
      <c r="L194" s="268">
        <v>4.54</v>
      </c>
      <c r="M194" s="20"/>
      <c r="N194" s="110">
        <f t="shared" si="11"/>
        <v>0</v>
      </c>
      <c r="O194" s="686"/>
      <c r="P194" s="110">
        <f t="shared" si="5"/>
        <v>0</v>
      </c>
      <c r="Q194" s="436"/>
      <c r="R194" s="434"/>
      <c r="S194" s="542">
        <f t="shared" si="18"/>
        <v>935.2399999999999</v>
      </c>
      <c r="U194" s="7"/>
      <c r="V194" s="268">
        <v>10</v>
      </c>
      <c r="W194" s="20"/>
      <c r="X194" s="168">
        <f t="shared" si="16"/>
        <v>0</v>
      </c>
      <c r="Y194" s="686"/>
      <c r="Z194" s="110">
        <f t="shared" si="8"/>
        <v>0</v>
      </c>
      <c r="AA194" s="436"/>
      <c r="AB194" s="434"/>
      <c r="AC194" s="542">
        <f t="shared" si="19"/>
        <v>600</v>
      </c>
    </row>
    <row r="195" spans="1:29" x14ac:dyDescent="0.25">
      <c r="A195" s="7"/>
      <c r="B195" s="268">
        <v>10</v>
      </c>
      <c r="C195" s="20"/>
      <c r="D195" s="669">
        <f t="shared" si="2"/>
        <v>0</v>
      </c>
      <c r="E195" s="792"/>
      <c r="F195" s="669">
        <f t="shared" si="3"/>
        <v>0</v>
      </c>
      <c r="G195" s="793"/>
      <c r="H195" s="794"/>
      <c r="I195" s="542">
        <f t="shared" si="17"/>
        <v>0</v>
      </c>
      <c r="K195" s="7"/>
      <c r="L195" s="268">
        <v>4.54</v>
      </c>
      <c r="M195" s="20"/>
      <c r="N195" s="110">
        <f t="shared" si="11"/>
        <v>0</v>
      </c>
      <c r="O195" s="686"/>
      <c r="P195" s="110">
        <f t="shared" si="5"/>
        <v>0</v>
      </c>
      <c r="Q195" s="436"/>
      <c r="R195" s="434"/>
      <c r="S195" s="542">
        <f t="shared" si="18"/>
        <v>935.2399999999999</v>
      </c>
      <c r="U195" s="7"/>
      <c r="V195" s="268">
        <v>10</v>
      </c>
      <c r="W195" s="20"/>
      <c r="X195" s="168">
        <f t="shared" si="16"/>
        <v>0</v>
      </c>
      <c r="Y195" s="686"/>
      <c r="Z195" s="110">
        <f t="shared" si="8"/>
        <v>0</v>
      </c>
      <c r="AA195" s="436"/>
      <c r="AB195" s="434"/>
      <c r="AC195" s="542">
        <f t="shared" si="19"/>
        <v>600</v>
      </c>
    </row>
    <row r="196" spans="1:29" x14ac:dyDescent="0.25">
      <c r="A196" s="7"/>
      <c r="B196" s="268">
        <v>10</v>
      </c>
      <c r="C196" s="20"/>
      <c r="D196" s="669">
        <f t="shared" si="2"/>
        <v>0</v>
      </c>
      <c r="E196" s="792"/>
      <c r="F196" s="669">
        <f t="shared" si="3"/>
        <v>0</v>
      </c>
      <c r="G196" s="793"/>
      <c r="H196" s="794"/>
      <c r="I196" s="542">
        <f t="shared" si="17"/>
        <v>0</v>
      </c>
      <c r="K196" s="7"/>
      <c r="L196" s="268">
        <v>4.54</v>
      </c>
      <c r="M196" s="20"/>
      <c r="N196" s="110">
        <f t="shared" si="11"/>
        <v>0</v>
      </c>
      <c r="O196" s="686"/>
      <c r="P196" s="110">
        <f t="shared" si="5"/>
        <v>0</v>
      </c>
      <c r="Q196" s="436"/>
      <c r="R196" s="434"/>
      <c r="S196" s="542">
        <f t="shared" si="18"/>
        <v>935.2399999999999</v>
      </c>
      <c r="U196" s="7"/>
      <c r="V196" s="268">
        <v>10</v>
      </c>
      <c r="W196" s="20"/>
      <c r="X196" s="168">
        <f t="shared" si="16"/>
        <v>0</v>
      </c>
      <c r="Y196" s="686"/>
      <c r="Z196" s="110">
        <f t="shared" si="8"/>
        <v>0</v>
      </c>
      <c r="AA196" s="436"/>
      <c r="AB196" s="434"/>
      <c r="AC196" s="542">
        <f t="shared" si="19"/>
        <v>600</v>
      </c>
    </row>
    <row r="197" spans="1:29" x14ac:dyDescent="0.25">
      <c r="A197" s="7"/>
      <c r="B197" s="268">
        <v>10</v>
      </c>
      <c r="C197" s="20"/>
      <c r="D197" s="669">
        <f t="shared" si="2"/>
        <v>0</v>
      </c>
      <c r="E197" s="792"/>
      <c r="F197" s="669">
        <f t="shared" si="3"/>
        <v>0</v>
      </c>
      <c r="G197" s="793"/>
      <c r="H197" s="794"/>
      <c r="I197" s="542">
        <f t="shared" si="17"/>
        <v>0</v>
      </c>
      <c r="K197" s="7"/>
      <c r="L197" s="268">
        <v>4.54</v>
      </c>
      <c r="M197" s="20"/>
      <c r="N197" s="110">
        <f t="shared" si="11"/>
        <v>0</v>
      </c>
      <c r="O197" s="686"/>
      <c r="P197" s="110">
        <f t="shared" si="5"/>
        <v>0</v>
      </c>
      <c r="Q197" s="436"/>
      <c r="R197" s="434"/>
      <c r="S197" s="542">
        <f t="shared" si="18"/>
        <v>935.2399999999999</v>
      </c>
      <c r="U197" s="7"/>
      <c r="V197" s="268">
        <v>10</v>
      </c>
      <c r="W197" s="20"/>
      <c r="X197" s="168">
        <f t="shared" si="16"/>
        <v>0</v>
      </c>
      <c r="Y197" s="686"/>
      <c r="Z197" s="110">
        <f t="shared" si="8"/>
        <v>0</v>
      </c>
      <c r="AA197" s="436"/>
      <c r="AB197" s="434"/>
      <c r="AC197" s="542">
        <f t="shared" si="19"/>
        <v>600</v>
      </c>
    </row>
    <row r="198" spans="1:29" x14ac:dyDescent="0.25">
      <c r="A198" s="7"/>
      <c r="B198" s="268">
        <v>10</v>
      </c>
      <c r="C198" s="20"/>
      <c r="D198" s="669">
        <f t="shared" si="2"/>
        <v>0</v>
      </c>
      <c r="E198" s="792"/>
      <c r="F198" s="669">
        <f t="shared" si="3"/>
        <v>0</v>
      </c>
      <c r="G198" s="793"/>
      <c r="H198" s="794"/>
      <c r="I198" s="542">
        <f t="shared" si="17"/>
        <v>0</v>
      </c>
      <c r="K198" s="7"/>
      <c r="L198" s="268">
        <v>4.54</v>
      </c>
      <c r="M198" s="20"/>
      <c r="N198" s="110">
        <f t="shared" si="11"/>
        <v>0</v>
      </c>
      <c r="O198" s="686"/>
      <c r="P198" s="110">
        <f t="shared" si="5"/>
        <v>0</v>
      </c>
      <c r="Q198" s="436"/>
      <c r="R198" s="434"/>
      <c r="S198" s="542">
        <f t="shared" si="18"/>
        <v>935.2399999999999</v>
      </c>
      <c r="U198" s="7"/>
      <c r="V198" s="268">
        <v>10</v>
      </c>
      <c r="W198" s="20"/>
      <c r="X198" s="168">
        <f t="shared" si="16"/>
        <v>0</v>
      </c>
      <c r="Y198" s="686"/>
      <c r="Z198" s="110">
        <f t="shared" si="8"/>
        <v>0</v>
      </c>
      <c r="AA198" s="436"/>
      <c r="AB198" s="434"/>
      <c r="AC198" s="542">
        <f t="shared" si="19"/>
        <v>600</v>
      </c>
    </row>
    <row r="199" spans="1:29" x14ac:dyDescent="0.25">
      <c r="A199" s="7"/>
      <c r="B199" s="268">
        <v>10</v>
      </c>
      <c r="C199" s="20"/>
      <c r="D199" s="669">
        <f t="shared" si="2"/>
        <v>0</v>
      </c>
      <c r="E199" s="792"/>
      <c r="F199" s="669">
        <f t="shared" si="3"/>
        <v>0</v>
      </c>
      <c r="G199" s="793"/>
      <c r="H199" s="794"/>
      <c r="I199" s="542">
        <f t="shared" si="17"/>
        <v>0</v>
      </c>
      <c r="K199" s="7"/>
      <c r="L199" s="268">
        <v>4.54</v>
      </c>
      <c r="M199" s="20"/>
      <c r="N199" s="110">
        <f t="shared" si="11"/>
        <v>0</v>
      </c>
      <c r="O199" s="686"/>
      <c r="P199" s="110">
        <f t="shared" si="5"/>
        <v>0</v>
      </c>
      <c r="Q199" s="436"/>
      <c r="R199" s="434"/>
      <c r="S199" s="542">
        <f t="shared" si="18"/>
        <v>935.2399999999999</v>
      </c>
      <c r="U199" s="7"/>
      <c r="V199" s="268">
        <v>10</v>
      </c>
      <c r="W199" s="20"/>
      <c r="X199" s="168">
        <f t="shared" si="16"/>
        <v>0</v>
      </c>
      <c r="Y199" s="686"/>
      <c r="Z199" s="110">
        <f t="shared" si="8"/>
        <v>0</v>
      </c>
      <c r="AA199" s="436"/>
      <c r="AB199" s="434"/>
      <c r="AC199" s="542">
        <f t="shared" si="19"/>
        <v>600</v>
      </c>
    </row>
    <row r="200" spans="1:29" x14ac:dyDescent="0.25">
      <c r="A200" s="7"/>
      <c r="B200" s="268">
        <v>10</v>
      </c>
      <c r="C200" s="20"/>
      <c r="D200" s="669">
        <f t="shared" si="2"/>
        <v>0</v>
      </c>
      <c r="E200" s="792"/>
      <c r="F200" s="669">
        <f t="shared" si="3"/>
        <v>0</v>
      </c>
      <c r="G200" s="793"/>
      <c r="H200" s="794"/>
      <c r="I200" s="542">
        <f t="shared" si="17"/>
        <v>0</v>
      </c>
      <c r="K200" s="7"/>
      <c r="L200" s="268">
        <v>4.54</v>
      </c>
      <c r="M200" s="20"/>
      <c r="N200" s="110">
        <f t="shared" si="11"/>
        <v>0</v>
      </c>
      <c r="O200" s="686"/>
      <c r="P200" s="110">
        <f t="shared" si="5"/>
        <v>0</v>
      </c>
      <c r="Q200" s="436"/>
      <c r="R200" s="434"/>
      <c r="S200" s="542">
        <f t="shared" si="18"/>
        <v>935.2399999999999</v>
      </c>
      <c r="U200" s="7"/>
      <c r="V200" s="268">
        <v>10</v>
      </c>
      <c r="W200" s="20"/>
      <c r="X200" s="168">
        <f t="shared" si="16"/>
        <v>0</v>
      </c>
      <c r="Y200" s="686"/>
      <c r="Z200" s="110">
        <f t="shared" si="8"/>
        <v>0</v>
      </c>
      <c r="AA200" s="436"/>
      <c r="AB200" s="434"/>
      <c r="AC200" s="542">
        <f t="shared" si="19"/>
        <v>600</v>
      </c>
    </row>
    <row r="201" spans="1:29" x14ac:dyDescent="0.25">
      <c r="A201" s="7"/>
      <c r="B201" s="268">
        <v>10</v>
      </c>
      <c r="C201" s="20"/>
      <c r="D201" s="669">
        <f t="shared" si="2"/>
        <v>0</v>
      </c>
      <c r="E201" s="792"/>
      <c r="F201" s="669">
        <f t="shared" si="3"/>
        <v>0</v>
      </c>
      <c r="G201" s="793"/>
      <c r="H201" s="794"/>
      <c r="I201" s="542">
        <f t="shared" si="17"/>
        <v>0</v>
      </c>
      <c r="K201" s="7"/>
      <c r="L201" s="268">
        <v>4.54</v>
      </c>
      <c r="M201" s="20"/>
      <c r="N201" s="110">
        <f t="shared" si="11"/>
        <v>0</v>
      </c>
      <c r="O201" s="686"/>
      <c r="P201" s="110">
        <f t="shared" si="5"/>
        <v>0</v>
      </c>
      <c r="Q201" s="436"/>
      <c r="R201" s="434"/>
      <c r="S201" s="542">
        <f t="shared" si="18"/>
        <v>935.2399999999999</v>
      </c>
      <c r="U201" s="7"/>
      <c r="V201" s="268">
        <v>10</v>
      </c>
      <c r="W201" s="20"/>
      <c r="X201" s="168">
        <f t="shared" si="16"/>
        <v>0</v>
      </c>
      <c r="Y201" s="686"/>
      <c r="Z201" s="110">
        <f t="shared" si="8"/>
        <v>0</v>
      </c>
      <c r="AA201" s="436"/>
      <c r="AB201" s="434"/>
      <c r="AC201" s="542">
        <f t="shared" si="19"/>
        <v>600</v>
      </c>
    </row>
    <row r="202" spans="1:29" x14ac:dyDescent="0.25">
      <c r="A202" s="7"/>
      <c r="B202" s="268">
        <v>10</v>
      </c>
      <c r="C202" s="20"/>
      <c r="D202" s="669">
        <f t="shared" si="2"/>
        <v>0</v>
      </c>
      <c r="E202" s="792"/>
      <c r="F202" s="669">
        <f t="shared" si="3"/>
        <v>0</v>
      </c>
      <c r="G202" s="793"/>
      <c r="H202" s="794"/>
      <c r="I202" s="542">
        <f t="shared" si="17"/>
        <v>0</v>
      </c>
      <c r="K202" s="7"/>
      <c r="L202" s="268">
        <v>4.54</v>
      </c>
      <c r="M202" s="20"/>
      <c r="N202" s="110">
        <f t="shared" si="11"/>
        <v>0</v>
      </c>
      <c r="O202" s="686"/>
      <c r="P202" s="110">
        <f t="shared" si="5"/>
        <v>0</v>
      </c>
      <c r="Q202" s="436"/>
      <c r="R202" s="434"/>
      <c r="S202" s="542">
        <f t="shared" si="18"/>
        <v>935.2399999999999</v>
      </c>
      <c r="U202" s="7"/>
      <c r="V202" s="268">
        <v>10</v>
      </c>
      <c r="W202" s="20"/>
      <c r="X202" s="168">
        <f t="shared" ref="X202:X207" si="20">W202*V202</f>
        <v>0</v>
      </c>
      <c r="Y202" s="686"/>
      <c r="Z202" s="110">
        <f t="shared" si="8"/>
        <v>0</v>
      </c>
      <c r="AA202" s="436"/>
      <c r="AB202" s="434"/>
      <c r="AC202" s="542">
        <f t="shared" si="19"/>
        <v>600</v>
      </c>
    </row>
    <row r="203" spans="1:29" x14ac:dyDescent="0.25">
      <c r="A203" s="7"/>
      <c r="B203" s="268">
        <v>10</v>
      </c>
      <c r="C203" s="20"/>
      <c r="D203" s="669">
        <f t="shared" si="2"/>
        <v>0</v>
      </c>
      <c r="E203" s="792"/>
      <c r="F203" s="669">
        <f t="shared" si="3"/>
        <v>0</v>
      </c>
      <c r="G203" s="793"/>
      <c r="H203" s="794"/>
      <c r="I203" s="542">
        <f t="shared" ref="I203:I206" si="21">I202-F203</f>
        <v>0</v>
      </c>
      <c r="K203" s="7"/>
      <c r="L203" s="268">
        <v>4.54</v>
      </c>
      <c r="M203" s="20"/>
      <c r="N203" s="110">
        <f t="shared" si="11"/>
        <v>0</v>
      </c>
      <c r="O203" s="686"/>
      <c r="P203" s="110">
        <f t="shared" si="5"/>
        <v>0</v>
      </c>
      <c r="Q203" s="436"/>
      <c r="R203" s="434"/>
      <c r="S203" s="542">
        <f t="shared" ref="S203:S206" si="22">S202-P203</f>
        <v>935.2399999999999</v>
      </c>
      <c r="U203" s="7"/>
      <c r="V203" s="268">
        <v>10</v>
      </c>
      <c r="W203" s="20"/>
      <c r="X203" s="168">
        <f t="shared" si="20"/>
        <v>0</v>
      </c>
      <c r="Y203" s="686"/>
      <c r="Z203" s="110">
        <f t="shared" si="8"/>
        <v>0</v>
      </c>
      <c r="AA203" s="436"/>
      <c r="AB203" s="434"/>
      <c r="AC203" s="542">
        <f t="shared" ref="AC203:AC206" si="23">AC202-Z203</f>
        <v>600</v>
      </c>
    </row>
    <row r="204" spans="1:29" x14ac:dyDescent="0.25">
      <c r="A204" s="7"/>
      <c r="B204" s="268">
        <v>10</v>
      </c>
      <c r="C204" s="20"/>
      <c r="D204" s="669">
        <f t="shared" si="2"/>
        <v>0</v>
      </c>
      <c r="E204" s="792"/>
      <c r="F204" s="669">
        <f t="shared" si="3"/>
        <v>0</v>
      </c>
      <c r="G204" s="793"/>
      <c r="H204" s="794"/>
      <c r="I204" s="542">
        <f t="shared" si="21"/>
        <v>0</v>
      </c>
      <c r="K204" s="7"/>
      <c r="L204" s="268">
        <v>4.54</v>
      </c>
      <c r="M204" s="20"/>
      <c r="N204" s="110">
        <f t="shared" si="11"/>
        <v>0</v>
      </c>
      <c r="O204" s="686"/>
      <c r="P204" s="110">
        <f t="shared" si="5"/>
        <v>0</v>
      </c>
      <c r="Q204" s="436"/>
      <c r="R204" s="434"/>
      <c r="S204" s="542">
        <f t="shared" si="22"/>
        <v>935.2399999999999</v>
      </c>
      <c r="U204" s="7"/>
      <c r="V204" s="268">
        <v>10</v>
      </c>
      <c r="W204" s="20"/>
      <c r="X204" s="168">
        <f t="shared" si="20"/>
        <v>0</v>
      </c>
      <c r="Y204" s="686"/>
      <c r="Z204" s="110">
        <f t="shared" si="8"/>
        <v>0</v>
      </c>
      <c r="AA204" s="436"/>
      <c r="AB204" s="434"/>
      <c r="AC204" s="542">
        <f t="shared" si="23"/>
        <v>600</v>
      </c>
    </row>
    <row r="205" spans="1:29" x14ac:dyDescent="0.25">
      <c r="A205" s="7"/>
      <c r="B205" s="268">
        <v>10</v>
      </c>
      <c r="C205" s="20"/>
      <c r="D205" s="669">
        <f t="shared" si="2"/>
        <v>0</v>
      </c>
      <c r="E205" s="792"/>
      <c r="F205" s="669">
        <f t="shared" si="3"/>
        <v>0</v>
      </c>
      <c r="G205" s="793"/>
      <c r="H205" s="794"/>
      <c r="I205" s="542">
        <f t="shared" si="21"/>
        <v>0</v>
      </c>
      <c r="K205" s="7"/>
      <c r="L205" s="268">
        <v>4.54</v>
      </c>
      <c r="M205" s="20"/>
      <c r="N205" s="110">
        <f t="shared" si="11"/>
        <v>0</v>
      </c>
      <c r="O205" s="686"/>
      <c r="P205" s="110">
        <f t="shared" si="5"/>
        <v>0</v>
      </c>
      <c r="Q205" s="436"/>
      <c r="R205" s="434"/>
      <c r="S205" s="542">
        <f t="shared" si="22"/>
        <v>935.2399999999999</v>
      </c>
      <c r="U205" s="7"/>
      <c r="V205" s="268">
        <v>10</v>
      </c>
      <c r="W205" s="20"/>
      <c r="X205" s="168">
        <f t="shared" si="20"/>
        <v>0</v>
      </c>
      <c r="Y205" s="686"/>
      <c r="Z205" s="110">
        <f t="shared" si="8"/>
        <v>0</v>
      </c>
      <c r="AA205" s="436"/>
      <c r="AB205" s="434"/>
      <c r="AC205" s="542">
        <f t="shared" si="23"/>
        <v>600</v>
      </c>
    </row>
    <row r="206" spans="1:29" x14ac:dyDescent="0.25">
      <c r="A206" s="7"/>
      <c r="B206" s="268">
        <v>10</v>
      </c>
      <c r="C206" s="20"/>
      <c r="D206" s="669">
        <f t="shared" si="2"/>
        <v>0</v>
      </c>
      <c r="E206" s="792"/>
      <c r="F206" s="669">
        <f t="shared" si="3"/>
        <v>0</v>
      </c>
      <c r="G206" s="793"/>
      <c r="H206" s="794"/>
      <c r="I206" s="542">
        <f t="shared" si="21"/>
        <v>0</v>
      </c>
      <c r="K206" s="7"/>
      <c r="L206" s="268">
        <v>4.54</v>
      </c>
      <c r="M206" s="20"/>
      <c r="N206" s="110">
        <f t="shared" si="11"/>
        <v>0</v>
      </c>
      <c r="O206" s="686"/>
      <c r="P206" s="110">
        <f t="shared" si="5"/>
        <v>0</v>
      </c>
      <c r="Q206" s="436"/>
      <c r="R206" s="434"/>
      <c r="S206" s="542">
        <f t="shared" si="22"/>
        <v>935.2399999999999</v>
      </c>
      <c r="U206" s="7"/>
      <c r="V206" s="268">
        <v>10</v>
      </c>
      <c r="W206" s="20"/>
      <c r="X206" s="168">
        <f t="shared" si="20"/>
        <v>0</v>
      </c>
      <c r="Y206" s="686"/>
      <c r="Z206" s="110">
        <f t="shared" si="8"/>
        <v>0</v>
      </c>
      <c r="AA206" s="436"/>
      <c r="AB206" s="434"/>
      <c r="AC206" s="542">
        <f t="shared" si="23"/>
        <v>600</v>
      </c>
    </row>
    <row r="207" spans="1:29" ht="15.75" thickBot="1" x14ac:dyDescent="0.3">
      <c r="B207" s="268">
        <v>10</v>
      </c>
      <c r="C207" s="20"/>
      <c r="D207" s="669">
        <f t="shared" si="2"/>
        <v>0</v>
      </c>
      <c r="E207" s="792"/>
      <c r="F207" s="669">
        <f t="shared" si="3"/>
        <v>0</v>
      </c>
      <c r="G207" s="793"/>
      <c r="H207" s="794"/>
      <c r="I207" s="543">
        <f>I69-F207</f>
        <v>0</v>
      </c>
      <c r="L207" s="268">
        <v>4.54</v>
      </c>
      <c r="M207" s="20"/>
      <c r="N207" s="110">
        <f t="shared" si="11"/>
        <v>0</v>
      </c>
      <c r="O207" s="686"/>
      <c r="P207" s="110">
        <f t="shared" si="5"/>
        <v>0</v>
      </c>
      <c r="Q207" s="436"/>
      <c r="R207" s="434"/>
      <c r="S207" s="543">
        <f>S69-P207</f>
        <v>935.2399999999999</v>
      </c>
      <c r="V207" s="268">
        <v>10</v>
      </c>
      <c r="W207" s="20"/>
      <c r="X207" s="168">
        <f t="shared" si="20"/>
        <v>0</v>
      </c>
      <c r="Y207" s="686"/>
      <c r="Z207" s="110">
        <f t="shared" si="8"/>
        <v>0</v>
      </c>
      <c r="AA207" s="436"/>
      <c r="AB207" s="434"/>
      <c r="AC207" s="543">
        <f>AC69-Z207</f>
        <v>600</v>
      </c>
    </row>
    <row r="208" spans="1:29" ht="15.75" thickBot="1" x14ac:dyDescent="0.3">
      <c r="B208" s="268">
        <v>10</v>
      </c>
      <c r="C208" s="478"/>
      <c r="D208" s="795">
        <f t="shared" si="2"/>
        <v>0</v>
      </c>
      <c r="E208" s="796"/>
      <c r="F208" s="795">
        <f t="shared" si="3"/>
        <v>0</v>
      </c>
      <c r="G208" s="797"/>
      <c r="H208" s="798"/>
      <c r="L208" s="268">
        <v>4.54</v>
      </c>
      <c r="M208" s="478"/>
      <c r="N208" s="316">
        <f t="shared" si="11"/>
        <v>0</v>
      </c>
      <c r="O208" s="687"/>
      <c r="P208" s="316">
        <f t="shared" si="5"/>
        <v>0</v>
      </c>
      <c r="Q208" s="652"/>
      <c r="R208" s="688"/>
      <c r="V208" s="268">
        <v>10</v>
      </c>
      <c r="W208" s="478"/>
      <c r="X208" s="316">
        <f t="shared" ref="X208" si="24">W208*V208</f>
        <v>0</v>
      </c>
      <c r="Y208" s="687"/>
      <c r="Z208" s="316">
        <f t="shared" si="8"/>
        <v>0</v>
      </c>
      <c r="AA208" s="652"/>
      <c r="AB208" s="688"/>
    </row>
    <row r="209" spans="3:28" ht="15.75" thickTop="1" x14ac:dyDescent="0.25">
      <c r="C209" s="20">
        <f>SUM(C9:C208)</f>
        <v>400</v>
      </c>
      <c r="D209" s="8">
        <f>SUM(D9:D208)</f>
        <v>4000</v>
      </c>
      <c r="E209" s="40"/>
      <c r="F209" s="8">
        <f>SUM(F9:F208)</f>
        <v>4000</v>
      </c>
      <c r="G209" s="39"/>
      <c r="H209" s="201"/>
      <c r="M209" s="20">
        <f>SUM(M9:M208)</f>
        <v>80</v>
      </c>
      <c r="N209" s="8">
        <f>SUM(N9:N208)</f>
        <v>363.2</v>
      </c>
      <c r="O209" s="40"/>
      <c r="P209" s="8">
        <f>SUM(P9:P208)</f>
        <v>363.2</v>
      </c>
      <c r="Q209" s="39"/>
      <c r="R209" s="201"/>
      <c r="W209" s="20">
        <f>SUM(W9:W208)</f>
        <v>40</v>
      </c>
      <c r="X209" s="8">
        <f>SUM(X9:X208)</f>
        <v>400</v>
      </c>
      <c r="Y209" s="40"/>
      <c r="Z209" s="8">
        <f>SUM(Z9:Z208)</f>
        <v>400</v>
      </c>
      <c r="AA209" s="39"/>
      <c r="AB209" s="201"/>
    </row>
    <row r="210" spans="3:28" ht="15.75" thickBot="1" x14ac:dyDescent="0.3">
      <c r="C210" s="20"/>
      <c r="D210" s="8"/>
      <c r="E210" s="40"/>
      <c r="F210" s="8"/>
      <c r="G210" s="39"/>
      <c r="H210" s="23"/>
      <c r="M210" s="20"/>
      <c r="N210" s="8"/>
      <c r="O210" s="40"/>
      <c r="P210" s="8"/>
      <c r="Q210" s="39"/>
      <c r="R210" s="23"/>
      <c r="W210" s="20"/>
      <c r="X210" s="8"/>
      <c r="Y210" s="40"/>
      <c r="Z210" s="8"/>
      <c r="AA210" s="39"/>
      <c r="AB210" s="23"/>
    </row>
    <row r="211" spans="3:28" x14ac:dyDescent="0.25">
      <c r="C211" s="71" t="s">
        <v>4</v>
      </c>
      <c r="D211" s="55">
        <f>F4+F5-C209+F6</f>
        <v>0</v>
      </c>
      <c r="E211" s="53"/>
      <c r="F211" s="8"/>
      <c r="G211" s="39"/>
      <c r="H211" s="23"/>
      <c r="M211" s="71" t="s">
        <v>4</v>
      </c>
      <c r="N211" s="55">
        <f>P4+P5-M209+P6+P7</f>
        <v>206</v>
      </c>
      <c r="O211" s="53"/>
      <c r="P211" s="8"/>
      <c r="Q211" s="39"/>
      <c r="R211" s="23"/>
      <c r="W211" s="71" t="s">
        <v>4</v>
      </c>
      <c r="X211" s="55">
        <f>Z4+Z5-W209+Z6+Z7</f>
        <v>60</v>
      </c>
      <c r="Y211" s="53"/>
      <c r="Z211" s="8"/>
      <c r="AA211" s="39"/>
      <c r="AB211" s="23"/>
    </row>
    <row r="212" spans="3:28" x14ac:dyDescent="0.25">
      <c r="C212" s="864" t="s">
        <v>19</v>
      </c>
      <c r="D212" s="865"/>
      <c r="E212" s="51">
        <f>E4+E5-F209+E6</f>
        <v>0</v>
      </c>
      <c r="F212" s="8"/>
      <c r="G212" s="8"/>
      <c r="H212" s="23"/>
      <c r="M212" s="864" t="s">
        <v>19</v>
      </c>
      <c r="N212" s="865"/>
      <c r="O212" s="51">
        <f>O4+O5-P209+O6+O7</f>
        <v>935.24</v>
      </c>
      <c r="P212" s="8"/>
      <c r="Q212" s="8"/>
      <c r="R212" s="23"/>
      <c r="W212" s="864" t="s">
        <v>19</v>
      </c>
      <c r="X212" s="865"/>
      <c r="Y212" s="51">
        <f>Y4+Y5-Z209+Y6</f>
        <v>600</v>
      </c>
      <c r="Z212" s="8"/>
      <c r="AA212" s="8"/>
      <c r="AB212" s="23"/>
    </row>
    <row r="213" spans="3:28" ht="15.75" thickBot="1" x14ac:dyDescent="0.3">
      <c r="C213" s="60"/>
      <c r="D213" s="56"/>
      <c r="E213" s="54"/>
      <c r="F213" s="8"/>
      <c r="G213" s="39"/>
      <c r="H213" s="23"/>
      <c r="M213" s="60"/>
      <c r="N213" s="56"/>
      <c r="O213" s="54"/>
      <c r="P213" s="8"/>
      <c r="Q213" s="39"/>
      <c r="R213" s="23"/>
      <c r="W213" s="60"/>
      <c r="X213" s="56"/>
      <c r="Y213" s="54"/>
      <c r="Z213" s="8"/>
      <c r="AA213" s="39"/>
      <c r="AB213" s="23"/>
    </row>
    <row r="214" spans="3:28" x14ac:dyDescent="0.25">
      <c r="C214" s="20"/>
      <c r="D214" s="8"/>
      <c r="E214" s="40"/>
      <c r="F214" s="8"/>
      <c r="G214" s="39"/>
      <c r="H214" s="23"/>
      <c r="M214" s="20"/>
      <c r="N214" s="8"/>
      <c r="O214" s="40"/>
      <c r="P214" s="8"/>
      <c r="Q214" s="39"/>
      <c r="R214" s="23"/>
      <c r="W214" s="20"/>
      <c r="X214" s="8"/>
      <c r="Y214" s="40"/>
      <c r="Z214" s="8"/>
      <c r="AA214" s="39"/>
      <c r="AB214" s="23"/>
    </row>
  </sheetData>
  <sortState ref="M4:P5">
    <sortCondition ref="N4:N5"/>
  </sortState>
  <mergeCells count="6">
    <mergeCell ref="A1:G1"/>
    <mergeCell ref="C212:D212"/>
    <mergeCell ref="K1:Q1"/>
    <mergeCell ref="M212:N212"/>
    <mergeCell ref="U1:AA1"/>
    <mergeCell ref="W212:X212"/>
  </mergeCells>
  <pageMargins left="0.25" right="0.25" top="0.75" bottom="0.75" header="0.3" footer="0.3"/>
  <pageSetup scale="8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3"/>
  <sheetViews>
    <sheetView workbookViewId="0">
      <pane xSplit="1" ySplit="7" topLeftCell="B86" activePane="bottomRight" state="frozen"/>
      <selection pane="topRight" activeCell="B1" sqref="B1"/>
      <selection pane="bottomLeft" activeCell="A8" sqref="A8"/>
      <selection pane="bottomRight" activeCell="G66" sqref="G66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59" t="s">
        <v>305</v>
      </c>
      <c r="B1" s="859"/>
      <c r="C1" s="859"/>
      <c r="D1" s="859"/>
      <c r="E1" s="859"/>
      <c r="F1" s="859"/>
      <c r="G1" s="859"/>
      <c r="H1" s="180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6" t="s">
        <v>2</v>
      </c>
      <c r="E3" s="12" t="s">
        <v>3</v>
      </c>
      <c r="F3" s="210" t="s">
        <v>4</v>
      </c>
      <c r="G3" s="67" t="s">
        <v>12</v>
      </c>
      <c r="H3" s="46" t="s">
        <v>11</v>
      </c>
    </row>
    <row r="4" spans="1:9" ht="16.5" thickTop="1" thickBot="1" x14ac:dyDescent="0.3">
      <c r="A4" s="16"/>
      <c r="B4" s="15"/>
      <c r="C4" s="24"/>
      <c r="D4" s="63">
        <v>42607</v>
      </c>
      <c r="E4" s="100">
        <v>2595</v>
      </c>
      <c r="F4" s="288">
        <v>173</v>
      </c>
      <c r="G4" s="120"/>
      <c r="H4" s="16"/>
    </row>
    <row r="5" spans="1:9" ht="15.75" x14ac:dyDescent="0.25">
      <c r="A5" s="442" t="s">
        <v>93</v>
      </c>
      <c r="B5" s="860" t="s">
        <v>94</v>
      </c>
      <c r="C5" s="73"/>
      <c r="D5" s="220">
        <v>42602</v>
      </c>
      <c r="E5" s="92">
        <v>3750</v>
      </c>
      <c r="F5" s="145">
        <v>250</v>
      </c>
      <c r="G5" s="294">
        <f>F90</f>
        <v>9120</v>
      </c>
      <c r="H5" s="95">
        <f>E4+E5+E6-G5</f>
        <v>975</v>
      </c>
    </row>
    <row r="6" spans="1:9" ht="16.5" thickBot="1" x14ac:dyDescent="0.3">
      <c r="A6" s="16"/>
      <c r="B6" s="861"/>
      <c r="C6" s="16"/>
      <c r="D6" s="63">
        <v>42605</v>
      </c>
      <c r="E6" s="289">
        <v>3750</v>
      </c>
      <c r="F6" s="290">
        <v>250</v>
      </c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7" t="s">
        <v>3</v>
      </c>
      <c r="E7" s="28" t="s">
        <v>2</v>
      </c>
      <c r="F7" s="211" t="s">
        <v>9</v>
      </c>
      <c r="G7" s="29" t="s">
        <v>15</v>
      </c>
      <c r="H7" s="37"/>
    </row>
    <row r="8" spans="1:9" ht="15.75" thickTop="1" x14ac:dyDescent="0.25">
      <c r="A8" s="2"/>
      <c r="B8" s="334">
        <v>15</v>
      </c>
      <c r="C8" s="20">
        <v>5</v>
      </c>
      <c r="D8" s="317">
        <f t="shared" ref="D8:D20" si="0">C8*B8</f>
        <v>75</v>
      </c>
      <c r="E8" s="219">
        <v>42604</v>
      </c>
      <c r="F8" s="110">
        <f t="shared" ref="F8:F89" si="1">D8</f>
        <v>75</v>
      </c>
      <c r="G8" s="111" t="s">
        <v>96</v>
      </c>
      <c r="H8" s="112">
        <v>46</v>
      </c>
      <c r="I8" s="343"/>
    </row>
    <row r="9" spans="1:9" x14ac:dyDescent="0.25">
      <c r="A9" s="2"/>
      <c r="B9" s="334">
        <v>15</v>
      </c>
      <c r="C9" s="20">
        <v>50</v>
      </c>
      <c r="D9" s="317">
        <f t="shared" si="0"/>
        <v>750</v>
      </c>
      <c r="E9" s="169">
        <v>42607</v>
      </c>
      <c r="F9" s="110">
        <f t="shared" si="1"/>
        <v>750</v>
      </c>
      <c r="G9" s="111" t="s">
        <v>98</v>
      </c>
      <c r="H9" s="112">
        <v>46</v>
      </c>
      <c r="I9" s="343"/>
    </row>
    <row r="10" spans="1:9" x14ac:dyDescent="0.25">
      <c r="A10" s="152" t="s">
        <v>32</v>
      </c>
      <c r="B10" s="334">
        <v>15</v>
      </c>
      <c r="C10" s="20">
        <v>91</v>
      </c>
      <c r="D10" s="317">
        <f t="shared" si="0"/>
        <v>1365</v>
      </c>
      <c r="E10" s="169">
        <v>42608</v>
      </c>
      <c r="F10" s="110">
        <f t="shared" si="1"/>
        <v>1365</v>
      </c>
      <c r="G10" s="111" t="s">
        <v>99</v>
      </c>
      <c r="H10" s="112">
        <v>46</v>
      </c>
      <c r="I10" s="343"/>
    </row>
    <row r="11" spans="1:9" x14ac:dyDescent="0.25">
      <c r="A11" s="153"/>
      <c r="B11" s="334">
        <v>15</v>
      </c>
      <c r="C11" s="20">
        <v>4</v>
      </c>
      <c r="D11" s="540">
        <f t="shared" ref="D11:D16" si="2">C11*B11</f>
        <v>60</v>
      </c>
      <c r="E11" s="500">
        <v>42623</v>
      </c>
      <c r="F11" s="96">
        <f t="shared" ref="F11:F16" si="3">D11</f>
        <v>60</v>
      </c>
      <c r="G11" s="107" t="s">
        <v>112</v>
      </c>
      <c r="H11" s="97">
        <v>46</v>
      </c>
      <c r="I11" s="343"/>
    </row>
    <row r="12" spans="1:9" x14ac:dyDescent="0.25">
      <c r="A12" s="157"/>
      <c r="B12" s="334">
        <v>15</v>
      </c>
      <c r="C12" s="20">
        <v>4</v>
      </c>
      <c r="D12" s="540">
        <f t="shared" si="2"/>
        <v>60</v>
      </c>
      <c r="E12" s="500">
        <v>42628</v>
      </c>
      <c r="F12" s="96">
        <f t="shared" si="3"/>
        <v>60</v>
      </c>
      <c r="G12" s="107" t="s">
        <v>114</v>
      </c>
      <c r="H12" s="97">
        <v>46</v>
      </c>
      <c r="I12" s="343"/>
    </row>
    <row r="13" spans="1:9" x14ac:dyDescent="0.25">
      <c r="A13" s="154" t="s">
        <v>33</v>
      </c>
      <c r="B13" s="334">
        <v>15</v>
      </c>
      <c r="C13" s="20">
        <v>2</v>
      </c>
      <c r="D13" s="540">
        <f t="shared" si="2"/>
        <v>30</v>
      </c>
      <c r="E13" s="500">
        <v>42626</v>
      </c>
      <c r="F13" s="96">
        <f t="shared" si="3"/>
        <v>30</v>
      </c>
      <c r="G13" s="107" t="s">
        <v>113</v>
      </c>
      <c r="H13" s="97">
        <v>46</v>
      </c>
      <c r="I13" s="343"/>
    </row>
    <row r="14" spans="1:9" x14ac:dyDescent="0.25">
      <c r="A14" s="153"/>
      <c r="B14" s="334">
        <v>15</v>
      </c>
      <c r="C14" s="20">
        <v>2</v>
      </c>
      <c r="D14" s="540">
        <f t="shared" si="2"/>
        <v>30</v>
      </c>
      <c r="E14" s="341">
        <v>42630</v>
      </c>
      <c r="F14" s="96">
        <f t="shared" si="3"/>
        <v>30</v>
      </c>
      <c r="G14" s="107" t="s">
        <v>115</v>
      </c>
      <c r="H14" s="97">
        <v>46</v>
      </c>
      <c r="I14" s="343"/>
    </row>
    <row r="15" spans="1:9" x14ac:dyDescent="0.25">
      <c r="A15" s="157"/>
      <c r="B15" s="334">
        <v>15</v>
      </c>
      <c r="C15" s="20">
        <v>2</v>
      </c>
      <c r="D15" s="540">
        <f t="shared" si="2"/>
        <v>30</v>
      </c>
      <c r="E15" s="341">
        <v>42633</v>
      </c>
      <c r="F15" s="96">
        <f t="shared" si="3"/>
        <v>30</v>
      </c>
      <c r="G15" s="107" t="s">
        <v>117</v>
      </c>
      <c r="H15" s="97">
        <v>46</v>
      </c>
      <c r="I15" s="343"/>
    </row>
    <row r="16" spans="1:9" x14ac:dyDescent="0.25">
      <c r="A16" s="2"/>
      <c r="B16" s="334">
        <v>15</v>
      </c>
      <c r="C16" s="20">
        <v>4</v>
      </c>
      <c r="D16" s="540">
        <f t="shared" si="2"/>
        <v>60</v>
      </c>
      <c r="E16" s="341">
        <v>42637</v>
      </c>
      <c r="F16" s="96">
        <f t="shared" si="3"/>
        <v>60</v>
      </c>
      <c r="G16" s="536" t="s">
        <v>118</v>
      </c>
      <c r="H16" s="97">
        <v>46</v>
      </c>
      <c r="I16" s="343"/>
    </row>
    <row r="17" spans="1:9" x14ac:dyDescent="0.25">
      <c r="A17" s="2"/>
      <c r="B17" s="334">
        <v>15</v>
      </c>
      <c r="C17" s="20">
        <v>2</v>
      </c>
      <c r="D17" s="574">
        <f t="shared" si="0"/>
        <v>30</v>
      </c>
      <c r="E17" s="572">
        <v>42649</v>
      </c>
      <c r="F17" s="569">
        <f t="shared" si="1"/>
        <v>30</v>
      </c>
      <c r="G17" s="570" t="s">
        <v>124</v>
      </c>
      <c r="H17" s="246">
        <v>46</v>
      </c>
      <c r="I17" s="343"/>
    </row>
    <row r="18" spans="1:9" x14ac:dyDescent="0.25">
      <c r="A18" s="2"/>
      <c r="B18" s="334">
        <v>15</v>
      </c>
      <c r="C18" s="20">
        <v>3</v>
      </c>
      <c r="D18" s="574">
        <f t="shared" si="0"/>
        <v>45</v>
      </c>
      <c r="E18" s="573">
        <v>42649</v>
      </c>
      <c r="F18" s="569">
        <f t="shared" si="1"/>
        <v>45</v>
      </c>
      <c r="G18" s="570" t="s">
        <v>124</v>
      </c>
      <c r="H18" s="246">
        <v>46</v>
      </c>
      <c r="I18" s="343"/>
    </row>
    <row r="19" spans="1:9" x14ac:dyDescent="0.25">
      <c r="A19" s="2"/>
      <c r="B19" s="334">
        <v>15</v>
      </c>
      <c r="C19" s="20">
        <v>4</v>
      </c>
      <c r="D19" s="574">
        <f t="shared" si="0"/>
        <v>60</v>
      </c>
      <c r="E19" s="573">
        <v>42650</v>
      </c>
      <c r="F19" s="569">
        <f t="shared" si="1"/>
        <v>60</v>
      </c>
      <c r="G19" s="570" t="s">
        <v>125</v>
      </c>
      <c r="H19" s="246">
        <v>46</v>
      </c>
      <c r="I19" s="343"/>
    </row>
    <row r="20" spans="1:9" x14ac:dyDescent="0.25">
      <c r="A20" s="2"/>
      <c r="B20" s="334">
        <v>15</v>
      </c>
      <c r="C20" s="20">
        <v>4</v>
      </c>
      <c r="D20" s="574">
        <f t="shared" si="0"/>
        <v>60</v>
      </c>
      <c r="E20" s="573">
        <v>42656</v>
      </c>
      <c r="F20" s="569">
        <f t="shared" si="1"/>
        <v>60</v>
      </c>
      <c r="G20" s="570" t="s">
        <v>127</v>
      </c>
      <c r="H20" s="246">
        <v>46</v>
      </c>
      <c r="I20" s="343"/>
    </row>
    <row r="21" spans="1:9" x14ac:dyDescent="0.25">
      <c r="A21" s="2"/>
      <c r="B21" s="334">
        <v>15</v>
      </c>
      <c r="C21" s="20">
        <v>2</v>
      </c>
      <c r="D21" s="574">
        <f>C21*B19</f>
        <v>30</v>
      </c>
      <c r="E21" s="572">
        <v>42658</v>
      </c>
      <c r="F21" s="569">
        <f t="shared" si="1"/>
        <v>30</v>
      </c>
      <c r="G21" s="570" t="s">
        <v>129</v>
      </c>
      <c r="H21" s="246">
        <v>46</v>
      </c>
      <c r="I21" s="343"/>
    </row>
    <row r="22" spans="1:9" x14ac:dyDescent="0.25">
      <c r="A22" s="2"/>
      <c r="B22" s="334">
        <v>15</v>
      </c>
      <c r="C22" s="20">
        <v>4</v>
      </c>
      <c r="D22" s="574">
        <f t="shared" ref="D22:D31" si="4">C22*B20</f>
        <v>60</v>
      </c>
      <c r="E22" s="572">
        <v>42663</v>
      </c>
      <c r="F22" s="569">
        <f t="shared" si="1"/>
        <v>60</v>
      </c>
      <c r="G22" s="570" t="s">
        <v>132</v>
      </c>
      <c r="H22" s="246">
        <v>48</v>
      </c>
      <c r="I22" s="343"/>
    </row>
    <row r="23" spans="1:9" x14ac:dyDescent="0.25">
      <c r="A23" s="2"/>
      <c r="B23" s="334">
        <v>15</v>
      </c>
      <c r="C23" s="20">
        <v>40</v>
      </c>
      <c r="D23" s="574">
        <f t="shared" si="4"/>
        <v>600</v>
      </c>
      <c r="E23" s="572">
        <v>42667</v>
      </c>
      <c r="F23" s="569">
        <f t="shared" si="1"/>
        <v>600</v>
      </c>
      <c r="G23" s="570" t="s">
        <v>134</v>
      </c>
      <c r="H23" s="246">
        <v>48</v>
      </c>
      <c r="I23" s="343"/>
    </row>
    <row r="24" spans="1:9" x14ac:dyDescent="0.25">
      <c r="A24" s="2"/>
      <c r="B24" s="334">
        <v>15</v>
      </c>
      <c r="C24" s="20">
        <v>15</v>
      </c>
      <c r="D24" s="574">
        <f t="shared" si="4"/>
        <v>225</v>
      </c>
      <c r="E24" s="572">
        <v>42667</v>
      </c>
      <c r="F24" s="569">
        <f t="shared" si="1"/>
        <v>225</v>
      </c>
      <c r="G24" s="570" t="s">
        <v>135</v>
      </c>
      <c r="H24" s="246">
        <v>48</v>
      </c>
      <c r="I24" s="343"/>
    </row>
    <row r="25" spans="1:9" x14ac:dyDescent="0.25">
      <c r="A25" s="2"/>
      <c r="B25" s="334">
        <v>15</v>
      </c>
      <c r="C25" s="20">
        <v>4</v>
      </c>
      <c r="D25" s="574">
        <f t="shared" si="4"/>
        <v>60</v>
      </c>
      <c r="E25" s="573">
        <v>42671</v>
      </c>
      <c r="F25" s="569">
        <f t="shared" si="1"/>
        <v>60</v>
      </c>
      <c r="G25" s="570" t="s">
        <v>137</v>
      </c>
      <c r="H25" s="246">
        <v>48</v>
      </c>
      <c r="I25" s="343"/>
    </row>
    <row r="26" spans="1:9" x14ac:dyDescent="0.25">
      <c r="A26" s="2"/>
      <c r="B26" s="334">
        <v>15</v>
      </c>
      <c r="C26" s="20">
        <v>4</v>
      </c>
      <c r="D26" s="574">
        <f t="shared" si="4"/>
        <v>60</v>
      </c>
      <c r="E26" s="573">
        <v>42672</v>
      </c>
      <c r="F26" s="569">
        <f t="shared" si="1"/>
        <v>60</v>
      </c>
      <c r="G26" s="570" t="s">
        <v>138</v>
      </c>
      <c r="H26" s="246">
        <v>48</v>
      </c>
      <c r="I26" s="343"/>
    </row>
    <row r="27" spans="1:9" x14ac:dyDescent="0.25">
      <c r="A27" s="2"/>
      <c r="B27" s="334">
        <v>15</v>
      </c>
      <c r="C27" s="20">
        <v>4</v>
      </c>
      <c r="D27" s="605">
        <f t="shared" si="4"/>
        <v>60</v>
      </c>
      <c r="E27" s="606">
        <v>42679</v>
      </c>
      <c r="F27" s="603">
        <f t="shared" si="1"/>
        <v>60</v>
      </c>
      <c r="G27" s="604" t="s">
        <v>144</v>
      </c>
      <c r="H27" s="394">
        <v>48</v>
      </c>
      <c r="I27" s="343"/>
    </row>
    <row r="28" spans="1:9" x14ac:dyDescent="0.25">
      <c r="A28" s="2"/>
      <c r="B28" s="334">
        <v>15</v>
      </c>
      <c r="C28" s="20">
        <v>2</v>
      </c>
      <c r="D28" s="605">
        <f t="shared" si="4"/>
        <v>30</v>
      </c>
      <c r="E28" s="606">
        <v>42683</v>
      </c>
      <c r="F28" s="603">
        <f t="shared" si="1"/>
        <v>30</v>
      </c>
      <c r="G28" s="604" t="s">
        <v>145</v>
      </c>
      <c r="H28" s="394">
        <v>48</v>
      </c>
      <c r="I28" s="343"/>
    </row>
    <row r="29" spans="1:9" x14ac:dyDescent="0.25">
      <c r="A29" s="2"/>
      <c r="B29" s="334">
        <v>15</v>
      </c>
      <c r="C29" s="20">
        <v>30</v>
      </c>
      <c r="D29" s="605">
        <f t="shared" si="4"/>
        <v>450</v>
      </c>
      <c r="E29" s="606">
        <v>42683</v>
      </c>
      <c r="F29" s="603">
        <f t="shared" si="1"/>
        <v>450</v>
      </c>
      <c r="G29" s="604" t="s">
        <v>146</v>
      </c>
      <c r="H29" s="394">
        <v>48</v>
      </c>
      <c r="I29" s="343"/>
    </row>
    <row r="30" spans="1:9" x14ac:dyDescent="0.25">
      <c r="A30" s="2"/>
      <c r="B30" s="334">
        <v>15</v>
      </c>
      <c r="C30" s="20">
        <v>4</v>
      </c>
      <c r="D30" s="605">
        <f t="shared" si="4"/>
        <v>60</v>
      </c>
      <c r="E30" s="606">
        <v>42685</v>
      </c>
      <c r="F30" s="603">
        <f t="shared" si="1"/>
        <v>60</v>
      </c>
      <c r="G30" s="604" t="s">
        <v>148</v>
      </c>
      <c r="H30" s="394">
        <v>48</v>
      </c>
      <c r="I30" s="343"/>
    </row>
    <row r="31" spans="1:9" x14ac:dyDescent="0.25">
      <c r="A31" s="2"/>
      <c r="B31" s="334">
        <v>15</v>
      </c>
      <c r="C31" s="20">
        <v>4</v>
      </c>
      <c r="D31" s="605">
        <f t="shared" si="4"/>
        <v>60</v>
      </c>
      <c r="E31" s="606">
        <v>42689</v>
      </c>
      <c r="F31" s="603">
        <f t="shared" si="1"/>
        <v>60</v>
      </c>
      <c r="G31" s="604" t="s">
        <v>150</v>
      </c>
      <c r="H31" s="394">
        <v>48</v>
      </c>
      <c r="I31" s="343"/>
    </row>
    <row r="32" spans="1:9" x14ac:dyDescent="0.25">
      <c r="A32" s="2"/>
      <c r="B32" s="334">
        <v>15</v>
      </c>
      <c r="C32" s="20">
        <v>10</v>
      </c>
      <c r="D32" s="607">
        <f>C32*B23</f>
        <v>150</v>
      </c>
      <c r="E32" s="608">
        <v>42692</v>
      </c>
      <c r="F32" s="603">
        <f t="shared" si="1"/>
        <v>150</v>
      </c>
      <c r="G32" s="604" t="s">
        <v>151</v>
      </c>
      <c r="H32" s="394">
        <v>48</v>
      </c>
      <c r="I32" s="343"/>
    </row>
    <row r="33" spans="1:9" x14ac:dyDescent="0.25">
      <c r="A33" s="2"/>
      <c r="B33" s="334">
        <v>15</v>
      </c>
      <c r="C33" s="20">
        <v>4</v>
      </c>
      <c r="D33" s="607">
        <f t="shared" ref="D33:D87" si="5">C33*B24</f>
        <v>60</v>
      </c>
      <c r="E33" s="608">
        <v>42693</v>
      </c>
      <c r="F33" s="603">
        <f t="shared" si="1"/>
        <v>60</v>
      </c>
      <c r="G33" s="604" t="s">
        <v>152</v>
      </c>
      <c r="H33" s="394">
        <v>48</v>
      </c>
      <c r="I33" s="343"/>
    </row>
    <row r="34" spans="1:9" x14ac:dyDescent="0.25">
      <c r="A34" s="2"/>
      <c r="B34" s="334">
        <v>15</v>
      </c>
      <c r="C34" s="20">
        <v>20</v>
      </c>
      <c r="D34" s="607">
        <f t="shared" si="5"/>
        <v>300</v>
      </c>
      <c r="E34" s="608">
        <v>42699</v>
      </c>
      <c r="F34" s="603">
        <f t="shared" si="1"/>
        <v>300</v>
      </c>
      <c r="G34" s="604" t="s">
        <v>155</v>
      </c>
      <c r="H34" s="394">
        <v>48</v>
      </c>
      <c r="I34" s="343"/>
    </row>
    <row r="35" spans="1:9" x14ac:dyDescent="0.25">
      <c r="A35" s="2"/>
      <c r="B35" s="334">
        <v>15</v>
      </c>
      <c r="C35" s="20">
        <v>4</v>
      </c>
      <c r="D35" s="607">
        <f t="shared" si="5"/>
        <v>60</v>
      </c>
      <c r="E35" s="608">
        <v>42700</v>
      </c>
      <c r="F35" s="603">
        <f t="shared" si="1"/>
        <v>60</v>
      </c>
      <c r="G35" s="604" t="s">
        <v>156</v>
      </c>
      <c r="H35" s="394">
        <v>48</v>
      </c>
      <c r="I35" s="343"/>
    </row>
    <row r="36" spans="1:9" x14ac:dyDescent="0.25">
      <c r="A36" s="2"/>
      <c r="B36" s="334">
        <v>15</v>
      </c>
      <c r="C36" s="20">
        <v>4</v>
      </c>
      <c r="D36" s="607">
        <f t="shared" si="5"/>
        <v>60</v>
      </c>
      <c r="E36" s="608">
        <v>42702</v>
      </c>
      <c r="F36" s="603">
        <f t="shared" si="1"/>
        <v>60</v>
      </c>
      <c r="G36" s="604" t="s">
        <v>157</v>
      </c>
      <c r="H36" s="394">
        <v>48</v>
      </c>
      <c r="I36" s="343"/>
    </row>
    <row r="37" spans="1:9" x14ac:dyDescent="0.25">
      <c r="A37" s="2"/>
      <c r="B37" s="334">
        <v>15</v>
      </c>
      <c r="C37" s="20">
        <v>4</v>
      </c>
      <c r="D37" s="625">
        <f t="shared" si="5"/>
        <v>60</v>
      </c>
      <c r="E37" s="388">
        <v>42706</v>
      </c>
      <c r="F37" s="387">
        <f t="shared" si="1"/>
        <v>60</v>
      </c>
      <c r="G37" s="389" t="s">
        <v>165</v>
      </c>
      <c r="H37" s="218">
        <v>48</v>
      </c>
      <c r="I37" s="343"/>
    </row>
    <row r="38" spans="1:9" x14ac:dyDescent="0.25">
      <c r="A38" s="2"/>
      <c r="B38" s="334">
        <v>15</v>
      </c>
      <c r="C38" s="20">
        <v>4</v>
      </c>
      <c r="D38" s="625">
        <f t="shared" si="5"/>
        <v>60</v>
      </c>
      <c r="E38" s="388">
        <v>42712</v>
      </c>
      <c r="F38" s="387">
        <f t="shared" si="1"/>
        <v>60</v>
      </c>
      <c r="G38" s="389" t="s">
        <v>168</v>
      </c>
      <c r="H38" s="218">
        <v>48</v>
      </c>
      <c r="I38" s="343"/>
    </row>
    <row r="39" spans="1:9" x14ac:dyDescent="0.25">
      <c r="A39" s="2"/>
      <c r="B39" s="334">
        <v>15</v>
      </c>
      <c r="C39" s="20">
        <v>4</v>
      </c>
      <c r="D39" s="625">
        <f t="shared" si="5"/>
        <v>60</v>
      </c>
      <c r="E39" s="388">
        <v>42713</v>
      </c>
      <c r="F39" s="387">
        <f t="shared" si="1"/>
        <v>60</v>
      </c>
      <c r="G39" s="389" t="s">
        <v>167</v>
      </c>
      <c r="H39" s="218">
        <v>48</v>
      </c>
      <c r="I39" s="343"/>
    </row>
    <row r="40" spans="1:9" x14ac:dyDescent="0.25">
      <c r="A40" s="2"/>
      <c r="B40" s="334">
        <v>15</v>
      </c>
      <c r="C40" s="20">
        <v>4</v>
      </c>
      <c r="D40" s="625">
        <f t="shared" si="5"/>
        <v>60</v>
      </c>
      <c r="E40" s="388">
        <v>42717</v>
      </c>
      <c r="F40" s="387">
        <f t="shared" si="1"/>
        <v>60</v>
      </c>
      <c r="G40" s="389" t="s">
        <v>172</v>
      </c>
      <c r="H40" s="218">
        <v>48</v>
      </c>
      <c r="I40" s="343"/>
    </row>
    <row r="41" spans="1:9" x14ac:dyDescent="0.25">
      <c r="A41" s="2"/>
      <c r="B41" s="334">
        <v>15</v>
      </c>
      <c r="C41" s="20">
        <v>4</v>
      </c>
      <c r="D41" s="625">
        <f t="shared" si="5"/>
        <v>60</v>
      </c>
      <c r="E41" s="388">
        <v>42718</v>
      </c>
      <c r="F41" s="387">
        <f t="shared" si="1"/>
        <v>60</v>
      </c>
      <c r="G41" s="389" t="s">
        <v>170</v>
      </c>
      <c r="H41" s="218">
        <v>48</v>
      </c>
      <c r="I41" s="343"/>
    </row>
    <row r="42" spans="1:9" x14ac:dyDescent="0.25">
      <c r="A42" s="2"/>
      <c r="B42" s="334">
        <v>15</v>
      </c>
      <c r="C42" s="20">
        <v>20</v>
      </c>
      <c r="D42" s="625">
        <f t="shared" si="5"/>
        <v>300</v>
      </c>
      <c r="E42" s="388">
        <v>42719</v>
      </c>
      <c r="F42" s="387">
        <f t="shared" si="1"/>
        <v>300</v>
      </c>
      <c r="G42" s="389" t="s">
        <v>173</v>
      </c>
      <c r="H42" s="218">
        <v>48</v>
      </c>
      <c r="I42" s="343"/>
    </row>
    <row r="43" spans="1:9" x14ac:dyDescent="0.25">
      <c r="A43" s="2"/>
      <c r="B43" s="334">
        <v>15</v>
      </c>
      <c r="C43" s="20">
        <v>4</v>
      </c>
      <c r="D43" s="625">
        <f t="shared" si="5"/>
        <v>60</v>
      </c>
      <c r="E43" s="388">
        <v>42721</v>
      </c>
      <c r="F43" s="387">
        <f t="shared" si="1"/>
        <v>60</v>
      </c>
      <c r="G43" s="389" t="s">
        <v>176</v>
      </c>
      <c r="H43" s="218">
        <v>48</v>
      </c>
      <c r="I43" s="343"/>
    </row>
    <row r="44" spans="1:9" x14ac:dyDescent="0.25">
      <c r="A44" s="2"/>
      <c r="B44" s="334">
        <v>15</v>
      </c>
      <c r="C44" s="20">
        <v>4</v>
      </c>
      <c r="D44" s="625">
        <f t="shared" si="5"/>
        <v>60</v>
      </c>
      <c r="E44" s="388">
        <v>42726</v>
      </c>
      <c r="F44" s="387">
        <f t="shared" si="1"/>
        <v>60</v>
      </c>
      <c r="G44" s="389" t="s">
        <v>178</v>
      </c>
      <c r="H44" s="218">
        <v>48</v>
      </c>
      <c r="I44" s="343"/>
    </row>
    <row r="45" spans="1:9" x14ac:dyDescent="0.25">
      <c r="A45" s="2"/>
      <c r="B45" s="334">
        <v>15</v>
      </c>
      <c r="C45" s="20">
        <v>4</v>
      </c>
      <c r="D45" s="625">
        <f t="shared" si="5"/>
        <v>60</v>
      </c>
      <c r="E45" s="388">
        <v>42727</v>
      </c>
      <c r="F45" s="387">
        <f t="shared" si="1"/>
        <v>60</v>
      </c>
      <c r="G45" s="389" t="s">
        <v>184</v>
      </c>
      <c r="H45" s="218">
        <v>48</v>
      </c>
      <c r="I45" s="343"/>
    </row>
    <row r="46" spans="1:9" x14ac:dyDescent="0.25">
      <c r="A46" s="2"/>
      <c r="B46" s="334">
        <v>15</v>
      </c>
      <c r="C46" s="20">
        <v>2</v>
      </c>
      <c r="D46" s="654">
        <f t="shared" si="5"/>
        <v>30</v>
      </c>
      <c r="E46" s="655">
        <v>42737</v>
      </c>
      <c r="F46" s="656">
        <f t="shared" si="1"/>
        <v>30</v>
      </c>
      <c r="G46" s="657" t="s">
        <v>200</v>
      </c>
      <c r="H46" s="658">
        <v>48</v>
      </c>
      <c r="I46" s="343"/>
    </row>
    <row r="47" spans="1:9" x14ac:dyDescent="0.25">
      <c r="A47" s="2"/>
      <c r="B47" s="334">
        <v>15</v>
      </c>
      <c r="C47" s="20">
        <v>30</v>
      </c>
      <c r="D47" s="654">
        <f t="shared" si="5"/>
        <v>450</v>
      </c>
      <c r="E47" s="655">
        <v>42739</v>
      </c>
      <c r="F47" s="656">
        <f t="shared" si="1"/>
        <v>450</v>
      </c>
      <c r="G47" s="657" t="s">
        <v>203</v>
      </c>
      <c r="H47" s="658">
        <v>48</v>
      </c>
      <c r="I47" s="343"/>
    </row>
    <row r="48" spans="1:9" x14ac:dyDescent="0.25">
      <c r="A48" s="2"/>
      <c r="B48" s="334">
        <v>15</v>
      </c>
      <c r="C48" s="20">
        <v>4</v>
      </c>
      <c r="D48" s="654">
        <f t="shared" si="5"/>
        <v>60</v>
      </c>
      <c r="E48" s="655">
        <v>42747</v>
      </c>
      <c r="F48" s="656">
        <f t="shared" si="1"/>
        <v>60</v>
      </c>
      <c r="G48" s="657" t="s">
        <v>204</v>
      </c>
      <c r="H48" s="658">
        <v>48</v>
      </c>
      <c r="I48" s="343"/>
    </row>
    <row r="49" spans="1:9" x14ac:dyDescent="0.25">
      <c r="A49" s="2"/>
      <c r="B49" s="334">
        <v>15</v>
      </c>
      <c r="C49" s="20">
        <v>10</v>
      </c>
      <c r="D49" s="654">
        <f t="shared" si="5"/>
        <v>150</v>
      </c>
      <c r="E49" s="655">
        <v>42749</v>
      </c>
      <c r="F49" s="656">
        <f t="shared" si="1"/>
        <v>150</v>
      </c>
      <c r="G49" s="657" t="s">
        <v>206</v>
      </c>
      <c r="H49" s="658">
        <v>48</v>
      </c>
      <c r="I49" s="343"/>
    </row>
    <row r="50" spans="1:9" x14ac:dyDescent="0.25">
      <c r="A50" s="2"/>
      <c r="B50" s="334">
        <v>15</v>
      </c>
      <c r="C50" s="20">
        <v>4</v>
      </c>
      <c r="D50" s="654">
        <f t="shared" si="5"/>
        <v>60</v>
      </c>
      <c r="E50" s="655">
        <v>42756</v>
      </c>
      <c r="F50" s="656">
        <f t="shared" si="1"/>
        <v>60</v>
      </c>
      <c r="G50" s="657" t="s">
        <v>209</v>
      </c>
      <c r="H50" s="658">
        <v>48</v>
      </c>
      <c r="I50" s="343"/>
    </row>
    <row r="51" spans="1:9" x14ac:dyDescent="0.25">
      <c r="A51" s="2"/>
      <c r="B51" s="334">
        <v>15</v>
      </c>
      <c r="C51" s="20">
        <v>4</v>
      </c>
      <c r="D51" s="654">
        <f t="shared" si="5"/>
        <v>60</v>
      </c>
      <c r="E51" s="655">
        <v>42763</v>
      </c>
      <c r="F51" s="656">
        <f t="shared" si="1"/>
        <v>60</v>
      </c>
      <c r="G51" s="657" t="s">
        <v>216</v>
      </c>
      <c r="H51" s="658">
        <v>48</v>
      </c>
      <c r="I51" s="343"/>
    </row>
    <row r="52" spans="1:9" x14ac:dyDescent="0.25">
      <c r="A52" s="2"/>
      <c r="B52" s="334">
        <v>15</v>
      </c>
      <c r="C52" s="20">
        <v>3</v>
      </c>
      <c r="D52" s="654">
        <f t="shared" si="5"/>
        <v>45</v>
      </c>
      <c r="E52" s="655">
        <v>42765</v>
      </c>
      <c r="F52" s="656">
        <f t="shared" si="1"/>
        <v>45</v>
      </c>
      <c r="G52" s="657" t="s">
        <v>218</v>
      </c>
      <c r="H52" s="658">
        <v>48</v>
      </c>
      <c r="I52" s="343"/>
    </row>
    <row r="53" spans="1:9" x14ac:dyDescent="0.25">
      <c r="A53" s="2"/>
      <c r="B53" s="334">
        <v>15</v>
      </c>
      <c r="C53" s="20">
        <v>4</v>
      </c>
      <c r="D53" s="667">
        <f t="shared" si="5"/>
        <v>60</v>
      </c>
      <c r="E53" s="668">
        <v>42769</v>
      </c>
      <c r="F53" s="669">
        <f t="shared" si="1"/>
        <v>60</v>
      </c>
      <c r="G53" s="670" t="s">
        <v>226</v>
      </c>
      <c r="H53" s="671">
        <v>48</v>
      </c>
      <c r="I53" s="343"/>
    </row>
    <row r="54" spans="1:9" x14ac:dyDescent="0.25">
      <c r="A54" s="2"/>
      <c r="B54" s="334">
        <v>15</v>
      </c>
      <c r="C54" s="20">
        <v>50</v>
      </c>
      <c r="D54" s="667">
        <f t="shared" si="5"/>
        <v>750</v>
      </c>
      <c r="E54" s="668">
        <v>42772</v>
      </c>
      <c r="F54" s="669">
        <f t="shared" si="1"/>
        <v>750</v>
      </c>
      <c r="G54" s="670" t="s">
        <v>229</v>
      </c>
      <c r="H54" s="671">
        <v>48</v>
      </c>
      <c r="I54" s="343"/>
    </row>
    <row r="55" spans="1:9" x14ac:dyDescent="0.25">
      <c r="A55" s="2"/>
      <c r="B55" s="334">
        <v>15</v>
      </c>
      <c r="C55" s="20">
        <v>4</v>
      </c>
      <c r="D55" s="667">
        <f t="shared" si="5"/>
        <v>60</v>
      </c>
      <c r="E55" s="668">
        <v>42776</v>
      </c>
      <c r="F55" s="669">
        <f t="shared" si="1"/>
        <v>60</v>
      </c>
      <c r="G55" s="670" t="s">
        <v>232</v>
      </c>
      <c r="H55" s="671">
        <v>48</v>
      </c>
      <c r="I55" s="343"/>
    </row>
    <row r="56" spans="1:9" x14ac:dyDescent="0.25">
      <c r="A56" s="2"/>
      <c r="B56" s="334">
        <v>15</v>
      </c>
      <c r="C56" s="20">
        <v>5</v>
      </c>
      <c r="D56" s="667">
        <f t="shared" si="5"/>
        <v>75</v>
      </c>
      <c r="E56" s="668">
        <v>42781</v>
      </c>
      <c r="F56" s="669">
        <f t="shared" si="1"/>
        <v>75</v>
      </c>
      <c r="G56" s="670" t="s">
        <v>237</v>
      </c>
      <c r="H56" s="671">
        <v>48</v>
      </c>
      <c r="I56" s="343"/>
    </row>
    <row r="57" spans="1:9" x14ac:dyDescent="0.25">
      <c r="A57" s="2"/>
      <c r="B57" s="334">
        <v>15</v>
      </c>
      <c r="C57" s="20">
        <v>4</v>
      </c>
      <c r="D57" s="667">
        <f t="shared" si="5"/>
        <v>60</v>
      </c>
      <c r="E57" s="668">
        <v>42783</v>
      </c>
      <c r="F57" s="669">
        <f t="shared" si="1"/>
        <v>60</v>
      </c>
      <c r="G57" s="670" t="s">
        <v>234</v>
      </c>
      <c r="H57" s="671">
        <v>48</v>
      </c>
      <c r="I57" s="343"/>
    </row>
    <row r="58" spans="1:9" x14ac:dyDescent="0.25">
      <c r="A58" s="2"/>
      <c r="B58" s="334">
        <v>15</v>
      </c>
      <c r="C58" s="20">
        <v>4</v>
      </c>
      <c r="D58" s="667">
        <f t="shared" si="5"/>
        <v>60</v>
      </c>
      <c r="E58" s="668">
        <v>42784</v>
      </c>
      <c r="F58" s="669">
        <f t="shared" si="1"/>
        <v>60</v>
      </c>
      <c r="G58" s="670" t="s">
        <v>238</v>
      </c>
      <c r="H58" s="671">
        <v>48</v>
      </c>
      <c r="I58" s="343"/>
    </row>
    <row r="59" spans="1:9" x14ac:dyDescent="0.25">
      <c r="A59" s="2"/>
      <c r="B59" s="334">
        <v>15</v>
      </c>
      <c r="C59" s="20">
        <v>20</v>
      </c>
      <c r="D59" s="667">
        <f t="shared" si="5"/>
        <v>300</v>
      </c>
      <c r="E59" s="668">
        <v>42790</v>
      </c>
      <c r="F59" s="669">
        <f t="shared" si="1"/>
        <v>300</v>
      </c>
      <c r="G59" s="670" t="s">
        <v>241</v>
      </c>
      <c r="H59" s="671">
        <v>48</v>
      </c>
      <c r="I59" s="343"/>
    </row>
    <row r="60" spans="1:9" x14ac:dyDescent="0.25">
      <c r="A60" s="2"/>
      <c r="B60" s="334">
        <v>15</v>
      </c>
      <c r="C60" s="20">
        <v>4</v>
      </c>
      <c r="D60" s="667">
        <f t="shared" si="5"/>
        <v>60</v>
      </c>
      <c r="E60" s="668">
        <v>42791</v>
      </c>
      <c r="F60" s="669">
        <f t="shared" si="1"/>
        <v>60</v>
      </c>
      <c r="G60" s="670" t="s">
        <v>242</v>
      </c>
      <c r="H60" s="671">
        <v>48</v>
      </c>
      <c r="I60" s="343"/>
    </row>
    <row r="61" spans="1:9" x14ac:dyDescent="0.25">
      <c r="A61" s="2"/>
      <c r="B61" s="334">
        <v>15</v>
      </c>
      <c r="C61" s="20">
        <v>4</v>
      </c>
      <c r="D61" s="712">
        <f t="shared" si="5"/>
        <v>60</v>
      </c>
      <c r="E61" s="175">
        <v>42798</v>
      </c>
      <c r="F61" s="96">
        <f t="shared" si="1"/>
        <v>60</v>
      </c>
      <c r="G61" s="107" t="s">
        <v>260</v>
      </c>
      <c r="H61" s="97">
        <v>48</v>
      </c>
      <c r="I61" s="343"/>
    </row>
    <row r="62" spans="1:9" x14ac:dyDescent="0.25">
      <c r="A62" s="2"/>
      <c r="B62" s="334">
        <v>15</v>
      </c>
      <c r="C62" s="20">
        <v>4</v>
      </c>
      <c r="D62" s="712">
        <f t="shared" si="5"/>
        <v>60</v>
      </c>
      <c r="E62" s="175">
        <v>42809</v>
      </c>
      <c r="F62" s="96">
        <f t="shared" si="1"/>
        <v>60</v>
      </c>
      <c r="G62" s="107" t="s">
        <v>269</v>
      </c>
      <c r="H62" s="97">
        <v>48</v>
      </c>
      <c r="I62" s="343"/>
    </row>
    <row r="63" spans="1:9" x14ac:dyDescent="0.25">
      <c r="A63" s="2"/>
      <c r="B63" s="334">
        <v>15</v>
      </c>
      <c r="C63" s="20">
        <v>20</v>
      </c>
      <c r="D63" s="712">
        <f t="shared" si="5"/>
        <v>300</v>
      </c>
      <c r="E63" s="175">
        <v>42811</v>
      </c>
      <c r="F63" s="96">
        <f t="shared" si="1"/>
        <v>300</v>
      </c>
      <c r="G63" s="107" t="s">
        <v>274</v>
      </c>
      <c r="H63" s="97">
        <v>48</v>
      </c>
      <c r="I63" s="343"/>
    </row>
    <row r="64" spans="1:9" x14ac:dyDescent="0.25">
      <c r="A64" s="2"/>
      <c r="B64" s="334">
        <v>15</v>
      </c>
      <c r="C64" s="20">
        <v>10</v>
      </c>
      <c r="D64" s="712">
        <f t="shared" si="5"/>
        <v>150</v>
      </c>
      <c r="E64" s="175">
        <v>42822</v>
      </c>
      <c r="F64" s="96">
        <f t="shared" si="1"/>
        <v>150</v>
      </c>
      <c r="G64" s="107" t="s">
        <v>287</v>
      </c>
      <c r="H64" s="97">
        <v>48</v>
      </c>
      <c r="I64" s="343"/>
    </row>
    <row r="65" spans="1:9" x14ac:dyDescent="0.25">
      <c r="A65" s="2"/>
      <c r="B65" s="334">
        <v>15</v>
      </c>
      <c r="C65" s="20">
        <v>3</v>
      </c>
      <c r="D65" s="712">
        <f t="shared" si="5"/>
        <v>45</v>
      </c>
      <c r="E65" s="175">
        <v>42824</v>
      </c>
      <c r="F65" s="96">
        <f t="shared" si="1"/>
        <v>45</v>
      </c>
      <c r="G65" s="107" t="s">
        <v>292</v>
      </c>
      <c r="H65" s="97">
        <v>48</v>
      </c>
      <c r="I65" s="343"/>
    </row>
    <row r="66" spans="1:9" x14ac:dyDescent="0.25">
      <c r="A66" s="2"/>
      <c r="B66" s="334">
        <v>15</v>
      </c>
      <c r="C66" s="20">
        <v>3</v>
      </c>
      <c r="D66" s="736">
        <f t="shared" si="5"/>
        <v>45</v>
      </c>
      <c r="E66" s="711">
        <v>42826</v>
      </c>
      <c r="F66" s="707">
        <f t="shared" si="1"/>
        <v>45</v>
      </c>
      <c r="G66" s="709" t="s">
        <v>455</v>
      </c>
      <c r="H66" s="710">
        <v>48</v>
      </c>
      <c r="I66" s="343"/>
    </row>
    <row r="67" spans="1:9" x14ac:dyDescent="0.25">
      <c r="A67" s="2"/>
      <c r="B67" s="334">
        <v>15</v>
      </c>
      <c r="C67" s="20">
        <v>3</v>
      </c>
      <c r="D67" s="736">
        <f t="shared" si="5"/>
        <v>45</v>
      </c>
      <c r="E67" s="711">
        <v>42829</v>
      </c>
      <c r="F67" s="707">
        <f t="shared" si="1"/>
        <v>45</v>
      </c>
      <c r="G67" s="709" t="s">
        <v>462</v>
      </c>
      <c r="H67" s="710">
        <v>48</v>
      </c>
      <c r="I67" s="343"/>
    </row>
    <row r="68" spans="1:9" x14ac:dyDescent="0.25">
      <c r="A68" s="2"/>
      <c r="B68" s="334">
        <v>15</v>
      </c>
      <c r="C68" s="20">
        <v>1</v>
      </c>
      <c r="D68" s="736">
        <f t="shared" si="5"/>
        <v>15</v>
      </c>
      <c r="E68" s="711">
        <v>42829</v>
      </c>
      <c r="F68" s="707">
        <f t="shared" si="1"/>
        <v>15</v>
      </c>
      <c r="G68" s="709" t="s">
        <v>463</v>
      </c>
      <c r="H68" s="710">
        <v>48</v>
      </c>
      <c r="I68" s="343"/>
    </row>
    <row r="69" spans="1:9" x14ac:dyDescent="0.25">
      <c r="A69" s="2"/>
      <c r="B69" s="334">
        <v>15</v>
      </c>
      <c r="C69" s="20">
        <v>2</v>
      </c>
      <c r="D69" s="736">
        <f t="shared" si="5"/>
        <v>30</v>
      </c>
      <c r="E69" s="711">
        <v>42830</v>
      </c>
      <c r="F69" s="707">
        <f t="shared" si="1"/>
        <v>30</v>
      </c>
      <c r="G69" s="709" t="s">
        <v>468</v>
      </c>
      <c r="H69" s="710">
        <v>48</v>
      </c>
      <c r="I69" s="343"/>
    </row>
    <row r="70" spans="1:9" x14ac:dyDescent="0.25">
      <c r="A70" s="2"/>
      <c r="B70" s="334">
        <v>15</v>
      </c>
      <c r="C70" s="20">
        <v>4</v>
      </c>
      <c r="D70" s="736">
        <f t="shared" si="5"/>
        <v>60</v>
      </c>
      <c r="E70" s="711">
        <v>42831</v>
      </c>
      <c r="F70" s="707">
        <f t="shared" si="1"/>
        <v>60</v>
      </c>
      <c r="G70" s="709" t="s">
        <v>472</v>
      </c>
      <c r="H70" s="710">
        <v>48</v>
      </c>
      <c r="I70" s="343"/>
    </row>
    <row r="71" spans="1:9" x14ac:dyDescent="0.25">
      <c r="A71" s="2"/>
      <c r="B71" s="334">
        <v>15</v>
      </c>
      <c r="C71" s="20">
        <v>3</v>
      </c>
      <c r="D71" s="736">
        <f t="shared" si="5"/>
        <v>45</v>
      </c>
      <c r="E71" s="711">
        <v>42833</v>
      </c>
      <c r="F71" s="707">
        <f t="shared" si="1"/>
        <v>45</v>
      </c>
      <c r="G71" s="709" t="s">
        <v>484</v>
      </c>
      <c r="H71" s="710">
        <v>48</v>
      </c>
      <c r="I71" s="343"/>
    </row>
    <row r="72" spans="1:9" x14ac:dyDescent="0.25">
      <c r="A72" s="2"/>
      <c r="B72" s="334">
        <v>15</v>
      </c>
      <c r="C72" s="20">
        <v>5</v>
      </c>
      <c r="D72" s="736">
        <f t="shared" si="5"/>
        <v>75</v>
      </c>
      <c r="E72" s="711">
        <v>42849</v>
      </c>
      <c r="F72" s="707">
        <f t="shared" si="1"/>
        <v>75</v>
      </c>
      <c r="G72" s="709" t="s">
        <v>557</v>
      </c>
      <c r="H72" s="710">
        <v>48</v>
      </c>
      <c r="I72" s="343"/>
    </row>
    <row r="73" spans="1:9" x14ac:dyDescent="0.25">
      <c r="A73" s="2"/>
      <c r="B73" s="334">
        <v>15</v>
      </c>
      <c r="C73" s="20">
        <v>5</v>
      </c>
      <c r="D73" s="736">
        <f t="shared" si="5"/>
        <v>75</v>
      </c>
      <c r="E73" s="711">
        <v>42850</v>
      </c>
      <c r="F73" s="707">
        <f t="shared" si="1"/>
        <v>75</v>
      </c>
      <c r="G73" s="709" t="s">
        <v>559</v>
      </c>
      <c r="H73" s="710">
        <v>48</v>
      </c>
      <c r="I73" s="343"/>
    </row>
    <row r="74" spans="1:9" x14ac:dyDescent="0.25">
      <c r="A74" s="2"/>
      <c r="B74" s="334">
        <v>15</v>
      </c>
      <c r="C74" s="20">
        <v>5</v>
      </c>
      <c r="D74" s="736">
        <f t="shared" si="5"/>
        <v>75</v>
      </c>
      <c r="E74" s="711">
        <v>42853</v>
      </c>
      <c r="F74" s="707">
        <f t="shared" si="1"/>
        <v>75</v>
      </c>
      <c r="G74" s="709" t="s">
        <v>573</v>
      </c>
      <c r="H74" s="710">
        <v>48</v>
      </c>
      <c r="I74" s="343"/>
    </row>
    <row r="75" spans="1:9" x14ac:dyDescent="0.25">
      <c r="A75" s="2"/>
      <c r="B75" s="334">
        <v>15</v>
      </c>
      <c r="C75" s="20"/>
      <c r="D75" s="736">
        <f t="shared" si="5"/>
        <v>0</v>
      </c>
      <c r="E75" s="711"/>
      <c r="F75" s="707">
        <f t="shared" si="1"/>
        <v>0</v>
      </c>
      <c r="G75" s="709"/>
      <c r="H75" s="710"/>
      <c r="I75" s="343"/>
    </row>
    <row r="76" spans="1:9" x14ac:dyDescent="0.25">
      <c r="A76" s="2"/>
      <c r="B76" s="334">
        <v>15</v>
      </c>
      <c r="C76" s="20"/>
      <c r="D76" s="736">
        <f t="shared" si="5"/>
        <v>0</v>
      </c>
      <c r="E76" s="711"/>
      <c r="F76" s="707">
        <f t="shared" si="1"/>
        <v>0</v>
      </c>
      <c r="G76" s="709"/>
      <c r="H76" s="710"/>
      <c r="I76" s="343"/>
    </row>
    <row r="77" spans="1:9" x14ac:dyDescent="0.25">
      <c r="A77" s="2"/>
      <c r="B77" s="334">
        <v>15</v>
      </c>
      <c r="C77" s="20"/>
      <c r="D77" s="736">
        <f t="shared" si="5"/>
        <v>0</v>
      </c>
      <c r="E77" s="711"/>
      <c r="F77" s="707">
        <f t="shared" si="1"/>
        <v>0</v>
      </c>
      <c r="G77" s="709"/>
      <c r="H77" s="710"/>
      <c r="I77" s="343"/>
    </row>
    <row r="78" spans="1:9" x14ac:dyDescent="0.25">
      <c r="A78" s="2"/>
      <c r="B78" s="334">
        <v>15</v>
      </c>
      <c r="C78" s="20"/>
      <c r="D78" s="736">
        <f t="shared" si="5"/>
        <v>0</v>
      </c>
      <c r="E78" s="711"/>
      <c r="F78" s="707">
        <f t="shared" si="1"/>
        <v>0</v>
      </c>
      <c r="G78" s="709"/>
      <c r="H78" s="710"/>
      <c r="I78" s="343"/>
    </row>
    <row r="79" spans="1:9" x14ac:dyDescent="0.25">
      <c r="A79" s="2"/>
      <c r="B79" s="334">
        <v>15</v>
      </c>
      <c r="C79" s="20"/>
      <c r="D79" s="736">
        <f t="shared" si="5"/>
        <v>0</v>
      </c>
      <c r="E79" s="711"/>
      <c r="F79" s="707">
        <f t="shared" si="1"/>
        <v>0</v>
      </c>
      <c r="G79" s="709"/>
      <c r="H79" s="710"/>
      <c r="I79" s="343"/>
    </row>
    <row r="80" spans="1:9" x14ac:dyDescent="0.25">
      <c r="A80" s="2"/>
      <c r="B80" s="334">
        <v>15</v>
      </c>
      <c r="C80" s="20"/>
      <c r="D80" s="736">
        <f t="shared" si="5"/>
        <v>0</v>
      </c>
      <c r="E80" s="711"/>
      <c r="F80" s="707">
        <f t="shared" si="1"/>
        <v>0</v>
      </c>
      <c r="G80" s="709"/>
      <c r="H80" s="710"/>
      <c r="I80" s="343"/>
    </row>
    <row r="81" spans="1:9" x14ac:dyDescent="0.25">
      <c r="A81" s="2"/>
      <c r="B81" s="334">
        <v>15</v>
      </c>
      <c r="C81" s="20"/>
      <c r="D81" s="736">
        <f t="shared" si="5"/>
        <v>0</v>
      </c>
      <c r="E81" s="711"/>
      <c r="F81" s="707">
        <f t="shared" si="1"/>
        <v>0</v>
      </c>
      <c r="G81" s="709"/>
      <c r="H81" s="710"/>
      <c r="I81" s="343"/>
    </row>
    <row r="82" spans="1:9" x14ac:dyDescent="0.25">
      <c r="A82" s="2"/>
      <c r="B82" s="334">
        <v>15</v>
      </c>
      <c r="C82" s="20"/>
      <c r="D82" s="736">
        <f t="shared" si="5"/>
        <v>0</v>
      </c>
      <c r="E82" s="711"/>
      <c r="F82" s="707">
        <f t="shared" si="1"/>
        <v>0</v>
      </c>
      <c r="G82" s="709"/>
      <c r="H82" s="710"/>
      <c r="I82" s="343"/>
    </row>
    <row r="83" spans="1:9" x14ac:dyDescent="0.25">
      <c r="A83" s="2"/>
      <c r="B83" s="334">
        <v>15</v>
      </c>
      <c r="C83" s="20"/>
      <c r="D83" s="736">
        <f t="shared" si="5"/>
        <v>0</v>
      </c>
      <c r="E83" s="711"/>
      <c r="F83" s="707">
        <f t="shared" si="1"/>
        <v>0</v>
      </c>
      <c r="G83" s="709"/>
      <c r="H83" s="710"/>
      <c r="I83" s="343"/>
    </row>
    <row r="84" spans="1:9" x14ac:dyDescent="0.25">
      <c r="A84" s="198"/>
      <c r="B84" s="334">
        <v>15</v>
      </c>
      <c r="C84" s="20"/>
      <c r="D84" s="736">
        <f t="shared" si="5"/>
        <v>0</v>
      </c>
      <c r="E84" s="711"/>
      <c r="F84" s="707">
        <f t="shared" si="1"/>
        <v>0</v>
      </c>
      <c r="G84" s="709"/>
      <c r="H84" s="710"/>
      <c r="I84" s="343"/>
    </row>
    <row r="85" spans="1:9" x14ac:dyDescent="0.25">
      <c r="A85" s="2"/>
      <c r="B85" s="334">
        <v>15</v>
      </c>
      <c r="C85" s="20"/>
      <c r="D85" s="712">
        <f t="shared" si="5"/>
        <v>0</v>
      </c>
      <c r="E85" s="175"/>
      <c r="F85" s="96">
        <f t="shared" si="1"/>
        <v>0</v>
      </c>
      <c r="G85" s="107"/>
      <c r="H85" s="97"/>
      <c r="I85" s="343"/>
    </row>
    <row r="86" spans="1:9" x14ac:dyDescent="0.25">
      <c r="A86" s="2"/>
      <c r="B86" s="334">
        <v>15</v>
      </c>
      <c r="C86" s="20"/>
      <c r="D86" s="712">
        <f t="shared" si="5"/>
        <v>0</v>
      </c>
      <c r="E86" s="175"/>
      <c r="F86" s="96">
        <f t="shared" si="1"/>
        <v>0</v>
      </c>
      <c r="G86" s="107"/>
      <c r="H86" s="97"/>
      <c r="I86" s="343"/>
    </row>
    <row r="87" spans="1:9" x14ac:dyDescent="0.25">
      <c r="A87" s="2"/>
      <c r="B87" s="334">
        <v>15</v>
      </c>
      <c r="C87" s="20"/>
      <c r="D87" s="712">
        <f t="shared" si="5"/>
        <v>0</v>
      </c>
      <c r="E87" s="175"/>
      <c r="F87" s="96">
        <f t="shared" si="1"/>
        <v>0</v>
      </c>
      <c r="G87" s="107"/>
      <c r="H87" s="97"/>
      <c r="I87" s="343"/>
    </row>
    <row r="88" spans="1:9" x14ac:dyDescent="0.25">
      <c r="A88" s="2"/>
      <c r="B88" s="334">
        <v>15</v>
      </c>
      <c r="C88" s="20"/>
      <c r="D88" s="712">
        <f>C88*B29</f>
        <v>0</v>
      </c>
      <c r="E88" s="175"/>
      <c r="F88" s="96">
        <f t="shared" si="1"/>
        <v>0</v>
      </c>
      <c r="G88" s="107"/>
      <c r="H88" s="97"/>
      <c r="I88" s="343"/>
    </row>
    <row r="89" spans="1:9" ht="15.75" thickBot="1" x14ac:dyDescent="0.3">
      <c r="A89" s="4"/>
      <c r="B89" s="334">
        <v>15</v>
      </c>
      <c r="C89" s="48"/>
      <c r="D89" s="713">
        <f>C89*B30</f>
        <v>0</v>
      </c>
      <c r="E89" s="706"/>
      <c r="F89" s="191">
        <f t="shared" si="1"/>
        <v>0</v>
      </c>
      <c r="G89" s="192"/>
      <c r="H89" s="97"/>
      <c r="I89" s="343"/>
    </row>
    <row r="90" spans="1:9" ht="16.5" thickTop="1" thickBot="1" x14ac:dyDescent="0.3">
      <c r="C90" s="166">
        <f>SUM(C8:C89)</f>
        <v>608</v>
      </c>
      <c r="D90" s="208">
        <f>SUM(D8:D89)</f>
        <v>9120</v>
      </c>
      <c r="E90" s="50"/>
      <c r="F90" s="6">
        <f>SUM(F8:F89)</f>
        <v>9120</v>
      </c>
    </row>
    <row r="91" spans="1:9" ht="15.75" thickBot="1" x14ac:dyDescent="0.3">
      <c r="A91" s="233"/>
      <c r="D91" s="209" t="s">
        <v>4</v>
      </c>
      <c r="E91" s="109">
        <f>F4+F5+F6-+C90</f>
        <v>65</v>
      </c>
    </row>
    <row r="92" spans="1:9" ht="15.75" thickBot="1" x14ac:dyDescent="0.3">
      <c r="A92" s="226"/>
    </row>
    <row r="93" spans="1:9" ht="16.5" thickTop="1" thickBot="1" x14ac:dyDescent="0.3">
      <c r="A93" s="161"/>
      <c r="C93" s="862" t="s">
        <v>11</v>
      </c>
      <c r="D93" s="863"/>
      <c r="E93" s="291">
        <f>E5+E4+E6+-F90</f>
        <v>975</v>
      </c>
    </row>
  </sheetData>
  <sortState ref="C11:H16">
    <sortCondition ref="G11:G16"/>
  </sortState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59" t="s">
        <v>69</v>
      </c>
      <c r="B1" s="859"/>
      <c r="C1" s="859"/>
      <c r="D1" s="859"/>
      <c r="E1" s="859"/>
      <c r="F1" s="859"/>
      <c r="G1" s="859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4"/>
      <c r="B4" s="234"/>
      <c r="C4" s="234"/>
      <c r="D4" s="234"/>
      <c r="E4" s="384">
        <v>577.35</v>
      </c>
      <c r="F4" s="384">
        <v>200</v>
      </c>
      <c r="G4" s="483"/>
      <c r="H4" s="395"/>
    </row>
    <row r="5" spans="1:9" x14ac:dyDescent="0.25">
      <c r="B5" s="15"/>
      <c r="C5" s="127"/>
      <c r="D5" s="127"/>
      <c r="E5" s="484">
        <v>846.65</v>
      </c>
      <c r="F5" s="285">
        <v>35</v>
      </c>
      <c r="G5" s="337"/>
      <c r="H5" s="16"/>
    </row>
    <row r="6" spans="1:9" ht="15" customHeight="1" x14ac:dyDescent="0.25">
      <c r="A6" s="866" t="s">
        <v>45</v>
      </c>
      <c r="B6" s="120" t="s">
        <v>46</v>
      </c>
      <c r="C6" s="24">
        <v>62</v>
      </c>
      <c r="D6" s="335">
        <v>42318</v>
      </c>
      <c r="E6" s="287">
        <v>1946.5</v>
      </c>
      <c r="F6" s="247">
        <v>351</v>
      </c>
      <c r="G6" s="196">
        <f>F34</f>
        <v>2663.74</v>
      </c>
      <c r="H6" s="275">
        <f>E6-G6+E7+E5+E4</f>
        <v>2919.46</v>
      </c>
    </row>
    <row r="7" spans="1:9" ht="30" thickBot="1" x14ac:dyDescent="0.3">
      <c r="A7" s="866"/>
      <c r="B7" s="482" t="s">
        <v>47</v>
      </c>
      <c r="C7" s="24">
        <v>70</v>
      </c>
      <c r="D7" s="335">
        <v>42320</v>
      </c>
      <c r="E7" s="287">
        <v>2212.6999999999998</v>
      </c>
      <c r="F7" s="247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401">
        <v>96.16</v>
      </c>
      <c r="E9" s="169">
        <v>42320</v>
      </c>
      <c r="F9" s="110">
        <f t="shared" ref="F9:F20" si="0">D9</f>
        <v>96.16</v>
      </c>
      <c r="G9" s="111" t="s">
        <v>48</v>
      </c>
      <c r="H9" s="112">
        <v>62</v>
      </c>
    </row>
    <row r="10" spans="1:9" x14ac:dyDescent="0.25">
      <c r="B10" s="2"/>
      <c r="C10" s="20">
        <v>50</v>
      </c>
      <c r="D10" s="401">
        <v>301.77999999999997</v>
      </c>
      <c r="E10" s="169">
        <v>42325</v>
      </c>
      <c r="F10" s="110">
        <f t="shared" si="0"/>
        <v>301.77999999999997</v>
      </c>
      <c r="G10" s="111" t="s">
        <v>49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401">
        <v>5.7</v>
      </c>
      <c r="E11" s="169">
        <v>42328</v>
      </c>
      <c r="F11" s="110">
        <f t="shared" si="0"/>
        <v>5.7</v>
      </c>
      <c r="G11" s="111" t="s">
        <v>50</v>
      </c>
      <c r="H11" s="112">
        <v>70</v>
      </c>
    </row>
    <row r="12" spans="1:9" x14ac:dyDescent="0.25">
      <c r="A12" s="160"/>
      <c r="B12" s="2"/>
      <c r="C12" s="20">
        <v>5</v>
      </c>
      <c r="D12" s="401">
        <v>71.08</v>
      </c>
      <c r="E12" s="169">
        <v>42328</v>
      </c>
      <c r="F12" s="110">
        <f t="shared" si="0"/>
        <v>71.08</v>
      </c>
      <c r="G12" s="111" t="s">
        <v>50</v>
      </c>
      <c r="H12" s="112">
        <v>70</v>
      </c>
      <c r="I12" t="s">
        <v>52</v>
      </c>
    </row>
    <row r="13" spans="1:9" x14ac:dyDescent="0.25">
      <c r="A13" s="16"/>
      <c r="B13" s="2"/>
      <c r="C13" s="20">
        <v>2</v>
      </c>
      <c r="D13" s="401">
        <v>24.73</v>
      </c>
      <c r="E13" s="169">
        <v>42334</v>
      </c>
      <c r="F13" s="110">
        <f t="shared" si="0"/>
        <v>24.73</v>
      </c>
      <c r="G13" s="111" t="s">
        <v>51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401">
        <v>26.56</v>
      </c>
      <c r="E14" s="169">
        <v>42334</v>
      </c>
      <c r="F14" s="110">
        <f t="shared" si="0"/>
        <v>26.56</v>
      </c>
      <c r="G14" s="111" t="s">
        <v>51</v>
      </c>
      <c r="H14" s="112">
        <v>70</v>
      </c>
    </row>
    <row r="15" spans="1:9" x14ac:dyDescent="0.25">
      <c r="A15" s="59"/>
      <c r="B15" s="2"/>
      <c r="C15" s="20">
        <v>10</v>
      </c>
      <c r="D15" s="401">
        <v>54.44</v>
      </c>
      <c r="E15" s="169">
        <v>42338</v>
      </c>
      <c r="F15" s="110">
        <f t="shared" si="0"/>
        <v>54.44</v>
      </c>
      <c r="G15" s="111" t="s">
        <v>53</v>
      </c>
      <c r="H15" s="112">
        <v>70</v>
      </c>
    </row>
    <row r="16" spans="1:9" x14ac:dyDescent="0.25">
      <c r="A16" s="59"/>
      <c r="B16" s="2"/>
      <c r="C16" s="20">
        <v>116</v>
      </c>
      <c r="D16" s="340">
        <v>629.05999999999995</v>
      </c>
      <c r="E16" s="341">
        <v>42349</v>
      </c>
      <c r="F16" s="96">
        <f t="shared" si="0"/>
        <v>629.05999999999995</v>
      </c>
      <c r="G16" s="107" t="s">
        <v>56</v>
      </c>
      <c r="H16" s="97">
        <v>70</v>
      </c>
    </row>
    <row r="17" spans="1:8" x14ac:dyDescent="0.25">
      <c r="A17" s="7"/>
      <c r="B17" s="2"/>
      <c r="C17" s="20">
        <v>50</v>
      </c>
      <c r="D17" s="340">
        <v>267.66000000000003</v>
      </c>
      <c r="E17" s="341">
        <v>42352</v>
      </c>
      <c r="F17" s="96">
        <f t="shared" si="0"/>
        <v>267.66000000000003</v>
      </c>
      <c r="G17" s="107" t="s">
        <v>57</v>
      </c>
      <c r="H17" s="97">
        <v>70</v>
      </c>
    </row>
    <row r="18" spans="1:8" x14ac:dyDescent="0.25">
      <c r="A18" s="7"/>
      <c r="B18" s="2"/>
      <c r="C18" s="20">
        <v>10</v>
      </c>
      <c r="D18" s="340">
        <v>54.04</v>
      </c>
      <c r="E18" s="341">
        <v>42353</v>
      </c>
      <c r="F18" s="96">
        <f t="shared" si="0"/>
        <v>54.04</v>
      </c>
      <c r="G18" s="107" t="s">
        <v>58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41">
        <v>42355</v>
      </c>
      <c r="F19" s="96">
        <f t="shared" si="0"/>
        <v>164.86</v>
      </c>
      <c r="G19" s="107" t="s">
        <v>59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41">
        <v>42357</v>
      </c>
      <c r="F20" s="96">
        <f t="shared" si="0"/>
        <v>54.16</v>
      </c>
      <c r="G20" s="107" t="s">
        <v>60</v>
      </c>
      <c r="H20" s="97">
        <v>70</v>
      </c>
    </row>
    <row r="21" spans="1:8" x14ac:dyDescent="0.25">
      <c r="A21" s="7"/>
      <c r="B21" s="2"/>
      <c r="C21" s="20">
        <v>59</v>
      </c>
      <c r="D21" s="340">
        <v>322.2</v>
      </c>
      <c r="E21" s="341">
        <v>42360</v>
      </c>
      <c r="F21" s="96">
        <f t="shared" ref="F21:F32" si="1">D21</f>
        <v>322.2</v>
      </c>
      <c r="G21" s="107" t="s">
        <v>61</v>
      </c>
      <c r="H21" s="97">
        <v>70</v>
      </c>
    </row>
    <row r="22" spans="1:8" x14ac:dyDescent="0.25">
      <c r="A22" s="7"/>
      <c r="B22" s="2"/>
      <c r="C22" s="20"/>
      <c r="D22" s="340"/>
      <c r="E22" s="341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40">
        <v>591.30999999999995</v>
      </c>
      <c r="E23" s="341" t="s">
        <v>83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40"/>
      <c r="E24" s="341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41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41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41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41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41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41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41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41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91">
        <v>0</v>
      </c>
      <c r="E33" s="425"/>
      <c r="F33" s="191"/>
      <c r="G33" s="192"/>
      <c r="H33" s="407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64" t="s">
        <v>19</v>
      </c>
      <c r="D37" s="865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L160"/>
  <sheetViews>
    <sheetView workbookViewId="0">
      <pane xSplit="1" ySplit="8" topLeftCell="B150" activePane="bottomRight" state="frozen"/>
      <selection pane="topRight" activeCell="B1" sqref="B1"/>
      <selection pane="bottomLeft" activeCell="A9" sqref="A9"/>
      <selection pane="bottomRight" activeCell="C87" sqref="C87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11.42578125" bestFit="1" customWidth="1"/>
  </cols>
  <sheetData>
    <row r="1" spans="1:12" ht="40.5" x14ac:dyDescent="0.55000000000000004">
      <c r="A1" s="856" t="s">
        <v>306</v>
      </c>
      <c r="B1" s="856"/>
      <c r="C1" s="856"/>
      <c r="D1" s="856"/>
      <c r="E1" s="856"/>
      <c r="F1" s="856"/>
      <c r="G1" s="856"/>
      <c r="H1" s="14">
        <v>1</v>
      </c>
    </row>
    <row r="2" spans="1:12" ht="15.75" thickBot="1" x14ac:dyDescent="0.3">
      <c r="C2" s="22"/>
      <c r="D2" s="65"/>
      <c r="F2" s="65"/>
    </row>
    <row r="3" spans="1:12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2" ht="15.75" thickTop="1" x14ac:dyDescent="0.25">
      <c r="A4" s="234"/>
      <c r="B4" s="234"/>
      <c r="C4" s="197"/>
      <c r="D4" s="234">
        <v>18132.66</v>
      </c>
      <c r="E4" s="507">
        <v>9.5399999999999991</v>
      </c>
      <c r="F4" s="234"/>
      <c r="G4" s="330"/>
      <c r="H4" s="330"/>
    </row>
    <row r="5" spans="1:12" ht="15.75" x14ac:dyDescent="0.25">
      <c r="A5" s="16" t="s">
        <v>63</v>
      </c>
      <c r="B5" s="451" t="s">
        <v>64</v>
      </c>
      <c r="C5" s="404" t="s">
        <v>65</v>
      </c>
      <c r="D5" s="323">
        <v>42507</v>
      </c>
      <c r="E5" s="148">
        <v>18132.25</v>
      </c>
      <c r="F5" s="100">
        <v>1025</v>
      </c>
      <c r="G5" s="18"/>
    </row>
    <row r="6" spans="1:12" ht="15.75" x14ac:dyDescent="0.25">
      <c r="A6" s="16"/>
      <c r="B6" s="451"/>
      <c r="C6" s="404"/>
      <c r="D6" s="323"/>
      <c r="E6" s="148"/>
      <c r="F6" s="100"/>
      <c r="G6" s="63">
        <f>F155</f>
        <v>15380.590000000006</v>
      </c>
      <c r="H6" s="10">
        <f>E6-G6+E7+E5+E4</f>
        <v>2761.1999999999944</v>
      </c>
    </row>
    <row r="7" spans="1:12" ht="15.75" thickBot="1" x14ac:dyDescent="0.3">
      <c r="A7" s="16"/>
      <c r="B7" s="120"/>
      <c r="C7" s="300"/>
      <c r="D7" s="323"/>
      <c r="E7" s="148"/>
      <c r="F7" s="100"/>
      <c r="G7" s="16"/>
    </row>
    <row r="8" spans="1:12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2" ht="15.75" thickTop="1" x14ac:dyDescent="0.25">
      <c r="A9" s="90" t="s">
        <v>32</v>
      </c>
      <c r="B9" s="508">
        <f>F5-C9</f>
        <v>1022</v>
      </c>
      <c r="C9" s="20">
        <v>3</v>
      </c>
      <c r="D9" s="110">
        <v>53.07</v>
      </c>
      <c r="E9" s="159">
        <v>42507</v>
      </c>
      <c r="F9" s="110">
        <f t="shared" ref="F9:F154" si="0">D9</f>
        <v>53.07</v>
      </c>
      <c r="G9" s="111" t="s">
        <v>66</v>
      </c>
      <c r="H9" s="112">
        <v>25</v>
      </c>
      <c r="I9" s="6">
        <f>E5+E4-F9</f>
        <v>18088.72</v>
      </c>
      <c r="K9" s="20"/>
      <c r="L9" s="110"/>
    </row>
    <row r="10" spans="1:12" x14ac:dyDescent="0.25">
      <c r="A10" s="263"/>
      <c r="B10" s="508">
        <f>B9-C10</f>
        <v>1019</v>
      </c>
      <c r="C10" s="20">
        <v>3</v>
      </c>
      <c r="D10" s="110">
        <v>53.07</v>
      </c>
      <c r="E10" s="159">
        <v>42508</v>
      </c>
      <c r="F10" s="110">
        <f t="shared" si="0"/>
        <v>53.07</v>
      </c>
      <c r="G10" s="111" t="s">
        <v>67</v>
      </c>
      <c r="H10" s="112">
        <v>25</v>
      </c>
      <c r="I10" s="592">
        <f>I9-F10</f>
        <v>18035.650000000001</v>
      </c>
      <c r="K10" s="20"/>
      <c r="L10" s="110"/>
    </row>
    <row r="11" spans="1:12" x14ac:dyDescent="0.25">
      <c r="A11" s="264"/>
      <c r="B11" s="508">
        <f t="shared" ref="B11:B74" si="1">B10-C11</f>
        <v>994</v>
      </c>
      <c r="C11" s="20">
        <v>25</v>
      </c>
      <c r="D11" s="110">
        <v>442.25</v>
      </c>
      <c r="E11" s="159">
        <v>42510</v>
      </c>
      <c r="F11" s="110">
        <f t="shared" si="0"/>
        <v>442.25</v>
      </c>
      <c r="G11" s="111" t="s">
        <v>68</v>
      </c>
      <c r="H11" s="112">
        <v>21.5</v>
      </c>
      <c r="I11" s="592">
        <f t="shared" ref="I11:I74" si="2">I10-F11</f>
        <v>17593.400000000001</v>
      </c>
      <c r="K11" s="20"/>
      <c r="L11" s="110"/>
    </row>
    <row r="12" spans="1:12" x14ac:dyDescent="0.25">
      <c r="A12" s="142" t="s">
        <v>33</v>
      </c>
      <c r="B12" s="508">
        <f t="shared" si="1"/>
        <v>993</v>
      </c>
      <c r="C12" s="20">
        <v>1</v>
      </c>
      <c r="D12" s="387">
        <v>17.690000000000001</v>
      </c>
      <c r="E12" s="388">
        <v>42523</v>
      </c>
      <c r="F12" s="387">
        <f t="shared" si="0"/>
        <v>17.690000000000001</v>
      </c>
      <c r="G12" s="389" t="s">
        <v>70</v>
      </c>
      <c r="H12" s="218">
        <v>25</v>
      </c>
      <c r="I12" s="592">
        <f t="shared" si="2"/>
        <v>17575.710000000003</v>
      </c>
      <c r="K12" s="20"/>
      <c r="L12" s="387"/>
    </row>
    <row r="13" spans="1:12" x14ac:dyDescent="0.25">
      <c r="A13" s="265"/>
      <c r="B13" s="508">
        <f t="shared" si="1"/>
        <v>991</v>
      </c>
      <c r="C13" s="20">
        <v>2</v>
      </c>
      <c r="D13" s="387">
        <v>35.380000000000003</v>
      </c>
      <c r="E13" s="388">
        <v>42525</v>
      </c>
      <c r="F13" s="387">
        <f t="shared" si="0"/>
        <v>35.380000000000003</v>
      </c>
      <c r="G13" s="389" t="s">
        <v>71</v>
      </c>
      <c r="H13" s="218">
        <v>25</v>
      </c>
      <c r="I13" s="592">
        <f t="shared" si="2"/>
        <v>17540.330000000002</v>
      </c>
      <c r="K13" s="20"/>
      <c r="L13" s="387"/>
    </row>
    <row r="14" spans="1:12" x14ac:dyDescent="0.25">
      <c r="A14" s="170"/>
      <c r="B14" s="508">
        <f t="shared" si="1"/>
        <v>959</v>
      </c>
      <c r="C14" s="20">
        <v>32</v>
      </c>
      <c r="D14" s="387">
        <v>566.08000000000004</v>
      </c>
      <c r="E14" s="388">
        <v>42525</v>
      </c>
      <c r="F14" s="387">
        <f t="shared" si="0"/>
        <v>566.08000000000004</v>
      </c>
      <c r="G14" s="389" t="s">
        <v>72</v>
      </c>
      <c r="H14" s="218">
        <v>25</v>
      </c>
      <c r="I14" s="592">
        <f t="shared" si="2"/>
        <v>16974.25</v>
      </c>
      <c r="K14" s="20"/>
      <c r="L14" s="387"/>
    </row>
    <row r="15" spans="1:12" x14ac:dyDescent="0.25">
      <c r="A15" s="59"/>
      <c r="B15" s="508">
        <f t="shared" si="1"/>
        <v>957</v>
      </c>
      <c r="C15" s="20">
        <v>2</v>
      </c>
      <c r="D15" s="387">
        <v>35.380000000000003</v>
      </c>
      <c r="E15" s="388">
        <v>42527</v>
      </c>
      <c r="F15" s="387">
        <f t="shared" si="0"/>
        <v>35.380000000000003</v>
      </c>
      <c r="G15" s="389" t="s">
        <v>73</v>
      </c>
      <c r="H15" s="218">
        <v>25</v>
      </c>
      <c r="I15" s="592">
        <f t="shared" si="2"/>
        <v>16938.87</v>
      </c>
      <c r="K15" s="20"/>
      <c r="L15" s="387"/>
    </row>
    <row r="16" spans="1:12" x14ac:dyDescent="0.25">
      <c r="B16" s="508">
        <f t="shared" si="1"/>
        <v>955</v>
      </c>
      <c r="C16" s="20">
        <v>2</v>
      </c>
      <c r="D16" s="387">
        <v>35.4</v>
      </c>
      <c r="E16" s="388">
        <v>42537</v>
      </c>
      <c r="F16" s="387">
        <f t="shared" si="0"/>
        <v>35.4</v>
      </c>
      <c r="G16" s="389" t="s">
        <v>74</v>
      </c>
      <c r="H16" s="218">
        <v>25</v>
      </c>
      <c r="I16" s="592">
        <f t="shared" si="2"/>
        <v>16903.469999999998</v>
      </c>
      <c r="K16" s="20"/>
      <c r="L16" s="387"/>
    </row>
    <row r="17" spans="1:12" x14ac:dyDescent="0.25">
      <c r="A17" s="236"/>
      <c r="B17" s="508">
        <f t="shared" si="1"/>
        <v>953</v>
      </c>
      <c r="C17" s="20">
        <v>2</v>
      </c>
      <c r="D17" s="387">
        <v>35.4</v>
      </c>
      <c r="E17" s="388">
        <v>42537</v>
      </c>
      <c r="F17" s="387">
        <f t="shared" si="0"/>
        <v>35.4</v>
      </c>
      <c r="G17" s="389" t="s">
        <v>75</v>
      </c>
      <c r="H17" s="218">
        <v>25</v>
      </c>
      <c r="I17" s="592">
        <f t="shared" si="2"/>
        <v>16868.069999999996</v>
      </c>
      <c r="K17" s="20"/>
      <c r="L17" s="387"/>
    </row>
    <row r="18" spans="1:12" x14ac:dyDescent="0.25">
      <c r="A18" s="236"/>
      <c r="B18" s="508">
        <f t="shared" si="1"/>
        <v>952</v>
      </c>
      <c r="C18" s="20">
        <v>1</v>
      </c>
      <c r="D18" s="387">
        <v>17.690000000000001</v>
      </c>
      <c r="E18" s="388">
        <v>42537</v>
      </c>
      <c r="F18" s="387">
        <f t="shared" si="0"/>
        <v>17.690000000000001</v>
      </c>
      <c r="G18" s="389" t="s">
        <v>76</v>
      </c>
      <c r="H18" s="218">
        <v>25</v>
      </c>
      <c r="I18" s="592">
        <f t="shared" si="2"/>
        <v>16850.379999999997</v>
      </c>
      <c r="K18" s="20"/>
      <c r="L18" s="387"/>
    </row>
    <row r="19" spans="1:12" x14ac:dyDescent="0.25">
      <c r="A19" s="236"/>
      <c r="B19" s="508">
        <f t="shared" si="1"/>
        <v>950</v>
      </c>
      <c r="C19" s="20">
        <v>2</v>
      </c>
      <c r="D19" s="387">
        <v>35.380000000000003</v>
      </c>
      <c r="E19" s="388">
        <v>42538</v>
      </c>
      <c r="F19" s="387">
        <f t="shared" si="0"/>
        <v>35.380000000000003</v>
      </c>
      <c r="G19" s="389" t="s">
        <v>77</v>
      </c>
      <c r="H19" s="218">
        <v>25</v>
      </c>
      <c r="I19" s="592">
        <f t="shared" si="2"/>
        <v>16814.999999999996</v>
      </c>
      <c r="K19" s="20"/>
      <c r="L19" s="387"/>
    </row>
    <row r="20" spans="1:12" x14ac:dyDescent="0.25">
      <c r="A20" s="236"/>
      <c r="B20" s="508">
        <f t="shared" si="1"/>
        <v>945</v>
      </c>
      <c r="C20" s="20">
        <v>5</v>
      </c>
      <c r="D20" s="387">
        <v>88.5</v>
      </c>
      <c r="E20" s="388">
        <v>42539</v>
      </c>
      <c r="F20" s="387">
        <f t="shared" si="0"/>
        <v>88.5</v>
      </c>
      <c r="G20" s="389" t="s">
        <v>78</v>
      </c>
      <c r="H20" s="218">
        <v>25</v>
      </c>
      <c r="I20" s="592">
        <f t="shared" si="2"/>
        <v>16726.499999999996</v>
      </c>
      <c r="L20" s="6"/>
    </row>
    <row r="21" spans="1:12" x14ac:dyDescent="0.25">
      <c r="A21" s="236"/>
      <c r="B21" s="508">
        <f t="shared" si="1"/>
        <v>922</v>
      </c>
      <c r="C21" s="20">
        <v>23</v>
      </c>
      <c r="D21" s="387">
        <v>407.1</v>
      </c>
      <c r="E21" s="388">
        <v>42541</v>
      </c>
      <c r="F21" s="387">
        <f t="shared" si="0"/>
        <v>407.1</v>
      </c>
      <c r="G21" s="389" t="s">
        <v>79</v>
      </c>
      <c r="H21" s="218">
        <v>21.5</v>
      </c>
      <c r="I21" s="592">
        <f t="shared" si="2"/>
        <v>16319.399999999996</v>
      </c>
    </row>
    <row r="22" spans="1:12" x14ac:dyDescent="0.25">
      <c r="A22" s="236"/>
      <c r="B22" s="508">
        <f t="shared" si="1"/>
        <v>912</v>
      </c>
      <c r="C22" s="20">
        <v>10</v>
      </c>
      <c r="D22" s="387">
        <v>177</v>
      </c>
      <c r="E22" s="388">
        <v>42542</v>
      </c>
      <c r="F22" s="387">
        <f t="shared" si="0"/>
        <v>177</v>
      </c>
      <c r="G22" s="389" t="s">
        <v>80</v>
      </c>
      <c r="H22" s="218">
        <v>25.5</v>
      </c>
      <c r="I22" s="592">
        <f t="shared" si="2"/>
        <v>16142.399999999996</v>
      </c>
    </row>
    <row r="23" spans="1:12" x14ac:dyDescent="0.25">
      <c r="A23" s="236"/>
      <c r="B23" s="508">
        <f t="shared" si="1"/>
        <v>897</v>
      </c>
      <c r="C23" s="20">
        <v>15</v>
      </c>
      <c r="D23" s="387">
        <v>265.5</v>
      </c>
      <c r="E23" s="388">
        <v>42550</v>
      </c>
      <c r="F23" s="387">
        <f t="shared" si="0"/>
        <v>265.5</v>
      </c>
      <c r="G23" s="389" t="s">
        <v>81</v>
      </c>
      <c r="H23" s="218">
        <v>25</v>
      </c>
      <c r="I23" s="592">
        <f t="shared" si="2"/>
        <v>15876.899999999996</v>
      </c>
    </row>
    <row r="24" spans="1:12" x14ac:dyDescent="0.25">
      <c r="A24" s="236"/>
      <c r="B24" s="508">
        <f t="shared" si="1"/>
        <v>887</v>
      </c>
      <c r="C24" s="20">
        <v>10</v>
      </c>
      <c r="D24" s="387">
        <v>177</v>
      </c>
      <c r="E24" s="388">
        <v>42550</v>
      </c>
      <c r="F24" s="387">
        <f t="shared" si="0"/>
        <v>177</v>
      </c>
      <c r="G24" s="389" t="s">
        <v>82</v>
      </c>
      <c r="H24" s="218">
        <v>25</v>
      </c>
      <c r="I24" s="592">
        <f t="shared" si="2"/>
        <v>15699.899999999996</v>
      </c>
    </row>
    <row r="25" spans="1:12" x14ac:dyDescent="0.25">
      <c r="A25" s="236"/>
      <c r="B25" s="508">
        <f t="shared" si="1"/>
        <v>877</v>
      </c>
      <c r="C25" s="20">
        <v>10</v>
      </c>
      <c r="D25" s="497">
        <v>177</v>
      </c>
      <c r="E25" s="499">
        <v>42555</v>
      </c>
      <c r="F25" s="497">
        <f t="shared" si="0"/>
        <v>177</v>
      </c>
      <c r="G25" s="498" t="s">
        <v>87</v>
      </c>
      <c r="H25" s="445">
        <v>25</v>
      </c>
      <c r="I25" s="592">
        <f t="shared" si="2"/>
        <v>15522.899999999996</v>
      </c>
    </row>
    <row r="26" spans="1:12" x14ac:dyDescent="0.25">
      <c r="A26" s="236"/>
      <c r="B26" s="508">
        <f t="shared" si="1"/>
        <v>829</v>
      </c>
      <c r="C26" s="20">
        <v>48</v>
      </c>
      <c r="D26" s="497">
        <v>849.6</v>
      </c>
      <c r="E26" s="499">
        <v>42556</v>
      </c>
      <c r="F26" s="497">
        <f t="shared" si="0"/>
        <v>849.6</v>
      </c>
      <c r="G26" s="498" t="s">
        <v>88</v>
      </c>
      <c r="H26" s="445">
        <v>25</v>
      </c>
      <c r="I26" s="592">
        <f t="shared" si="2"/>
        <v>14673.299999999996</v>
      </c>
    </row>
    <row r="27" spans="1:12" x14ac:dyDescent="0.25">
      <c r="A27" s="236"/>
      <c r="B27" s="508">
        <f t="shared" si="1"/>
        <v>827</v>
      </c>
      <c r="C27" s="20">
        <v>2</v>
      </c>
      <c r="D27" s="497">
        <v>35.4</v>
      </c>
      <c r="E27" s="499">
        <v>42560</v>
      </c>
      <c r="F27" s="497">
        <f t="shared" si="0"/>
        <v>35.4</v>
      </c>
      <c r="G27" s="498" t="s">
        <v>89</v>
      </c>
      <c r="H27" s="445">
        <v>25</v>
      </c>
      <c r="I27" s="592">
        <f t="shared" si="2"/>
        <v>14637.899999999996</v>
      </c>
    </row>
    <row r="28" spans="1:12" x14ac:dyDescent="0.25">
      <c r="A28" s="236"/>
      <c r="B28" s="508">
        <f t="shared" si="1"/>
        <v>823</v>
      </c>
      <c r="C28" s="20">
        <v>4</v>
      </c>
      <c r="D28" s="497">
        <v>70.8</v>
      </c>
      <c r="E28" s="499">
        <v>42567</v>
      </c>
      <c r="F28" s="497">
        <f t="shared" si="0"/>
        <v>70.8</v>
      </c>
      <c r="G28" s="498" t="s">
        <v>90</v>
      </c>
      <c r="H28" s="445">
        <v>25</v>
      </c>
      <c r="I28" s="592">
        <f t="shared" si="2"/>
        <v>14567.099999999997</v>
      </c>
    </row>
    <row r="29" spans="1:12" x14ac:dyDescent="0.25">
      <c r="A29" s="236"/>
      <c r="B29" s="508">
        <f t="shared" si="1"/>
        <v>820</v>
      </c>
      <c r="C29" s="20">
        <v>3</v>
      </c>
      <c r="D29" s="497">
        <v>53.1</v>
      </c>
      <c r="E29" s="499">
        <v>42571</v>
      </c>
      <c r="F29" s="497">
        <f t="shared" si="0"/>
        <v>53.1</v>
      </c>
      <c r="G29" s="498" t="s">
        <v>91</v>
      </c>
      <c r="H29" s="445">
        <v>25</v>
      </c>
      <c r="I29" s="592">
        <f t="shared" si="2"/>
        <v>14513.999999999996</v>
      </c>
    </row>
    <row r="30" spans="1:12" x14ac:dyDescent="0.25">
      <c r="A30" s="236"/>
      <c r="B30" s="508">
        <f t="shared" si="1"/>
        <v>797</v>
      </c>
      <c r="C30" s="20">
        <v>23</v>
      </c>
      <c r="D30" s="497">
        <v>407.1</v>
      </c>
      <c r="E30" s="499">
        <v>42572</v>
      </c>
      <c r="F30" s="497">
        <f t="shared" si="0"/>
        <v>407.1</v>
      </c>
      <c r="G30" s="498" t="s">
        <v>92</v>
      </c>
      <c r="H30" s="445">
        <v>25</v>
      </c>
      <c r="I30" s="592">
        <f t="shared" si="2"/>
        <v>14106.899999999996</v>
      </c>
    </row>
    <row r="31" spans="1:12" x14ac:dyDescent="0.25">
      <c r="A31" s="236"/>
      <c r="B31" s="508">
        <f t="shared" si="1"/>
        <v>749</v>
      </c>
      <c r="C31" s="20">
        <v>48</v>
      </c>
      <c r="D31" s="96">
        <v>849.6</v>
      </c>
      <c r="E31" s="175">
        <v>42583</v>
      </c>
      <c r="F31" s="96">
        <f t="shared" si="0"/>
        <v>849.6</v>
      </c>
      <c r="G31" s="107" t="s">
        <v>95</v>
      </c>
      <c r="H31" s="97">
        <v>25</v>
      </c>
      <c r="I31" s="592">
        <f t="shared" si="2"/>
        <v>13257.299999999996</v>
      </c>
    </row>
    <row r="32" spans="1:12" x14ac:dyDescent="0.25">
      <c r="A32" s="236"/>
      <c r="B32" s="508">
        <f t="shared" si="1"/>
        <v>720</v>
      </c>
      <c r="C32" s="20">
        <v>29</v>
      </c>
      <c r="D32" s="96">
        <v>513.29999999999995</v>
      </c>
      <c r="E32" s="175">
        <v>42604</v>
      </c>
      <c r="F32" s="96">
        <f t="shared" si="0"/>
        <v>513.29999999999995</v>
      </c>
      <c r="G32" s="107" t="s">
        <v>97</v>
      </c>
      <c r="H32" s="97">
        <v>25</v>
      </c>
      <c r="I32" s="592">
        <f t="shared" si="2"/>
        <v>12743.999999999996</v>
      </c>
    </row>
    <row r="33" spans="1:9" x14ac:dyDescent="0.25">
      <c r="A33" s="236"/>
      <c r="B33" s="508">
        <f t="shared" si="1"/>
        <v>718</v>
      </c>
      <c r="C33" s="20">
        <v>2</v>
      </c>
      <c r="D33" s="96">
        <v>35.4</v>
      </c>
      <c r="E33" s="175">
        <v>42609</v>
      </c>
      <c r="F33" s="96">
        <f t="shared" si="0"/>
        <v>35.4</v>
      </c>
      <c r="G33" s="107" t="s">
        <v>101</v>
      </c>
      <c r="H33" s="97">
        <v>25</v>
      </c>
      <c r="I33" s="592">
        <f t="shared" si="2"/>
        <v>12708.599999999997</v>
      </c>
    </row>
    <row r="34" spans="1:9" x14ac:dyDescent="0.25">
      <c r="A34" s="7"/>
      <c r="B34" s="508">
        <f t="shared" si="1"/>
        <v>716</v>
      </c>
      <c r="C34" s="20">
        <v>2</v>
      </c>
      <c r="D34" s="340">
        <v>35.4</v>
      </c>
      <c r="E34" s="500">
        <v>42611</v>
      </c>
      <c r="F34" s="96">
        <f t="shared" si="0"/>
        <v>35.4</v>
      </c>
      <c r="G34" s="107" t="s">
        <v>100</v>
      </c>
      <c r="H34" s="97">
        <v>25</v>
      </c>
      <c r="I34" s="592">
        <f t="shared" si="2"/>
        <v>12673.199999999997</v>
      </c>
    </row>
    <row r="35" spans="1:9" x14ac:dyDescent="0.25">
      <c r="A35" s="7"/>
      <c r="B35" s="508">
        <f t="shared" si="1"/>
        <v>715</v>
      </c>
      <c r="C35" s="20">
        <v>1</v>
      </c>
      <c r="D35" s="553">
        <v>17.7</v>
      </c>
      <c r="E35" s="554">
        <v>42614</v>
      </c>
      <c r="F35" s="553">
        <f t="shared" si="0"/>
        <v>17.7</v>
      </c>
      <c r="G35" s="555" t="s">
        <v>107</v>
      </c>
      <c r="H35" s="556">
        <v>25</v>
      </c>
      <c r="I35" s="592">
        <f t="shared" si="2"/>
        <v>12655.499999999996</v>
      </c>
    </row>
    <row r="36" spans="1:9" x14ac:dyDescent="0.25">
      <c r="A36" s="7"/>
      <c r="B36" s="508">
        <f t="shared" si="1"/>
        <v>713</v>
      </c>
      <c r="C36" s="20">
        <v>2</v>
      </c>
      <c r="D36" s="553">
        <v>35.4</v>
      </c>
      <c r="E36" s="554">
        <v>42615</v>
      </c>
      <c r="F36" s="553">
        <f t="shared" si="0"/>
        <v>35.4</v>
      </c>
      <c r="G36" s="555" t="s">
        <v>108</v>
      </c>
      <c r="H36" s="556">
        <v>25</v>
      </c>
      <c r="I36" s="592">
        <f t="shared" si="2"/>
        <v>12620.099999999997</v>
      </c>
    </row>
    <row r="37" spans="1:9" x14ac:dyDescent="0.25">
      <c r="A37" s="7"/>
      <c r="B37" s="508">
        <f t="shared" si="1"/>
        <v>711</v>
      </c>
      <c r="C37" s="20">
        <v>2</v>
      </c>
      <c r="D37" s="558">
        <v>35.4</v>
      </c>
      <c r="E37" s="557">
        <v>42616</v>
      </c>
      <c r="F37" s="553">
        <f t="shared" si="0"/>
        <v>35.4</v>
      </c>
      <c r="G37" s="555" t="s">
        <v>109</v>
      </c>
      <c r="H37" s="556">
        <v>25</v>
      </c>
      <c r="I37" s="592">
        <f t="shared" si="2"/>
        <v>12584.699999999997</v>
      </c>
    </row>
    <row r="38" spans="1:9" x14ac:dyDescent="0.25">
      <c r="A38" s="7"/>
      <c r="B38" s="508">
        <f t="shared" si="1"/>
        <v>701</v>
      </c>
      <c r="C38" s="20">
        <v>10</v>
      </c>
      <c r="D38" s="558">
        <v>177</v>
      </c>
      <c r="E38" s="557">
        <v>42619</v>
      </c>
      <c r="F38" s="553">
        <f t="shared" si="0"/>
        <v>177</v>
      </c>
      <c r="G38" s="555" t="s">
        <v>110</v>
      </c>
      <c r="H38" s="556">
        <v>25</v>
      </c>
      <c r="I38" s="592">
        <f t="shared" si="2"/>
        <v>12407.699999999997</v>
      </c>
    </row>
    <row r="39" spans="1:9" x14ac:dyDescent="0.25">
      <c r="A39" s="7"/>
      <c r="B39" s="508">
        <f t="shared" si="1"/>
        <v>699</v>
      </c>
      <c r="C39" s="20">
        <v>2</v>
      </c>
      <c r="D39" s="558">
        <v>35.4</v>
      </c>
      <c r="E39" s="557">
        <v>42622</v>
      </c>
      <c r="F39" s="553">
        <f t="shared" si="0"/>
        <v>35.4</v>
      </c>
      <c r="G39" s="555" t="s">
        <v>111</v>
      </c>
      <c r="H39" s="556">
        <v>25</v>
      </c>
      <c r="I39" s="592">
        <f t="shared" si="2"/>
        <v>12372.299999999997</v>
      </c>
    </row>
    <row r="40" spans="1:9" x14ac:dyDescent="0.25">
      <c r="A40" s="7"/>
      <c r="B40" s="508">
        <f t="shared" si="1"/>
        <v>696</v>
      </c>
      <c r="C40" s="20">
        <v>3</v>
      </c>
      <c r="D40" s="558">
        <v>53.1</v>
      </c>
      <c r="E40" s="557">
        <v>42623</v>
      </c>
      <c r="F40" s="553">
        <f t="shared" si="0"/>
        <v>53.1</v>
      </c>
      <c r="G40" s="555" t="s">
        <v>112</v>
      </c>
      <c r="H40" s="556">
        <v>25</v>
      </c>
      <c r="I40" s="592">
        <f t="shared" si="2"/>
        <v>12319.199999999997</v>
      </c>
    </row>
    <row r="41" spans="1:9" x14ac:dyDescent="0.25">
      <c r="A41" s="7"/>
      <c r="B41" s="508">
        <f t="shared" si="1"/>
        <v>666</v>
      </c>
      <c r="C41" s="20">
        <v>30</v>
      </c>
      <c r="D41" s="558">
        <v>531</v>
      </c>
      <c r="E41" s="557">
        <v>42623</v>
      </c>
      <c r="F41" s="553">
        <f t="shared" si="0"/>
        <v>531</v>
      </c>
      <c r="G41" s="555" t="s">
        <v>112</v>
      </c>
      <c r="H41" s="556">
        <v>25</v>
      </c>
      <c r="I41" s="592">
        <f t="shared" si="2"/>
        <v>11788.199999999997</v>
      </c>
    </row>
    <row r="42" spans="1:9" x14ac:dyDescent="0.25">
      <c r="A42" s="7"/>
      <c r="B42" s="508">
        <f t="shared" si="1"/>
        <v>661</v>
      </c>
      <c r="C42" s="20">
        <v>5</v>
      </c>
      <c r="D42" s="558">
        <v>88.5</v>
      </c>
      <c r="E42" s="557">
        <v>42630</v>
      </c>
      <c r="F42" s="553">
        <f t="shared" si="0"/>
        <v>88.5</v>
      </c>
      <c r="G42" s="555" t="s">
        <v>116</v>
      </c>
      <c r="H42" s="556">
        <v>25</v>
      </c>
      <c r="I42" s="592">
        <f t="shared" si="2"/>
        <v>11699.699999999997</v>
      </c>
    </row>
    <row r="43" spans="1:9" x14ac:dyDescent="0.25">
      <c r="A43" s="7"/>
      <c r="B43" s="508">
        <f t="shared" si="1"/>
        <v>626</v>
      </c>
      <c r="C43" s="20">
        <v>35</v>
      </c>
      <c r="D43" s="558">
        <v>619.5</v>
      </c>
      <c r="E43" s="557">
        <v>42637</v>
      </c>
      <c r="F43" s="553">
        <f t="shared" si="0"/>
        <v>619.5</v>
      </c>
      <c r="G43" s="555" t="s">
        <v>119</v>
      </c>
      <c r="H43" s="556">
        <v>25</v>
      </c>
      <c r="I43" s="592">
        <f t="shared" si="2"/>
        <v>11080.199999999997</v>
      </c>
    </row>
    <row r="44" spans="1:9" x14ac:dyDescent="0.25">
      <c r="A44" s="7"/>
      <c r="B44" s="508">
        <f t="shared" si="1"/>
        <v>624</v>
      </c>
      <c r="C44" s="20">
        <v>2</v>
      </c>
      <c r="D44" s="558">
        <v>35.4</v>
      </c>
      <c r="E44" s="557">
        <v>42639</v>
      </c>
      <c r="F44" s="553">
        <f t="shared" si="0"/>
        <v>35.4</v>
      </c>
      <c r="G44" s="555" t="s">
        <v>120</v>
      </c>
      <c r="H44" s="556">
        <v>25</v>
      </c>
      <c r="I44" s="592">
        <f t="shared" si="2"/>
        <v>11044.799999999997</v>
      </c>
    </row>
    <row r="45" spans="1:9" x14ac:dyDescent="0.25">
      <c r="A45" s="7"/>
      <c r="B45" s="508">
        <f t="shared" si="1"/>
        <v>622</v>
      </c>
      <c r="C45" s="20">
        <v>2</v>
      </c>
      <c r="D45" s="571">
        <v>35.4</v>
      </c>
      <c r="E45" s="573">
        <v>42644</v>
      </c>
      <c r="F45" s="569">
        <f t="shared" si="0"/>
        <v>35.4</v>
      </c>
      <c r="G45" s="570" t="s">
        <v>122</v>
      </c>
      <c r="H45" s="246">
        <v>25</v>
      </c>
      <c r="I45" s="592">
        <f t="shared" si="2"/>
        <v>11009.399999999998</v>
      </c>
    </row>
    <row r="46" spans="1:9" x14ac:dyDescent="0.25">
      <c r="A46" s="7"/>
      <c r="B46" s="508">
        <f t="shared" si="1"/>
        <v>593</v>
      </c>
      <c r="C46" s="20">
        <v>29</v>
      </c>
      <c r="D46" s="571">
        <v>513.29999999999995</v>
      </c>
      <c r="E46" s="573">
        <v>42654</v>
      </c>
      <c r="F46" s="569">
        <f t="shared" si="0"/>
        <v>513.29999999999995</v>
      </c>
      <c r="G46" s="570" t="s">
        <v>126</v>
      </c>
      <c r="H46" s="246">
        <v>25</v>
      </c>
      <c r="I46" s="592">
        <f t="shared" si="2"/>
        <v>10496.099999999999</v>
      </c>
    </row>
    <row r="47" spans="1:9" x14ac:dyDescent="0.25">
      <c r="A47" s="7"/>
      <c r="B47" s="508">
        <f t="shared" si="1"/>
        <v>590</v>
      </c>
      <c r="C47" s="20">
        <v>3</v>
      </c>
      <c r="D47" s="571">
        <v>53.1</v>
      </c>
      <c r="E47" s="573">
        <v>42657</v>
      </c>
      <c r="F47" s="569">
        <f t="shared" si="0"/>
        <v>53.1</v>
      </c>
      <c r="G47" s="570" t="s">
        <v>128</v>
      </c>
      <c r="H47" s="246">
        <v>25</v>
      </c>
      <c r="I47" s="592">
        <f t="shared" si="2"/>
        <v>10442.999999999998</v>
      </c>
    </row>
    <row r="48" spans="1:9" x14ac:dyDescent="0.25">
      <c r="A48" s="7"/>
      <c r="B48" s="508">
        <f t="shared" si="1"/>
        <v>542</v>
      </c>
      <c r="C48" s="20">
        <v>48</v>
      </c>
      <c r="D48" s="571">
        <v>849.6</v>
      </c>
      <c r="E48" s="573">
        <v>42661</v>
      </c>
      <c r="F48" s="569">
        <f t="shared" si="0"/>
        <v>849.6</v>
      </c>
      <c r="G48" s="570" t="s">
        <v>130</v>
      </c>
      <c r="H48" s="246">
        <v>25</v>
      </c>
      <c r="I48" s="592">
        <f t="shared" si="2"/>
        <v>9593.3999999999978</v>
      </c>
    </row>
    <row r="49" spans="1:9" x14ac:dyDescent="0.25">
      <c r="A49" s="7"/>
      <c r="B49" s="508">
        <f t="shared" si="1"/>
        <v>540</v>
      </c>
      <c r="C49" s="20">
        <v>2</v>
      </c>
      <c r="D49" s="571">
        <v>35.4</v>
      </c>
      <c r="E49" s="573">
        <v>42663</v>
      </c>
      <c r="F49" s="569">
        <f t="shared" si="0"/>
        <v>35.4</v>
      </c>
      <c r="G49" s="570" t="s">
        <v>131</v>
      </c>
      <c r="H49" s="246">
        <v>25</v>
      </c>
      <c r="I49" s="592">
        <f t="shared" si="2"/>
        <v>9557.9999999999982</v>
      </c>
    </row>
    <row r="50" spans="1:9" x14ac:dyDescent="0.25">
      <c r="A50" s="7"/>
      <c r="B50" s="508">
        <f t="shared" si="1"/>
        <v>538</v>
      </c>
      <c r="C50" s="20">
        <v>2</v>
      </c>
      <c r="D50" s="571">
        <v>35.4</v>
      </c>
      <c r="E50" s="573">
        <v>42665</v>
      </c>
      <c r="F50" s="569">
        <f t="shared" si="0"/>
        <v>35.4</v>
      </c>
      <c r="G50" s="570" t="s">
        <v>133</v>
      </c>
      <c r="H50" s="246">
        <v>25</v>
      </c>
      <c r="I50" s="592">
        <f t="shared" si="2"/>
        <v>9522.5999999999985</v>
      </c>
    </row>
    <row r="51" spans="1:9" x14ac:dyDescent="0.25">
      <c r="A51" s="7"/>
      <c r="B51" s="508">
        <f t="shared" si="1"/>
        <v>536</v>
      </c>
      <c r="C51" s="20">
        <v>2</v>
      </c>
      <c r="D51" s="571">
        <v>35.4</v>
      </c>
      <c r="E51" s="573">
        <v>42670</v>
      </c>
      <c r="F51" s="569">
        <f t="shared" si="0"/>
        <v>35.4</v>
      </c>
      <c r="G51" s="570" t="s">
        <v>136</v>
      </c>
      <c r="H51" s="246">
        <v>25</v>
      </c>
      <c r="I51" s="592">
        <f t="shared" si="2"/>
        <v>9487.1999999999989</v>
      </c>
    </row>
    <row r="52" spans="1:9" x14ac:dyDescent="0.25">
      <c r="A52" s="7"/>
      <c r="B52" s="508">
        <f t="shared" si="1"/>
        <v>534</v>
      </c>
      <c r="C52" s="20">
        <v>2</v>
      </c>
      <c r="D52" s="571">
        <v>35.4</v>
      </c>
      <c r="E52" s="573">
        <v>42671</v>
      </c>
      <c r="F52" s="569">
        <f t="shared" si="0"/>
        <v>35.4</v>
      </c>
      <c r="G52" s="570" t="s">
        <v>137</v>
      </c>
      <c r="H52" s="246">
        <v>25</v>
      </c>
      <c r="I52" s="592">
        <f t="shared" si="2"/>
        <v>9451.7999999999993</v>
      </c>
    </row>
    <row r="53" spans="1:9" x14ac:dyDescent="0.25">
      <c r="A53" s="7"/>
      <c r="B53" s="508">
        <f t="shared" si="1"/>
        <v>533</v>
      </c>
      <c r="C53" s="20">
        <v>1</v>
      </c>
      <c r="D53" s="609">
        <v>17.7</v>
      </c>
      <c r="E53" s="610">
        <v>42684</v>
      </c>
      <c r="F53" s="580">
        <f t="shared" si="0"/>
        <v>17.7</v>
      </c>
      <c r="G53" s="581" t="s">
        <v>147</v>
      </c>
      <c r="H53" s="582">
        <v>25</v>
      </c>
      <c r="I53" s="592">
        <f t="shared" si="2"/>
        <v>9434.0999999999985</v>
      </c>
    </row>
    <row r="54" spans="1:9" x14ac:dyDescent="0.25">
      <c r="A54" s="7"/>
      <c r="B54" s="508">
        <f t="shared" si="1"/>
        <v>532</v>
      </c>
      <c r="C54" s="20">
        <v>1</v>
      </c>
      <c r="D54" s="609">
        <v>17.7</v>
      </c>
      <c r="E54" s="610">
        <v>42685</v>
      </c>
      <c r="F54" s="580">
        <f t="shared" si="0"/>
        <v>17.7</v>
      </c>
      <c r="G54" s="581" t="s">
        <v>148</v>
      </c>
      <c r="H54" s="582">
        <v>25</v>
      </c>
      <c r="I54" s="592">
        <f t="shared" si="2"/>
        <v>9416.3999999999978</v>
      </c>
    </row>
    <row r="55" spans="1:9" x14ac:dyDescent="0.25">
      <c r="A55" s="7"/>
      <c r="B55" s="508">
        <f t="shared" si="1"/>
        <v>492</v>
      </c>
      <c r="C55" s="20">
        <v>40</v>
      </c>
      <c r="D55" s="609">
        <v>708</v>
      </c>
      <c r="E55" s="610">
        <v>42685</v>
      </c>
      <c r="F55" s="580">
        <f t="shared" si="0"/>
        <v>708</v>
      </c>
      <c r="G55" s="581" t="s">
        <v>149</v>
      </c>
      <c r="H55" s="582">
        <v>25</v>
      </c>
      <c r="I55" s="592">
        <f t="shared" si="2"/>
        <v>8708.3999999999978</v>
      </c>
    </row>
    <row r="56" spans="1:9" x14ac:dyDescent="0.25">
      <c r="A56" s="7"/>
      <c r="B56" s="508">
        <f t="shared" si="1"/>
        <v>491</v>
      </c>
      <c r="C56" s="20">
        <v>1</v>
      </c>
      <c r="D56" s="609">
        <v>17.7</v>
      </c>
      <c r="E56" s="610">
        <v>42698</v>
      </c>
      <c r="F56" s="580">
        <f t="shared" si="0"/>
        <v>17.7</v>
      </c>
      <c r="G56" s="581" t="s">
        <v>153</v>
      </c>
      <c r="H56" s="582">
        <v>25</v>
      </c>
      <c r="I56" s="592">
        <f t="shared" si="2"/>
        <v>8690.6999999999971</v>
      </c>
    </row>
    <row r="57" spans="1:9" x14ac:dyDescent="0.25">
      <c r="A57" s="7"/>
      <c r="B57" s="508">
        <f t="shared" si="1"/>
        <v>490</v>
      </c>
      <c r="C57" s="20">
        <v>1</v>
      </c>
      <c r="D57" s="609">
        <v>17.7</v>
      </c>
      <c r="E57" s="610">
        <v>42699</v>
      </c>
      <c r="F57" s="580">
        <f t="shared" si="0"/>
        <v>17.7</v>
      </c>
      <c r="G57" s="581" t="s">
        <v>154</v>
      </c>
      <c r="H57" s="582">
        <v>25</v>
      </c>
      <c r="I57" s="592">
        <f t="shared" si="2"/>
        <v>8672.9999999999964</v>
      </c>
    </row>
    <row r="58" spans="1:9" x14ac:dyDescent="0.25">
      <c r="A58" s="7"/>
      <c r="B58" s="508">
        <f t="shared" si="1"/>
        <v>488</v>
      </c>
      <c r="C58" s="20">
        <v>2</v>
      </c>
      <c r="D58" s="609">
        <v>35.4</v>
      </c>
      <c r="E58" s="610">
        <v>42704</v>
      </c>
      <c r="F58" s="580">
        <f t="shared" si="0"/>
        <v>35.4</v>
      </c>
      <c r="G58" s="581" t="s">
        <v>158</v>
      </c>
      <c r="H58" s="582">
        <v>25</v>
      </c>
      <c r="I58" s="592">
        <f t="shared" si="2"/>
        <v>8637.5999999999967</v>
      </c>
    </row>
    <row r="59" spans="1:9" x14ac:dyDescent="0.25">
      <c r="A59" s="7"/>
      <c r="B59" s="508">
        <f t="shared" si="1"/>
        <v>459</v>
      </c>
      <c r="C59" s="20">
        <v>29</v>
      </c>
      <c r="D59" s="609">
        <v>513.29999999999995</v>
      </c>
      <c r="E59" s="610">
        <v>42704</v>
      </c>
      <c r="F59" s="580">
        <f t="shared" si="0"/>
        <v>513.29999999999995</v>
      </c>
      <c r="G59" s="581" t="s">
        <v>159</v>
      </c>
      <c r="H59" s="582">
        <v>25</v>
      </c>
      <c r="I59" s="592">
        <f t="shared" si="2"/>
        <v>8124.2999999999965</v>
      </c>
    </row>
    <row r="60" spans="1:9" x14ac:dyDescent="0.25">
      <c r="A60" s="7"/>
      <c r="B60" s="508">
        <f t="shared" si="1"/>
        <v>456</v>
      </c>
      <c r="C60" s="20">
        <v>3</v>
      </c>
      <c r="D60" s="609">
        <v>53.1</v>
      </c>
      <c r="E60" s="610">
        <v>42704</v>
      </c>
      <c r="F60" s="580">
        <f t="shared" si="0"/>
        <v>53.1</v>
      </c>
      <c r="G60" s="581" t="s">
        <v>159</v>
      </c>
      <c r="H60" s="582">
        <v>25</v>
      </c>
      <c r="I60" s="592">
        <f t="shared" si="2"/>
        <v>8071.1999999999962</v>
      </c>
    </row>
    <row r="61" spans="1:9" x14ac:dyDescent="0.25">
      <c r="A61" s="7"/>
      <c r="B61" s="508">
        <f t="shared" si="1"/>
        <v>455</v>
      </c>
      <c r="C61" s="20">
        <v>1</v>
      </c>
      <c r="D61" s="626">
        <v>17.7</v>
      </c>
      <c r="E61" s="627">
        <v>42710</v>
      </c>
      <c r="F61" s="387">
        <f t="shared" si="0"/>
        <v>17.7</v>
      </c>
      <c r="G61" s="389" t="s">
        <v>166</v>
      </c>
      <c r="H61" s="218">
        <v>25</v>
      </c>
      <c r="I61" s="592">
        <f t="shared" si="2"/>
        <v>8053.4999999999964</v>
      </c>
    </row>
    <row r="62" spans="1:9" x14ac:dyDescent="0.25">
      <c r="A62" s="7"/>
      <c r="B62" s="508">
        <f t="shared" si="1"/>
        <v>454</v>
      </c>
      <c r="C62" s="20">
        <v>1</v>
      </c>
      <c r="D62" s="626">
        <v>17.7</v>
      </c>
      <c r="E62" s="627">
        <v>42714</v>
      </c>
      <c r="F62" s="387">
        <f t="shared" si="0"/>
        <v>17.7</v>
      </c>
      <c r="G62" s="389" t="s">
        <v>169</v>
      </c>
      <c r="H62" s="218">
        <v>25</v>
      </c>
      <c r="I62" s="592">
        <f t="shared" si="2"/>
        <v>8035.7999999999965</v>
      </c>
    </row>
    <row r="63" spans="1:9" x14ac:dyDescent="0.25">
      <c r="A63" s="7"/>
      <c r="B63" s="508">
        <f t="shared" si="1"/>
        <v>453</v>
      </c>
      <c r="C63" s="20">
        <v>1</v>
      </c>
      <c r="D63" s="626">
        <v>17.7</v>
      </c>
      <c r="E63" s="627">
        <v>42716</v>
      </c>
      <c r="F63" s="387">
        <f t="shared" si="0"/>
        <v>17.7</v>
      </c>
      <c r="G63" s="389" t="s">
        <v>171</v>
      </c>
      <c r="H63" s="218">
        <v>25</v>
      </c>
      <c r="I63" s="592">
        <f t="shared" si="2"/>
        <v>8018.0999999999967</v>
      </c>
    </row>
    <row r="64" spans="1:9" x14ac:dyDescent="0.25">
      <c r="A64" s="7"/>
      <c r="B64" s="508">
        <f t="shared" si="1"/>
        <v>421</v>
      </c>
      <c r="C64" s="20">
        <v>32</v>
      </c>
      <c r="D64" s="626">
        <v>566.4</v>
      </c>
      <c r="E64" s="627">
        <v>42720</v>
      </c>
      <c r="F64" s="387">
        <f t="shared" si="0"/>
        <v>566.4</v>
      </c>
      <c r="G64" s="389" t="s">
        <v>175</v>
      </c>
      <c r="H64" s="218">
        <v>25</v>
      </c>
      <c r="I64" s="592">
        <f t="shared" si="2"/>
        <v>7451.6999999999971</v>
      </c>
    </row>
    <row r="65" spans="1:9" x14ac:dyDescent="0.25">
      <c r="A65" s="7"/>
      <c r="B65" s="508">
        <f t="shared" si="1"/>
        <v>420</v>
      </c>
      <c r="C65" s="20">
        <v>1</v>
      </c>
      <c r="D65" s="626">
        <v>17.7</v>
      </c>
      <c r="E65" s="627">
        <v>42721</v>
      </c>
      <c r="F65" s="387">
        <f t="shared" si="0"/>
        <v>17.7</v>
      </c>
      <c r="G65" s="389" t="s">
        <v>176</v>
      </c>
      <c r="H65" s="218">
        <v>25</v>
      </c>
      <c r="I65" s="592">
        <f t="shared" si="2"/>
        <v>7433.9999999999973</v>
      </c>
    </row>
    <row r="66" spans="1:9" x14ac:dyDescent="0.25">
      <c r="A66" s="7"/>
      <c r="B66" s="508">
        <f t="shared" si="1"/>
        <v>419</v>
      </c>
      <c r="C66" s="20">
        <v>1</v>
      </c>
      <c r="D66" s="626">
        <v>17.7</v>
      </c>
      <c r="E66" s="627">
        <v>42732</v>
      </c>
      <c r="F66" s="387">
        <f t="shared" si="0"/>
        <v>17.7</v>
      </c>
      <c r="G66" s="389" t="s">
        <v>192</v>
      </c>
      <c r="H66" s="218">
        <v>25</v>
      </c>
      <c r="I66" s="592">
        <f t="shared" si="2"/>
        <v>7416.2999999999975</v>
      </c>
    </row>
    <row r="67" spans="1:9" x14ac:dyDescent="0.25">
      <c r="A67" s="7"/>
      <c r="B67" s="508">
        <f t="shared" si="1"/>
        <v>417</v>
      </c>
      <c r="C67" s="20">
        <v>2</v>
      </c>
      <c r="D67" s="626">
        <v>35.4</v>
      </c>
      <c r="E67" s="627">
        <v>42734</v>
      </c>
      <c r="F67" s="387">
        <f t="shared" si="0"/>
        <v>35.4</v>
      </c>
      <c r="G67" s="389" t="s">
        <v>195</v>
      </c>
      <c r="H67" s="218">
        <v>25</v>
      </c>
      <c r="I67" s="592">
        <f t="shared" si="2"/>
        <v>7380.8999999999978</v>
      </c>
    </row>
    <row r="68" spans="1:9" x14ac:dyDescent="0.25">
      <c r="A68" s="7"/>
      <c r="B68" s="508">
        <f t="shared" si="1"/>
        <v>371</v>
      </c>
      <c r="C68" s="20">
        <v>46</v>
      </c>
      <c r="D68" s="659">
        <v>814.2</v>
      </c>
      <c r="E68" s="660">
        <v>42738</v>
      </c>
      <c r="F68" s="656">
        <f t="shared" si="0"/>
        <v>814.2</v>
      </c>
      <c r="G68" s="657" t="s">
        <v>201</v>
      </c>
      <c r="H68" s="658">
        <v>25</v>
      </c>
      <c r="I68" s="592">
        <f t="shared" si="2"/>
        <v>6566.699999999998</v>
      </c>
    </row>
    <row r="69" spans="1:9" x14ac:dyDescent="0.25">
      <c r="A69" s="7"/>
      <c r="B69" s="508">
        <f t="shared" si="1"/>
        <v>323</v>
      </c>
      <c r="C69" s="20">
        <v>48</v>
      </c>
      <c r="D69" s="659">
        <v>849.6</v>
      </c>
      <c r="E69" s="660">
        <v>42761</v>
      </c>
      <c r="F69" s="656">
        <f t="shared" si="0"/>
        <v>849.6</v>
      </c>
      <c r="G69" s="657" t="s">
        <v>212</v>
      </c>
      <c r="H69" s="658">
        <v>25</v>
      </c>
      <c r="I69" s="592">
        <f t="shared" si="2"/>
        <v>5717.0999999999976</v>
      </c>
    </row>
    <row r="70" spans="1:9" x14ac:dyDescent="0.25">
      <c r="A70" s="7"/>
      <c r="B70" s="508">
        <f t="shared" si="1"/>
        <v>321</v>
      </c>
      <c r="C70" s="20">
        <v>2</v>
      </c>
      <c r="D70" s="659">
        <v>35.4</v>
      </c>
      <c r="E70" s="660">
        <v>42761</v>
      </c>
      <c r="F70" s="656">
        <f t="shared" si="0"/>
        <v>35.4</v>
      </c>
      <c r="G70" s="657" t="s">
        <v>213</v>
      </c>
      <c r="H70" s="658">
        <v>25</v>
      </c>
      <c r="I70" s="592">
        <f t="shared" si="2"/>
        <v>5681.699999999998</v>
      </c>
    </row>
    <row r="71" spans="1:9" x14ac:dyDescent="0.25">
      <c r="A71" s="7"/>
      <c r="B71" s="508">
        <f t="shared" si="1"/>
        <v>317</v>
      </c>
      <c r="C71" s="20">
        <v>4</v>
      </c>
      <c r="D71" s="659">
        <v>70.8</v>
      </c>
      <c r="E71" s="660">
        <v>42763</v>
      </c>
      <c r="F71" s="656">
        <f t="shared" si="0"/>
        <v>70.8</v>
      </c>
      <c r="G71" s="657" t="s">
        <v>217</v>
      </c>
      <c r="H71" s="658">
        <v>25</v>
      </c>
      <c r="I71" s="592">
        <f t="shared" si="2"/>
        <v>5610.8999999999978</v>
      </c>
    </row>
    <row r="72" spans="1:9" x14ac:dyDescent="0.25">
      <c r="A72" s="7"/>
      <c r="B72" s="508">
        <f t="shared" si="1"/>
        <v>285</v>
      </c>
      <c r="C72" s="20">
        <v>32</v>
      </c>
      <c r="D72" s="672">
        <v>566.4</v>
      </c>
      <c r="E72" s="673">
        <v>42786</v>
      </c>
      <c r="F72" s="669">
        <f t="shared" si="0"/>
        <v>566.4</v>
      </c>
      <c r="G72" s="670" t="s">
        <v>239</v>
      </c>
      <c r="H72" s="671">
        <v>25</v>
      </c>
      <c r="I72" s="592">
        <f t="shared" si="2"/>
        <v>5044.4999999999982</v>
      </c>
    </row>
    <row r="73" spans="1:9" x14ac:dyDescent="0.25">
      <c r="A73" s="7"/>
      <c r="B73" s="508">
        <f t="shared" si="1"/>
        <v>235</v>
      </c>
      <c r="C73" s="20">
        <v>50</v>
      </c>
      <c r="D73" s="672">
        <v>885</v>
      </c>
      <c r="E73" s="673">
        <v>42794</v>
      </c>
      <c r="F73" s="669">
        <f t="shared" si="0"/>
        <v>885</v>
      </c>
      <c r="G73" s="670" t="s">
        <v>243</v>
      </c>
      <c r="H73" s="671">
        <v>25</v>
      </c>
      <c r="I73" s="592">
        <f t="shared" si="2"/>
        <v>4159.4999999999982</v>
      </c>
    </row>
    <row r="74" spans="1:9" x14ac:dyDescent="0.25">
      <c r="A74" s="7"/>
      <c r="B74" s="508">
        <f t="shared" si="1"/>
        <v>233</v>
      </c>
      <c r="C74" s="20">
        <v>2</v>
      </c>
      <c r="D74" s="340">
        <v>35.4</v>
      </c>
      <c r="E74" s="500">
        <v>42798</v>
      </c>
      <c r="F74" s="96">
        <f t="shared" si="0"/>
        <v>35.4</v>
      </c>
      <c r="G74" s="107" t="s">
        <v>260</v>
      </c>
      <c r="H74" s="97">
        <v>25</v>
      </c>
      <c r="I74" s="592">
        <f t="shared" si="2"/>
        <v>4124.0999999999985</v>
      </c>
    </row>
    <row r="75" spans="1:9" x14ac:dyDescent="0.25">
      <c r="A75" s="7"/>
      <c r="B75" s="508">
        <f t="shared" ref="B75:B138" si="3">B74-C75</f>
        <v>232</v>
      </c>
      <c r="C75" s="20">
        <v>1</v>
      </c>
      <c r="D75" s="340">
        <v>17.7</v>
      </c>
      <c r="E75" s="500">
        <v>42802</v>
      </c>
      <c r="F75" s="96">
        <f t="shared" si="0"/>
        <v>17.7</v>
      </c>
      <c r="G75" s="107" t="s">
        <v>261</v>
      </c>
      <c r="H75" s="97">
        <v>25</v>
      </c>
      <c r="I75" s="592">
        <f t="shared" ref="I75:I138" si="4">I74-F75</f>
        <v>4106.3999999999987</v>
      </c>
    </row>
    <row r="76" spans="1:9" x14ac:dyDescent="0.25">
      <c r="A76" s="7"/>
      <c r="B76" s="508">
        <f t="shared" si="3"/>
        <v>231</v>
      </c>
      <c r="C76" s="20">
        <v>1</v>
      </c>
      <c r="D76" s="340">
        <v>17.7</v>
      </c>
      <c r="E76" s="500">
        <v>42805</v>
      </c>
      <c r="F76" s="96">
        <f t="shared" si="0"/>
        <v>17.7</v>
      </c>
      <c r="G76" s="107" t="s">
        <v>265</v>
      </c>
      <c r="H76" s="97">
        <v>25</v>
      </c>
      <c r="I76" s="592">
        <f t="shared" si="4"/>
        <v>4088.6999999999989</v>
      </c>
    </row>
    <row r="77" spans="1:9" x14ac:dyDescent="0.25">
      <c r="A77" s="7"/>
      <c r="B77" s="508">
        <f t="shared" si="3"/>
        <v>230</v>
      </c>
      <c r="C77" s="20">
        <v>1</v>
      </c>
      <c r="D77" s="340">
        <v>17.7</v>
      </c>
      <c r="E77" s="500">
        <v>42809</v>
      </c>
      <c r="F77" s="96">
        <f t="shared" si="0"/>
        <v>17.7</v>
      </c>
      <c r="G77" s="107" t="s">
        <v>269</v>
      </c>
      <c r="H77" s="97">
        <v>25</v>
      </c>
      <c r="I77" s="592">
        <f t="shared" si="4"/>
        <v>4070.9999999999991</v>
      </c>
    </row>
    <row r="78" spans="1:9" x14ac:dyDescent="0.25">
      <c r="A78" s="7"/>
      <c r="B78" s="508">
        <f t="shared" si="3"/>
        <v>229</v>
      </c>
      <c r="C78" s="20">
        <v>1</v>
      </c>
      <c r="D78" s="340">
        <v>17.7</v>
      </c>
      <c r="E78" s="500">
        <v>42811</v>
      </c>
      <c r="F78" s="96">
        <f t="shared" si="0"/>
        <v>17.7</v>
      </c>
      <c r="G78" s="107" t="s">
        <v>275</v>
      </c>
      <c r="H78" s="97">
        <v>25</v>
      </c>
      <c r="I78" s="592">
        <f t="shared" si="4"/>
        <v>4053.2999999999993</v>
      </c>
    </row>
    <row r="79" spans="1:9" x14ac:dyDescent="0.25">
      <c r="A79" s="7"/>
      <c r="B79" s="508">
        <f t="shared" si="3"/>
        <v>227</v>
      </c>
      <c r="C79" s="20">
        <v>2</v>
      </c>
      <c r="D79" s="340">
        <v>35.4</v>
      </c>
      <c r="E79" s="500">
        <v>42812</v>
      </c>
      <c r="F79" s="96">
        <f t="shared" si="0"/>
        <v>35.4</v>
      </c>
      <c r="G79" s="107" t="s">
        <v>277</v>
      </c>
      <c r="H79" s="97">
        <v>25</v>
      </c>
      <c r="I79" s="592">
        <f t="shared" si="4"/>
        <v>4017.8999999999992</v>
      </c>
    </row>
    <row r="80" spans="1:9" x14ac:dyDescent="0.25">
      <c r="A80" s="7"/>
      <c r="B80" s="508">
        <f t="shared" si="3"/>
        <v>226</v>
      </c>
      <c r="C80" s="20">
        <v>1</v>
      </c>
      <c r="D80" s="340">
        <v>17.7</v>
      </c>
      <c r="E80" s="500">
        <v>42824</v>
      </c>
      <c r="F80" s="96">
        <f t="shared" si="0"/>
        <v>17.7</v>
      </c>
      <c r="G80" s="107" t="s">
        <v>292</v>
      </c>
      <c r="H80" s="97">
        <v>25</v>
      </c>
      <c r="I80" s="592">
        <f t="shared" si="4"/>
        <v>4000.1999999999994</v>
      </c>
    </row>
    <row r="81" spans="1:9" x14ac:dyDescent="0.25">
      <c r="A81" s="7"/>
      <c r="B81" s="508">
        <f t="shared" si="3"/>
        <v>225</v>
      </c>
      <c r="C81" s="20">
        <v>1</v>
      </c>
      <c r="D81" s="737">
        <v>17.7</v>
      </c>
      <c r="E81" s="738">
        <v>42826</v>
      </c>
      <c r="F81" s="707">
        <f t="shared" ref="F81:F98" si="5">D81</f>
        <v>17.7</v>
      </c>
      <c r="G81" s="709" t="s">
        <v>455</v>
      </c>
      <c r="H81" s="710">
        <v>25</v>
      </c>
      <c r="I81" s="592">
        <f t="shared" si="4"/>
        <v>3982.4999999999995</v>
      </c>
    </row>
    <row r="82" spans="1:9" x14ac:dyDescent="0.25">
      <c r="A82" s="7"/>
      <c r="B82" s="508">
        <f t="shared" si="3"/>
        <v>193</v>
      </c>
      <c r="C82" s="20">
        <v>32</v>
      </c>
      <c r="D82" s="737">
        <v>566.4</v>
      </c>
      <c r="E82" s="738">
        <v>42831</v>
      </c>
      <c r="F82" s="707">
        <f t="shared" si="5"/>
        <v>566.4</v>
      </c>
      <c r="G82" s="709" t="s">
        <v>474</v>
      </c>
      <c r="H82" s="710">
        <v>25</v>
      </c>
      <c r="I82" s="592">
        <f t="shared" si="4"/>
        <v>3416.0999999999995</v>
      </c>
    </row>
    <row r="83" spans="1:9" x14ac:dyDescent="0.25">
      <c r="A83" s="7"/>
      <c r="B83" s="508">
        <f t="shared" si="3"/>
        <v>191</v>
      </c>
      <c r="C83" s="20">
        <v>2</v>
      </c>
      <c r="D83" s="737">
        <v>35.4</v>
      </c>
      <c r="E83" s="738">
        <v>42838</v>
      </c>
      <c r="F83" s="707">
        <f t="shared" si="5"/>
        <v>35.4</v>
      </c>
      <c r="G83" s="709" t="s">
        <v>516</v>
      </c>
      <c r="H83" s="710">
        <v>25</v>
      </c>
      <c r="I83" s="592">
        <f t="shared" si="4"/>
        <v>3380.6999999999994</v>
      </c>
    </row>
    <row r="84" spans="1:9" x14ac:dyDescent="0.25">
      <c r="A84" s="7"/>
      <c r="B84" s="508">
        <f t="shared" si="3"/>
        <v>190</v>
      </c>
      <c r="C84" s="20">
        <v>1</v>
      </c>
      <c r="D84" s="737">
        <v>17.7</v>
      </c>
      <c r="E84" s="738">
        <v>42849</v>
      </c>
      <c r="F84" s="707">
        <f t="shared" si="5"/>
        <v>17.7</v>
      </c>
      <c r="G84" s="709" t="s">
        <v>557</v>
      </c>
      <c r="H84" s="710">
        <v>25</v>
      </c>
      <c r="I84" s="592">
        <f t="shared" si="4"/>
        <v>3362.9999999999995</v>
      </c>
    </row>
    <row r="85" spans="1:9" x14ac:dyDescent="0.25">
      <c r="A85" s="7"/>
      <c r="B85" s="508">
        <f t="shared" si="3"/>
        <v>158</v>
      </c>
      <c r="C85" s="20">
        <v>32</v>
      </c>
      <c r="D85" s="737">
        <v>566.4</v>
      </c>
      <c r="E85" s="738">
        <v>42850</v>
      </c>
      <c r="F85" s="707">
        <f t="shared" si="5"/>
        <v>566.4</v>
      </c>
      <c r="G85" s="709" t="s">
        <v>558</v>
      </c>
      <c r="H85" s="710">
        <v>25</v>
      </c>
      <c r="I85" s="592">
        <f t="shared" si="4"/>
        <v>2796.5999999999995</v>
      </c>
    </row>
    <row r="86" spans="1:9" x14ac:dyDescent="0.25">
      <c r="A86" s="7"/>
      <c r="B86" s="508">
        <f t="shared" si="3"/>
        <v>156</v>
      </c>
      <c r="C86" s="20">
        <v>2</v>
      </c>
      <c r="D86" s="737">
        <v>35.4</v>
      </c>
      <c r="E86" s="738">
        <v>42853</v>
      </c>
      <c r="F86" s="707">
        <f t="shared" si="5"/>
        <v>35.4</v>
      </c>
      <c r="G86" s="709" t="s">
        <v>573</v>
      </c>
      <c r="H86" s="710">
        <v>25</v>
      </c>
      <c r="I86" s="592">
        <f t="shared" si="4"/>
        <v>2761.1999999999994</v>
      </c>
    </row>
    <row r="87" spans="1:9" x14ac:dyDescent="0.25">
      <c r="A87" s="7"/>
      <c r="B87" s="508">
        <f t="shared" si="3"/>
        <v>156</v>
      </c>
      <c r="C87" s="20"/>
      <c r="D87" s="737"/>
      <c r="E87" s="738"/>
      <c r="F87" s="707">
        <f t="shared" si="5"/>
        <v>0</v>
      </c>
      <c r="G87" s="709"/>
      <c r="H87" s="710"/>
      <c r="I87" s="592">
        <f t="shared" si="4"/>
        <v>2761.1999999999994</v>
      </c>
    </row>
    <row r="88" spans="1:9" x14ac:dyDescent="0.25">
      <c r="A88" s="7"/>
      <c r="B88" s="508">
        <f t="shared" si="3"/>
        <v>156</v>
      </c>
      <c r="C88" s="20"/>
      <c r="D88" s="737"/>
      <c r="E88" s="738"/>
      <c r="F88" s="707">
        <f t="shared" si="5"/>
        <v>0</v>
      </c>
      <c r="G88" s="709"/>
      <c r="H88" s="710"/>
      <c r="I88" s="592">
        <f t="shared" si="4"/>
        <v>2761.1999999999994</v>
      </c>
    </row>
    <row r="89" spans="1:9" x14ac:dyDescent="0.25">
      <c r="A89" s="7"/>
      <c r="B89" s="508">
        <f t="shared" si="3"/>
        <v>156</v>
      </c>
      <c r="C89" s="20"/>
      <c r="D89" s="737"/>
      <c r="E89" s="738"/>
      <c r="F89" s="707">
        <f t="shared" si="5"/>
        <v>0</v>
      </c>
      <c r="G89" s="709"/>
      <c r="H89" s="710"/>
      <c r="I89" s="592">
        <f t="shared" si="4"/>
        <v>2761.1999999999994</v>
      </c>
    </row>
    <row r="90" spans="1:9" x14ac:dyDescent="0.25">
      <c r="A90" s="7"/>
      <c r="B90" s="508">
        <f t="shared" si="3"/>
        <v>156</v>
      </c>
      <c r="C90" s="20"/>
      <c r="D90" s="737"/>
      <c r="E90" s="738"/>
      <c r="F90" s="707">
        <f t="shared" si="5"/>
        <v>0</v>
      </c>
      <c r="G90" s="709"/>
      <c r="H90" s="710"/>
      <c r="I90" s="592">
        <f t="shared" si="4"/>
        <v>2761.1999999999994</v>
      </c>
    </row>
    <row r="91" spans="1:9" x14ac:dyDescent="0.25">
      <c r="A91" s="7"/>
      <c r="B91" s="508">
        <f t="shared" si="3"/>
        <v>156</v>
      </c>
      <c r="C91" s="20"/>
      <c r="D91" s="737"/>
      <c r="E91" s="738"/>
      <c r="F91" s="707">
        <f t="shared" si="5"/>
        <v>0</v>
      </c>
      <c r="G91" s="709"/>
      <c r="H91" s="710"/>
      <c r="I91" s="592">
        <f t="shared" si="4"/>
        <v>2761.1999999999994</v>
      </c>
    </row>
    <row r="92" spans="1:9" x14ac:dyDescent="0.25">
      <c r="A92" s="7"/>
      <c r="B92" s="508">
        <f t="shared" si="3"/>
        <v>156</v>
      </c>
      <c r="C92" s="20"/>
      <c r="D92" s="737"/>
      <c r="E92" s="738"/>
      <c r="F92" s="707">
        <f t="shared" si="5"/>
        <v>0</v>
      </c>
      <c r="G92" s="709"/>
      <c r="H92" s="710"/>
      <c r="I92" s="592">
        <f t="shared" si="4"/>
        <v>2761.1999999999994</v>
      </c>
    </row>
    <row r="93" spans="1:9" x14ac:dyDescent="0.25">
      <c r="A93" s="7"/>
      <c r="B93" s="508">
        <f t="shared" si="3"/>
        <v>156</v>
      </c>
      <c r="C93" s="20"/>
      <c r="D93" s="737"/>
      <c r="E93" s="738"/>
      <c r="F93" s="707">
        <f t="shared" si="5"/>
        <v>0</v>
      </c>
      <c r="G93" s="709"/>
      <c r="H93" s="710"/>
      <c r="I93" s="592">
        <f t="shared" si="4"/>
        <v>2761.1999999999994</v>
      </c>
    </row>
    <row r="94" spans="1:9" x14ac:dyDescent="0.25">
      <c r="A94" s="7"/>
      <c r="B94" s="508">
        <f t="shared" si="3"/>
        <v>156</v>
      </c>
      <c r="C94" s="20"/>
      <c r="D94" s="737"/>
      <c r="E94" s="738"/>
      <c r="F94" s="707">
        <f t="shared" si="5"/>
        <v>0</v>
      </c>
      <c r="G94" s="709"/>
      <c r="H94" s="710"/>
      <c r="I94" s="592">
        <f t="shared" si="4"/>
        <v>2761.1999999999994</v>
      </c>
    </row>
    <row r="95" spans="1:9" x14ac:dyDescent="0.25">
      <c r="A95" s="7"/>
      <c r="B95" s="508">
        <f t="shared" si="3"/>
        <v>156</v>
      </c>
      <c r="C95" s="20"/>
      <c r="D95" s="737"/>
      <c r="E95" s="738"/>
      <c r="F95" s="707">
        <f t="shared" si="5"/>
        <v>0</v>
      </c>
      <c r="G95" s="709"/>
      <c r="H95" s="710"/>
      <c r="I95" s="592">
        <f t="shared" si="4"/>
        <v>2761.1999999999994</v>
      </c>
    </row>
    <row r="96" spans="1:9" x14ac:dyDescent="0.25">
      <c r="A96" s="7"/>
      <c r="B96" s="508">
        <f t="shared" si="3"/>
        <v>156</v>
      </c>
      <c r="C96" s="20"/>
      <c r="D96" s="737"/>
      <c r="E96" s="738"/>
      <c r="F96" s="707">
        <f t="shared" si="5"/>
        <v>0</v>
      </c>
      <c r="G96" s="709"/>
      <c r="H96" s="710"/>
      <c r="I96" s="592">
        <f t="shared" si="4"/>
        <v>2761.1999999999994</v>
      </c>
    </row>
    <row r="97" spans="1:9" x14ac:dyDescent="0.25">
      <c r="A97" s="7"/>
      <c r="B97" s="508">
        <f t="shared" si="3"/>
        <v>156</v>
      </c>
      <c r="C97" s="20"/>
      <c r="D97" s="737"/>
      <c r="E97" s="738"/>
      <c r="F97" s="707">
        <f t="shared" si="5"/>
        <v>0</v>
      </c>
      <c r="G97" s="709"/>
      <c r="H97" s="710"/>
      <c r="I97" s="592">
        <f t="shared" si="4"/>
        <v>2761.1999999999994</v>
      </c>
    </row>
    <row r="98" spans="1:9" x14ac:dyDescent="0.25">
      <c r="A98" s="7"/>
      <c r="B98" s="508">
        <f t="shared" si="3"/>
        <v>156</v>
      </c>
      <c r="C98" s="20"/>
      <c r="D98" s="737"/>
      <c r="E98" s="738"/>
      <c r="F98" s="707">
        <f t="shared" si="5"/>
        <v>0</v>
      </c>
      <c r="G98" s="709"/>
      <c r="H98" s="710"/>
      <c r="I98" s="592">
        <f t="shared" si="4"/>
        <v>2761.1999999999994</v>
      </c>
    </row>
    <row r="99" spans="1:9" x14ac:dyDescent="0.25">
      <c r="A99" s="7"/>
      <c r="B99" s="508">
        <f t="shared" si="3"/>
        <v>156</v>
      </c>
      <c r="C99" s="20"/>
      <c r="D99" s="737"/>
      <c r="E99" s="738"/>
      <c r="F99" s="707">
        <f t="shared" si="0"/>
        <v>0</v>
      </c>
      <c r="G99" s="709"/>
      <c r="H99" s="710"/>
      <c r="I99" s="592">
        <f t="shared" si="4"/>
        <v>2761.1999999999994</v>
      </c>
    </row>
    <row r="100" spans="1:9" x14ac:dyDescent="0.25">
      <c r="A100" s="7"/>
      <c r="B100" s="508">
        <f t="shared" si="3"/>
        <v>156</v>
      </c>
      <c r="C100" s="20"/>
      <c r="D100" s="737"/>
      <c r="E100" s="738"/>
      <c r="F100" s="707">
        <f t="shared" si="0"/>
        <v>0</v>
      </c>
      <c r="G100" s="709"/>
      <c r="H100" s="710"/>
      <c r="I100" s="592">
        <f t="shared" si="4"/>
        <v>2761.1999999999994</v>
      </c>
    </row>
    <row r="101" spans="1:9" x14ac:dyDescent="0.25">
      <c r="A101" s="7"/>
      <c r="B101" s="508">
        <f t="shared" si="3"/>
        <v>156</v>
      </c>
      <c r="C101" s="20"/>
      <c r="D101" s="737"/>
      <c r="E101" s="738"/>
      <c r="F101" s="707">
        <f t="shared" si="0"/>
        <v>0</v>
      </c>
      <c r="G101" s="709"/>
      <c r="H101" s="710"/>
      <c r="I101" s="592">
        <f t="shared" si="4"/>
        <v>2761.1999999999994</v>
      </c>
    </row>
    <row r="102" spans="1:9" x14ac:dyDescent="0.25">
      <c r="A102" s="7"/>
      <c r="B102" s="508">
        <f t="shared" si="3"/>
        <v>156</v>
      </c>
      <c r="C102" s="20"/>
      <c r="D102" s="737"/>
      <c r="E102" s="738"/>
      <c r="F102" s="707">
        <f t="shared" si="0"/>
        <v>0</v>
      </c>
      <c r="G102" s="709"/>
      <c r="H102" s="710"/>
      <c r="I102" s="592">
        <f t="shared" si="4"/>
        <v>2761.1999999999994</v>
      </c>
    </row>
    <row r="103" spans="1:9" x14ac:dyDescent="0.25">
      <c r="A103" s="7"/>
      <c r="B103" s="508">
        <f t="shared" si="3"/>
        <v>156</v>
      </c>
      <c r="C103" s="20"/>
      <c r="D103" s="737"/>
      <c r="E103" s="738"/>
      <c r="F103" s="707">
        <f t="shared" si="0"/>
        <v>0</v>
      </c>
      <c r="G103" s="709"/>
      <c r="H103" s="710"/>
      <c r="I103" s="592">
        <f t="shared" si="4"/>
        <v>2761.1999999999994</v>
      </c>
    </row>
    <row r="104" spans="1:9" x14ac:dyDescent="0.25">
      <c r="A104" s="7"/>
      <c r="B104" s="508">
        <f t="shared" si="3"/>
        <v>156</v>
      </c>
      <c r="C104" s="20"/>
      <c r="D104" s="737"/>
      <c r="E104" s="738"/>
      <c r="F104" s="707">
        <f t="shared" si="0"/>
        <v>0</v>
      </c>
      <c r="G104" s="709"/>
      <c r="H104" s="710"/>
      <c r="I104" s="592">
        <f t="shared" si="4"/>
        <v>2761.1999999999994</v>
      </c>
    </row>
    <row r="105" spans="1:9" x14ac:dyDescent="0.25">
      <c r="A105" s="7"/>
      <c r="B105" s="508">
        <f t="shared" si="3"/>
        <v>156</v>
      </c>
      <c r="C105" s="20"/>
      <c r="D105" s="340"/>
      <c r="E105" s="500"/>
      <c r="F105" s="96">
        <f t="shared" si="0"/>
        <v>0</v>
      </c>
      <c r="G105" s="107"/>
      <c r="H105" s="97"/>
      <c r="I105" s="592">
        <f t="shared" si="4"/>
        <v>2761.1999999999994</v>
      </c>
    </row>
    <row r="106" spans="1:9" x14ac:dyDescent="0.25">
      <c r="A106" s="7"/>
      <c r="B106" s="508">
        <f t="shared" si="3"/>
        <v>156</v>
      </c>
      <c r="C106" s="20"/>
      <c r="D106" s="340"/>
      <c r="E106" s="500"/>
      <c r="F106" s="96">
        <f t="shared" si="0"/>
        <v>0</v>
      </c>
      <c r="G106" s="107"/>
      <c r="H106" s="97"/>
      <c r="I106" s="592">
        <f t="shared" si="4"/>
        <v>2761.1999999999994</v>
      </c>
    </row>
    <row r="107" spans="1:9" x14ac:dyDescent="0.25">
      <c r="A107" s="7"/>
      <c r="B107" s="508">
        <f t="shared" si="3"/>
        <v>156</v>
      </c>
      <c r="C107" s="20"/>
      <c r="D107" s="340"/>
      <c r="E107" s="500"/>
      <c r="F107" s="96">
        <f t="shared" si="0"/>
        <v>0</v>
      </c>
      <c r="G107" s="107"/>
      <c r="H107" s="97"/>
      <c r="I107" s="592">
        <f t="shared" si="4"/>
        <v>2761.1999999999994</v>
      </c>
    </row>
    <row r="108" spans="1:9" x14ac:dyDescent="0.25">
      <c r="A108" s="7"/>
      <c r="B108" s="508">
        <f t="shared" si="3"/>
        <v>156</v>
      </c>
      <c r="C108" s="20"/>
      <c r="D108" s="340"/>
      <c r="E108" s="500"/>
      <c r="F108" s="96">
        <f t="shared" si="0"/>
        <v>0</v>
      </c>
      <c r="G108" s="107"/>
      <c r="H108" s="97"/>
      <c r="I108" s="592">
        <f t="shared" si="4"/>
        <v>2761.1999999999994</v>
      </c>
    </row>
    <row r="109" spans="1:9" x14ac:dyDescent="0.25">
      <c r="A109" s="7"/>
      <c r="B109" s="508">
        <f t="shared" si="3"/>
        <v>156</v>
      </c>
      <c r="C109" s="20"/>
      <c r="D109" s="340"/>
      <c r="E109" s="500"/>
      <c r="F109" s="96">
        <f t="shared" si="0"/>
        <v>0</v>
      </c>
      <c r="G109" s="107"/>
      <c r="H109" s="97"/>
      <c r="I109" s="592">
        <f t="shared" si="4"/>
        <v>2761.1999999999994</v>
      </c>
    </row>
    <row r="110" spans="1:9" x14ac:dyDescent="0.25">
      <c r="A110" s="7"/>
      <c r="B110" s="508">
        <f t="shared" si="3"/>
        <v>156</v>
      </c>
      <c r="C110" s="20"/>
      <c r="D110" s="340"/>
      <c r="E110" s="500"/>
      <c r="F110" s="96">
        <f t="shared" si="0"/>
        <v>0</v>
      </c>
      <c r="G110" s="107"/>
      <c r="H110" s="97"/>
      <c r="I110" s="592">
        <f t="shared" si="4"/>
        <v>2761.1999999999994</v>
      </c>
    </row>
    <row r="111" spans="1:9" x14ac:dyDescent="0.25">
      <c r="A111" s="7"/>
      <c r="B111" s="508">
        <f t="shared" si="3"/>
        <v>156</v>
      </c>
      <c r="C111" s="20"/>
      <c r="D111" s="340"/>
      <c r="E111" s="500"/>
      <c r="F111" s="96">
        <f t="shared" si="0"/>
        <v>0</v>
      </c>
      <c r="G111" s="107"/>
      <c r="H111" s="97"/>
      <c r="I111" s="592">
        <f t="shared" si="4"/>
        <v>2761.1999999999994</v>
      </c>
    </row>
    <row r="112" spans="1:9" x14ac:dyDescent="0.25">
      <c r="A112" s="7"/>
      <c r="B112" s="508">
        <f t="shared" si="3"/>
        <v>156</v>
      </c>
      <c r="C112" s="20"/>
      <c r="D112" s="340"/>
      <c r="E112" s="500"/>
      <c r="F112" s="96">
        <f t="shared" si="0"/>
        <v>0</v>
      </c>
      <c r="G112" s="107"/>
      <c r="H112" s="97"/>
      <c r="I112" s="592">
        <f t="shared" si="4"/>
        <v>2761.1999999999994</v>
      </c>
    </row>
    <row r="113" spans="1:9" x14ac:dyDescent="0.25">
      <c r="A113" s="7"/>
      <c r="B113" s="508">
        <f t="shared" si="3"/>
        <v>156</v>
      </c>
      <c r="C113" s="20"/>
      <c r="D113" s="626"/>
      <c r="E113" s="627"/>
      <c r="F113" s="387">
        <f t="shared" si="0"/>
        <v>0</v>
      </c>
      <c r="G113" s="389"/>
      <c r="H113" s="218"/>
      <c r="I113" s="592">
        <f t="shared" si="4"/>
        <v>2761.1999999999994</v>
      </c>
    </row>
    <row r="114" spans="1:9" x14ac:dyDescent="0.25">
      <c r="A114" s="7"/>
      <c r="B114" s="508">
        <f t="shared" si="3"/>
        <v>156</v>
      </c>
      <c r="C114" s="20"/>
      <c r="D114" s="626"/>
      <c r="E114" s="627"/>
      <c r="F114" s="387">
        <f t="shared" si="0"/>
        <v>0</v>
      </c>
      <c r="G114" s="389"/>
      <c r="H114" s="218"/>
      <c r="I114" s="592">
        <f t="shared" si="4"/>
        <v>2761.1999999999994</v>
      </c>
    </row>
    <row r="115" spans="1:9" x14ac:dyDescent="0.25">
      <c r="A115" s="7"/>
      <c r="B115" s="508">
        <f t="shared" si="3"/>
        <v>156</v>
      </c>
      <c r="C115" s="20"/>
      <c r="D115" s="626"/>
      <c r="E115" s="627"/>
      <c r="F115" s="387">
        <f t="shared" si="0"/>
        <v>0</v>
      </c>
      <c r="G115" s="389"/>
      <c r="H115" s="218"/>
      <c r="I115" s="592">
        <f t="shared" si="4"/>
        <v>2761.1999999999994</v>
      </c>
    </row>
    <row r="116" spans="1:9" x14ac:dyDescent="0.25">
      <c r="A116" s="7"/>
      <c r="B116" s="508">
        <f t="shared" si="3"/>
        <v>156</v>
      </c>
      <c r="C116" s="20"/>
      <c r="D116" s="626"/>
      <c r="E116" s="627"/>
      <c r="F116" s="387">
        <f t="shared" si="0"/>
        <v>0</v>
      </c>
      <c r="G116" s="389"/>
      <c r="H116" s="218"/>
      <c r="I116" s="592">
        <f t="shared" si="4"/>
        <v>2761.1999999999994</v>
      </c>
    </row>
    <row r="117" spans="1:9" x14ac:dyDescent="0.25">
      <c r="A117" s="7"/>
      <c r="B117" s="508">
        <f t="shared" si="3"/>
        <v>156</v>
      </c>
      <c r="C117" s="20"/>
      <c r="D117" s="626"/>
      <c r="E117" s="627"/>
      <c r="F117" s="387">
        <f t="shared" si="0"/>
        <v>0</v>
      </c>
      <c r="G117" s="389"/>
      <c r="H117" s="218"/>
      <c r="I117" s="592">
        <f t="shared" si="4"/>
        <v>2761.1999999999994</v>
      </c>
    </row>
    <row r="118" spans="1:9" x14ac:dyDescent="0.25">
      <c r="A118" s="7"/>
      <c r="B118" s="508">
        <f t="shared" si="3"/>
        <v>156</v>
      </c>
      <c r="C118" s="20"/>
      <c r="D118" s="626"/>
      <c r="E118" s="627"/>
      <c r="F118" s="387">
        <f t="shared" si="0"/>
        <v>0</v>
      </c>
      <c r="G118" s="389"/>
      <c r="H118" s="218"/>
      <c r="I118" s="592">
        <f t="shared" si="4"/>
        <v>2761.1999999999994</v>
      </c>
    </row>
    <row r="119" spans="1:9" x14ac:dyDescent="0.25">
      <c r="A119" s="7"/>
      <c r="B119" s="508">
        <f t="shared" si="3"/>
        <v>156</v>
      </c>
      <c r="C119" s="20"/>
      <c r="D119" s="626"/>
      <c r="E119" s="627"/>
      <c r="F119" s="387">
        <f t="shared" si="0"/>
        <v>0</v>
      </c>
      <c r="G119" s="389"/>
      <c r="H119" s="218"/>
      <c r="I119" s="592">
        <f t="shared" si="4"/>
        <v>2761.1999999999994</v>
      </c>
    </row>
    <row r="120" spans="1:9" x14ac:dyDescent="0.25">
      <c r="A120" s="7"/>
      <c r="B120" s="508">
        <f t="shared" si="3"/>
        <v>156</v>
      </c>
      <c r="C120" s="20"/>
      <c r="D120" s="626"/>
      <c r="E120" s="627"/>
      <c r="F120" s="387">
        <f t="shared" si="0"/>
        <v>0</v>
      </c>
      <c r="G120" s="389"/>
      <c r="H120" s="218"/>
      <c r="I120" s="592">
        <f t="shared" si="4"/>
        <v>2761.1999999999994</v>
      </c>
    </row>
    <row r="121" spans="1:9" x14ac:dyDescent="0.25">
      <c r="A121" s="7"/>
      <c r="B121" s="508">
        <f t="shared" si="3"/>
        <v>156</v>
      </c>
      <c r="C121" s="20"/>
      <c r="D121" s="626"/>
      <c r="E121" s="627"/>
      <c r="F121" s="387">
        <f t="shared" si="0"/>
        <v>0</v>
      </c>
      <c r="G121" s="389"/>
      <c r="H121" s="218"/>
      <c r="I121" s="592">
        <f t="shared" si="4"/>
        <v>2761.1999999999994</v>
      </c>
    </row>
    <row r="122" spans="1:9" x14ac:dyDescent="0.25">
      <c r="A122" s="7"/>
      <c r="B122" s="508">
        <f t="shared" si="3"/>
        <v>156</v>
      </c>
      <c r="C122" s="20"/>
      <c r="D122" s="626"/>
      <c r="E122" s="627"/>
      <c r="F122" s="387">
        <f t="shared" si="0"/>
        <v>0</v>
      </c>
      <c r="G122" s="389"/>
      <c r="H122" s="218"/>
      <c r="I122" s="592">
        <f t="shared" si="4"/>
        <v>2761.1999999999994</v>
      </c>
    </row>
    <row r="123" spans="1:9" x14ac:dyDescent="0.25">
      <c r="A123" s="7"/>
      <c r="B123" s="508">
        <f t="shared" si="3"/>
        <v>156</v>
      </c>
      <c r="C123" s="20"/>
      <c r="D123" s="626"/>
      <c r="E123" s="627"/>
      <c r="F123" s="387">
        <f t="shared" si="0"/>
        <v>0</v>
      </c>
      <c r="G123" s="389"/>
      <c r="H123" s="218"/>
      <c r="I123" s="592">
        <f t="shared" si="4"/>
        <v>2761.1999999999994</v>
      </c>
    </row>
    <row r="124" spans="1:9" x14ac:dyDescent="0.25">
      <c r="A124" s="7"/>
      <c r="B124" s="508">
        <f t="shared" si="3"/>
        <v>156</v>
      </c>
      <c r="C124" s="20"/>
      <c r="D124" s="626"/>
      <c r="E124" s="627"/>
      <c r="F124" s="387">
        <f t="shared" si="0"/>
        <v>0</v>
      </c>
      <c r="G124" s="389"/>
      <c r="H124" s="218"/>
      <c r="I124" s="592">
        <f t="shared" si="4"/>
        <v>2761.1999999999994</v>
      </c>
    </row>
    <row r="125" spans="1:9" x14ac:dyDescent="0.25">
      <c r="A125" s="7"/>
      <c r="B125" s="508">
        <f t="shared" si="3"/>
        <v>156</v>
      </c>
      <c r="C125" s="20"/>
      <c r="D125" s="626"/>
      <c r="E125" s="627"/>
      <c r="F125" s="387">
        <f t="shared" si="0"/>
        <v>0</v>
      </c>
      <c r="G125" s="389"/>
      <c r="H125" s="218"/>
      <c r="I125" s="592">
        <f t="shared" si="4"/>
        <v>2761.1999999999994</v>
      </c>
    </row>
    <row r="126" spans="1:9" x14ac:dyDescent="0.25">
      <c r="A126" s="7"/>
      <c r="B126" s="508">
        <f t="shared" si="3"/>
        <v>156</v>
      </c>
      <c r="C126" s="20"/>
      <c r="D126" s="626"/>
      <c r="E126" s="627"/>
      <c r="F126" s="387">
        <f t="shared" si="0"/>
        <v>0</v>
      </c>
      <c r="G126" s="389"/>
      <c r="H126" s="218"/>
      <c r="I126" s="592">
        <f t="shared" si="4"/>
        <v>2761.1999999999994</v>
      </c>
    </row>
    <row r="127" spans="1:9" x14ac:dyDescent="0.25">
      <c r="A127" s="7"/>
      <c r="B127" s="508">
        <f t="shared" si="3"/>
        <v>156</v>
      </c>
      <c r="C127" s="20"/>
      <c r="D127" s="626"/>
      <c r="E127" s="627"/>
      <c r="F127" s="387">
        <f t="shared" si="0"/>
        <v>0</v>
      </c>
      <c r="G127" s="389"/>
      <c r="H127" s="218"/>
      <c r="I127" s="592">
        <f t="shared" si="4"/>
        <v>2761.1999999999994</v>
      </c>
    </row>
    <row r="128" spans="1:9" x14ac:dyDescent="0.25">
      <c r="A128" s="7"/>
      <c r="B128" s="508">
        <f t="shared" si="3"/>
        <v>156</v>
      </c>
      <c r="C128" s="20"/>
      <c r="D128" s="626"/>
      <c r="E128" s="627"/>
      <c r="F128" s="387">
        <f t="shared" si="0"/>
        <v>0</v>
      </c>
      <c r="G128" s="389"/>
      <c r="H128" s="218"/>
      <c r="I128" s="592">
        <f t="shared" si="4"/>
        <v>2761.1999999999994</v>
      </c>
    </row>
    <row r="129" spans="1:9" x14ac:dyDescent="0.25">
      <c r="A129" s="7"/>
      <c r="B129" s="508">
        <f t="shared" si="3"/>
        <v>156</v>
      </c>
      <c r="C129" s="20"/>
      <c r="D129" s="626"/>
      <c r="E129" s="627"/>
      <c r="F129" s="387">
        <f t="shared" si="0"/>
        <v>0</v>
      </c>
      <c r="G129" s="389"/>
      <c r="H129" s="218"/>
      <c r="I129" s="592">
        <f t="shared" si="4"/>
        <v>2761.1999999999994</v>
      </c>
    </row>
    <row r="130" spans="1:9" x14ac:dyDescent="0.25">
      <c r="A130" s="7"/>
      <c r="B130" s="508">
        <f t="shared" si="3"/>
        <v>156</v>
      </c>
      <c r="C130" s="20"/>
      <c r="D130" s="626"/>
      <c r="E130" s="627"/>
      <c r="F130" s="387">
        <f t="shared" si="0"/>
        <v>0</v>
      </c>
      <c r="G130" s="389"/>
      <c r="H130" s="218"/>
      <c r="I130" s="592">
        <f t="shared" si="4"/>
        <v>2761.1999999999994</v>
      </c>
    </row>
    <row r="131" spans="1:9" x14ac:dyDescent="0.25">
      <c r="A131" s="7"/>
      <c r="B131" s="508">
        <f t="shared" si="3"/>
        <v>156</v>
      </c>
      <c r="C131" s="20"/>
      <c r="D131" s="626"/>
      <c r="E131" s="627"/>
      <c r="F131" s="387">
        <f t="shared" si="0"/>
        <v>0</v>
      </c>
      <c r="G131" s="389"/>
      <c r="H131" s="218"/>
      <c r="I131" s="592">
        <f t="shared" si="4"/>
        <v>2761.1999999999994</v>
      </c>
    </row>
    <row r="132" spans="1:9" x14ac:dyDescent="0.25">
      <c r="A132" s="7"/>
      <c r="B132" s="508">
        <f t="shared" si="3"/>
        <v>156</v>
      </c>
      <c r="C132" s="20"/>
      <c r="D132" s="626"/>
      <c r="E132" s="627"/>
      <c r="F132" s="387">
        <f t="shared" si="0"/>
        <v>0</v>
      </c>
      <c r="G132" s="389"/>
      <c r="H132" s="218"/>
      <c r="I132" s="592">
        <f t="shared" si="4"/>
        <v>2761.1999999999994</v>
      </c>
    </row>
    <row r="133" spans="1:9" x14ac:dyDescent="0.25">
      <c r="A133" s="7"/>
      <c r="B133" s="508">
        <f t="shared" si="3"/>
        <v>156</v>
      </c>
      <c r="C133" s="20"/>
      <c r="D133" s="626"/>
      <c r="E133" s="627"/>
      <c r="F133" s="387">
        <f t="shared" si="0"/>
        <v>0</v>
      </c>
      <c r="G133" s="389"/>
      <c r="H133" s="218"/>
      <c r="I133" s="592">
        <f t="shared" si="4"/>
        <v>2761.1999999999994</v>
      </c>
    </row>
    <row r="134" spans="1:9" x14ac:dyDescent="0.25">
      <c r="A134" s="7"/>
      <c r="B134" s="508">
        <f t="shared" si="3"/>
        <v>156</v>
      </c>
      <c r="C134" s="20"/>
      <c r="D134" s="626"/>
      <c r="E134" s="627"/>
      <c r="F134" s="387">
        <f t="shared" si="0"/>
        <v>0</v>
      </c>
      <c r="G134" s="389"/>
      <c r="H134" s="218"/>
      <c r="I134" s="592">
        <f t="shared" si="4"/>
        <v>2761.1999999999994</v>
      </c>
    </row>
    <row r="135" spans="1:9" x14ac:dyDescent="0.25">
      <c r="A135" s="7"/>
      <c r="B135" s="508">
        <f t="shared" si="3"/>
        <v>156</v>
      </c>
      <c r="C135" s="20"/>
      <c r="D135" s="626"/>
      <c r="E135" s="627"/>
      <c r="F135" s="387">
        <f t="shared" si="0"/>
        <v>0</v>
      </c>
      <c r="G135" s="389"/>
      <c r="H135" s="218"/>
      <c r="I135" s="592">
        <f t="shared" si="4"/>
        <v>2761.1999999999994</v>
      </c>
    </row>
    <row r="136" spans="1:9" x14ac:dyDescent="0.25">
      <c r="A136" s="7"/>
      <c r="B136" s="508">
        <f t="shared" si="3"/>
        <v>156</v>
      </c>
      <c r="C136" s="20"/>
      <c r="D136" s="626"/>
      <c r="E136" s="627"/>
      <c r="F136" s="387">
        <f t="shared" si="0"/>
        <v>0</v>
      </c>
      <c r="G136" s="389"/>
      <c r="H136" s="218"/>
      <c r="I136" s="592">
        <f t="shared" si="4"/>
        <v>2761.1999999999994</v>
      </c>
    </row>
    <row r="137" spans="1:9" x14ac:dyDescent="0.25">
      <c r="A137" s="7"/>
      <c r="B137" s="508">
        <f t="shared" si="3"/>
        <v>156</v>
      </c>
      <c r="C137" s="20"/>
      <c r="D137" s="626"/>
      <c r="E137" s="627"/>
      <c r="F137" s="387">
        <f t="shared" si="0"/>
        <v>0</v>
      </c>
      <c r="G137" s="389"/>
      <c r="H137" s="218"/>
      <c r="I137" s="592">
        <f t="shared" si="4"/>
        <v>2761.1999999999994</v>
      </c>
    </row>
    <row r="138" spans="1:9" x14ac:dyDescent="0.25">
      <c r="A138" s="7"/>
      <c r="B138" s="508">
        <f t="shared" si="3"/>
        <v>156</v>
      </c>
      <c r="C138" s="20"/>
      <c r="D138" s="626"/>
      <c r="E138" s="627"/>
      <c r="F138" s="387">
        <f t="shared" si="0"/>
        <v>0</v>
      </c>
      <c r="G138" s="389"/>
      <c r="H138" s="218"/>
      <c r="I138" s="592">
        <f t="shared" si="4"/>
        <v>2761.1999999999994</v>
      </c>
    </row>
    <row r="139" spans="1:9" x14ac:dyDescent="0.25">
      <c r="A139" s="7"/>
      <c r="B139" s="508">
        <f t="shared" ref="B139:B153" si="6">B138-C139</f>
        <v>156</v>
      </c>
      <c r="C139" s="20"/>
      <c r="D139" s="626"/>
      <c r="E139" s="627"/>
      <c r="F139" s="387">
        <f t="shared" si="0"/>
        <v>0</v>
      </c>
      <c r="G139" s="389"/>
      <c r="H139" s="218"/>
      <c r="I139" s="592">
        <f t="shared" ref="I139:I153" si="7">I138-F139</f>
        <v>2761.1999999999994</v>
      </c>
    </row>
    <row r="140" spans="1:9" x14ac:dyDescent="0.25">
      <c r="A140" s="7"/>
      <c r="B140" s="508">
        <f t="shared" si="6"/>
        <v>156</v>
      </c>
      <c r="C140" s="20"/>
      <c r="D140" s="626"/>
      <c r="E140" s="627"/>
      <c r="F140" s="387">
        <f t="shared" si="0"/>
        <v>0</v>
      </c>
      <c r="G140" s="389"/>
      <c r="H140" s="218"/>
      <c r="I140" s="592">
        <f t="shared" si="7"/>
        <v>2761.1999999999994</v>
      </c>
    </row>
    <row r="141" spans="1:9" x14ac:dyDescent="0.25">
      <c r="A141" s="7"/>
      <c r="B141" s="508">
        <f t="shared" si="6"/>
        <v>156</v>
      </c>
      <c r="C141" s="20"/>
      <c r="D141" s="626"/>
      <c r="E141" s="627"/>
      <c r="F141" s="387">
        <f t="shared" si="0"/>
        <v>0</v>
      </c>
      <c r="G141" s="389"/>
      <c r="H141" s="218"/>
      <c r="I141" s="592">
        <f t="shared" si="7"/>
        <v>2761.1999999999994</v>
      </c>
    </row>
    <row r="142" spans="1:9" x14ac:dyDescent="0.25">
      <c r="A142" s="7"/>
      <c r="B142" s="508">
        <f t="shared" si="6"/>
        <v>156</v>
      </c>
      <c r="C142" s="20"/>
      <c r="D142" s="626"/>
      <c r="E142" s="627"/>
      <c r="F142" s="387">
        <f t="shared" si="0"/>
        <v>0</v>
      </c>
      <c r="G142" s="389"/>
      <c r="H142" s="218"/>
      <c r="I142" s="592">
        <f t="shared" si="7"/>
        <v>2761.1999999999994</v>
      </c>
    </row>
    <row r="143" spans="1:9" x14ac:dyDescent="0.25">
      <c r="A143" s="7"/>
      <c r="B143" s="508">
        <f t="shared" si="6"/>
        <v>156</v>
      </c>
      <c r="C143" s="20"/>
      <c r="D143" s="626"/>
      <c r="E143" s="627"/>
      <c r="F143" s="387">
        <f t="shared" si="0"/>
        <v>0</v>
      </c>
      <c r="G143" s="389"/>
      <c r="H143" s="218"/>
      <c r="I143" s="592">
        <f t="shared" si="7"/>
        <v>2761.1999999999994</v>
      </c>
    </row>
    <row r="144" spans="1:9" x14ac:dyDescent="0.25">
      <c r="A144" s="7"/>
      <c r="B144" s="508">
        <f t="shared" si="6"/>
        <v>156</v>
      </c>
      <c r="C144" s="20"/>
      <c r="D144" s="626"/>
      <c r="E144" s="627"/>
      <c r="F144" s="387">
        <f t="shared" si="0"/>
        <v>0</v>
      </c>
      <c r="G144" s="389"/>
      <c r="H144" s="218"/>
      <c r="I144" s="592">
        <f t="shared" si="7"/>
        <v>2761.1999999999994</v>
      </c>
    </row>
    <row r="145" spans="1:9" x14ac:dyDescent="0.25">
      <c r="A145" s="7"/>
      <c r="B145" s="508">
        <f t="shared" si="6"/>
        <v>156</v>
      </c>
      <c r="C145" s="20"/>
      <c r="D145" s="626"/>
      <c r="E145" s="627"/>
      <c r="F145" s="387">
        <f t="shared" si="0"/>
        <v>0</v>
      </c>
      <c r="G145" s="389"/>
      <c r="H145" s="218"/>
      <c r="I145" s="592">
        <f t="shared" si="7"/>
        <v>2761.1999999999994</v>
      </c>
    </row>
    <row r="146" spans="1:9" x14ac:dyDescent="0.25">
      <c r="A146" s="7"/>
      <c r="B146" s="508">
        <f t="shared" si="6"/>
        <v>156</v>
      </c>
      <c r="C146" s="20"/>
      <c r="D146" s="626"/>
      <c r="E146" s="627"/>
      <c r="F146" s="387">
        <f t="shared" si="0"/>
        <v>0</v>
      </c>
      <c r="G146" s="389"/>
      <c r="H146" s="218"/>
      <c r="I146" s="592">
        <f t="shared" si="7"/>
        <v>2761.1999999999994</v>
      </c>
    </row>
    <row r="147" spans="1:9" x14ac:dyDescent="0.25">
      <c r="A147" s="7"/>
      <c r="B147" s="508">
        <f t="shared" si="6"/>
        <v>156</v>
      </c>
      <c r="C147" s="20"/>
      <c r="D147" s="626"/>
      <c r="E147" s="627"/>
      <c r="F147" s="387">
        <f t="shared" si="0"/>
        <v>0</v>
      </c>
      <c r="G147" s="389"/>
      <c r="H147" s="218"/>
      <c r="I147" s="592">
        <f t="shared" si="7"/>
        <v>2761.1999999999994</v>
      </c>
    </row>
    <row r="148" spans="1:9" x14ac:dyDescent="0.25">
      <c r="A148" s="7"/>
      <c r="B148" s="508">
        <f t="shared" si="6"/>
        <v>156</v>
      </c>
      <c r="C148" s="20"/>
      <c r="D148" s="626"/>
      <c r="E148" s="627"/>
      <c r="F148" s="387">
        <f t="shared" si="0"/>
        <v>0</v>
      </c>
      <c r="G148" s="389"/>
      <c r="H148" s="218"/>
      <c r="I148" s="592">
        <f t="shared" si="7"/>
        <v>2761.1999999999994</v>
      </c>
    </row>
    <row r="149" spans="1:9" x14ac:dyDescent="0.25">
      <c r="A149" s="7"/>
      <c r="B149" s="508">
        <f t="shared" si="6"/>
        <v>156</v>
      </c>
      <c r="C149" s="20"/>
      <c r="D149" s="626"/>
      <c r="E149" s="627"/>
      <c r="F149" s="387">
        <f t="shared" si="0"/>
        <v>0</v>
      </c>
      <c r="G149" s="389"/>
      <c r="H149" s="218"/>
      <c r="I149" s="592">
        <f t="shared" si="7"/>
        <v>2761.1999999999994</v>
      </c>
    </row>
    <row r="150" spans="1:9" x14ac:dyDescent="0.25">
      <c r="A150" s="7"/>
      <c r="B150" s="508">
        <f t="shared" si="6"/>
        <v>156</v>
      </c>
      <c r="C150" s="20"/>
      <c r="D150" s="626"/>
      <c r="E150" s="627"/>
      <c r="F150" s="387">
        <f t="shared" si="0"/>
        <v>0</v>
      </c>
      <c r="G150" s="389"/>
      <c r="H150" s="218"/>
      <c r="I150" s="592">
        <f t="shared" si="7"/>
        <v>2761.1999999999994</v>
      </c>
    </row>
    <row r="151" spans="1:9" x14ac:dyDescent="0.25">
      <c r="A151" s="7"/>
      <c r="B151" s="508">
        <f t="shared" si="6"/>
        <v>156</v>
      </c>
      <c r="C151" s="20"/>
      <c r="D151" s="626"/>
      <c r="E151" s="627"/>
      <c r="F151" s="387">
        <f t="shared" si="0"/>
        <v>0</v>
      </c>
      <c r="G151" s="389"/>
      <c r="H151" s="218"/>
      <c r="I151" s="592">
        <f t="shared" si="7"/>
        <v>2761.1999999999994</v>
      </c>
    </row>
    <row r="152" spans="1:9" x14ac:dyDescent="0.25">
      <c r="A152" s="7"/>
      <c r="B152" s="508">
        <f t="shared" si="6"/>
        <v>156</v>
      </c>
      <c r="C152" s="20"/>
      <c r="D152" s="609"/>
      <c r="E152" s="610"/>
      <c r="F152" s="580">
        <f t="shared" si="0"/>
        <v>0</v>
      </c>
      <c r="G152" s="581"/>
      <c r="H152" s="582"/>
      <c r="I152" s="592">
        <f t="shared" si="7"/>
        <v>2761.1999999999994</v>
      </c>
    </row>
    <row r="153" spans="1:9" x14ac:dyDescent="0.25">
      <c r="A153" s="7"/>
      <c r="B153" s="508">
        <f t="shared" si="6"/>
        <v>156</v>
      </c>
      <c r="C153" s="20"/>
      <c r="D153" s="609"/>
      <c r="E153" s="610"/>
      <c r="F153" s="580">
        <f t="shared" si="0"/>
        <v>0</v>
      </c>
      <c r="G153" s="581"/>
      <c r="H153" s="582"/>
      <c r="I153" s="592">
        <f t="shared" si="7"/>
        <v>2761.1999999999994</v>
      </c>
    </row>
    <row r="154" spans="1:9" ht="15.75" thickBot="1" x14ac:dyDescent="0.3">
      <c r="A154" s="7"/>
      <c r="B154" s="444"/>
      <c r="C154" s="48"/>
      <c r="D154" s="611"/>
      <c r="E154" s="612"/>
      <c r="F154" s="613">
        <f t="shared" si="0"/>
        <v>0</v>
      </c>
      <c r="G154" s="614"/>
      <c r="H154" s="582"/>
    </row>
    <row r="155" spans="1:9" ht="15.75" thickTop="1" x14ac:dyDescent="0.25">
      <c r="C155" s="80">
        <f>SUM(C9:C154)</f>
        <v>869</v>
      </c>
      <c r="D155" s="9">
        <f>SUM(D9:D44)</f>
        <v>7096.9899999999989</v>
      </c>
      <c r="F155" s="9">
        <f>SUM(F9:F154)</f>
        <v>15380.590000000006</v>
      </c>
    </row>
    <row r="157" spans="1:9" ht="15.75" thickBot="1" x14ac:dyDescent="0.3"/>
    <row r="158" spans="1:9" ht="15.75" thickBot="1" x14ac:dyDescent="0.3">
      <c r="D158" s="61" t="s">
        <v>4</v>
      </c>
      <c r="E158" s="91">
        <f>F5+F6-C155+F7</f>
        <v>156</v>
      </c>
    </row>
    <row r="159" spans="1:9" ht="15.75" thickBot="1" x14ac:dyDescent="0.3"/>
    <row r="160" spans="1:9" ht="15.75" thickBot="1" x14ac:dyDescent="0.3">
      <c r="C160" s="857" t="s">
        <v>11</v>
      </c>
      <c r="D160" s="858"/>
      <c r="E160" s="93">
        <f>E5+E6-F155+E7+E4</f>
        <v>2761.1999999999944</v>
      </c>
      <c r="F160" s="120"/>
      <c r="G160" s="16"/>
    </row>
  </sheetData>
  <mergeCells count="2">
    <mergeCell ref="A1:G1"/>
    <mergeCell ref="C160:D160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5"/>
  <sheetViews>
    <sheetView workbookViewId="0">
      <pane ySplit="8" topLeftCell="A21" activePane="bottomLeft" state="frozen"/>
      <selection pane="bottomLeft" activeCell="G5" sqref="G5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94" customWidth="1"/>
  </cols>
  <sheetData>
    <row r="1" spans="1:9" ht="40.5" x14ac:dyDescent="0.55000000000000004">
      <c r="A1" s="859" t="s">
        <v>299</v>
      </c>
      <c r="B1" s="859"/>
      <c r="C1" s="859"/>
      <c r="D1" s="859"/>
      <c r="E1" s="859"/>
      <c r="F1" s="859"/>
      <c r="G1" s="859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4"/>
      <c r="B4" s="234"/>
      <c r="C4" s="234"/>
      <c r="D4" s="234"/>
      <c r="E4" s="384"/>
      <c r="F4" s="384"/>
      <c r="G4" s="483"/>
      <c r="H4" s="395"/>
    </row>
    <row r="5" spans="1:9" x14ac:dyDescent="0.25">
      <c r="B5" s="15"/>
      <c r="C5" s="127"/>
      <c r="D5" s="127"/>
      <c r="E5" s="484">
        <v>135.27000000000001</v>
      </c>
      <c r="F5" s="285">
        <v>11</v>
      </c>
      <c r="G5" s="405" t="s">
        <v>458</v>
      </c>
      <c r="H5" s="16"/>
    </row>
    <row r="6" spans="1:9" ht="15.75" x14ac:dyDescent="0.25">
      <c r="A6" s="486" t="s">
        <v>85</v>
      </c>
      <c r="B6" s="120" t="s">
        <v>86</v>
      </c>
      <c r="C6" s="398"/>
      <c r="D6" s="335">
        <v>42804</v>
      </c>
      <c r="E6" s="287">
        <v>989.61</v>
      </c>
      <c r="F6" s="247">
        <v>50</v>
      </c>
      <c r="G6" s="589">
        <f>F100</f>
        <v>1124.925</v>
      </c>
      <c r="H6" s="275">
        <f>E6-G6+E7+E5+E4</f>
        <v>-4.4999999999930651E-2</v>
      </c>
    </row>
    <row r="7" spans="1:9" ht="15.75" customHeight="1" thickBot="1" x14ac:dyDescent="0.3">
      <c r="A7" s="486"/>
      <c r="B7" s="482"/>
      <c r="C7" s="24"/>
      <c r="D7" s="335"/>
      <c r="E7" s="287"/>
      <c r="F7" s="247"/>
      <c r="G7" s="16"/>
      <c r="I7" s="867" t="s">
        <v>19</v>
      </c>
    </row>
    <row r="8" spans="1:9" ht="16.5" thickTop="1" thickBot="1" x14ac:dyDescent="0.3">
      <c r="A8" t="s">
        <v>22</v>
      </c>
      <c r="B8" s="595" t="s">
        <v>139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67"/>
    </row>
    <row r="9" spans="1:9" ht="15.75" thickTop="1" x14ac:dyDescent="0.25">
      <c r="A9" s="7"/>
      <c r="B9" s="593">
        <f>F6-C9+F5</f>
        <v>53</v>
      </c>
      <c r="C9" s="20">
        <v>8</v>
      </c>
      <c r="D9" s="724">
        <v>98.204999999999998</v>
      </c>
      <c r="E9" s="725">
        <v>42796</v>
      </c>
      <c r="F9" s="724">
        <f>D9</f>
        <v>98.204999999999998</v>
      </c>
      <c r="G9" s="241" t="s">
        <v>256</v>
      </c>
      <c r="H9" s="242">
        <v>80</v>
      </c>
      <c r="I9" s="6">
        <f>E6+E5-F9</f>
        <v>1026.6750000000002</v>
      </c>
    </row>
    <row r="10" spans="1:9" x14ac:dyDescent="0.25">
      <c r="B10" s="593">
        <f>B9-C10</f>
        <v>50</v>
      </c>
      <c r="C10" s="20">
        <v>3</v>
      </c>
      <c r="D10" s="724">
        <v>37.11</v>
      </c>
      <c r="E10" s="725">
        <v>42798</v>
      </c>
      <c r="F10" s="724">
        <v>37.11</v>
      </c>
      <c r="G10" s="241" t="s">
        <v>260</v>
      </c>
      <c r="H10" s="242">
        <v>80</v>
      </c>
      <c r="I10" s="6">
        <f>I9-F10</f>
        <v>989.56500000000017</v>
      </c>
    </row>
    <row r="11" spans="1:9" x14ac:dyDescent="0.25">
      <c r="A11" s="90" t="s">
        <v>32</v>
      </c>
      <c r="B11" s="593">
        <f t="shared" ref="B11:B74" si="0">B10-C11</f>
        <v>46</v>
      </c>
      <c r="C11" s="20">
        <v>4</v>
      </c>
      <c r="D11" s="724">
        <v>80.12</v>
      </c>
      <c r="E11" s="725">
        <v>42804</v>
      </c>
      <c r="F11" s="724">
        <v>80.12</v>
      </c>
      <c r="G11" s="241" t="s">
        <v>263</v>
      </c>
      <c r="H11" s="242">
        <v>100</v>
      </c>
      <c r="I11" s="6">
        <f t="shared" ref="I11:I74" si="1">I10-F11</f>
        <v>909.44500000000016</v>
      </c>
    </row>
    <row r="12" spans="1:9" x14ac:dyDescent="0.25">
      <c r="A12" s="160"/>
      <c r="B12" s="593">
        <f t="shared" si="0"/>
        <v>38</v>
      </c>
      <c r="C12" s="20">
        <v>8</v>
      </c>
      <c r="D12" s="724">
        <v>159.27000000000001</v>
      </c>
      <c r="E12" s="725">
        <v>42807</v>
      </c>
      <c r="F12" s="724">
        <v>159.27000000000001</v>
      </c>
      <c r="G12" s="241" t="s">
        <v>267</v>
      </c>
      <c r="H12" s="242">
        <v>100</v>
      </c>
      <c r="I12" s="6">
        <f t="shared" si="1"/>
        <v>750.17500000000018</v>
      </c>
    </row>
    <row r="13" spans="1:9" x14ac:dyDescent="0.25">
      <c r="A13" s="16"/>
      <c r="B13" s="593">
        <f t="shared" si="0"/>
        <v>36</v>
      </c>
      <c r="C13" s="20">
        <v>2</v>
      </c>
      <c r="D13" s="724">
        <v>39.76</v>
      </c>
      <c r="E13" s="725">
        <v>42810</v>
      </c>
      <c r="F13" s="724">
        <v>39.76</v>
      </c>
      <c r="G13" s="241" t="s">
        <v>270</v>
      </c>
      <c r="H13" s="242">
        <v>100</v>
      </c>
      <c r="I13" s="6">
        <f t="shared" si="1"/>
        <v>710.41500000000019</v>
      </c>
    </row>
    <row r="14" spans="1:9" x14ac:dyDescent="0.25">
      <c r="A14" s="142" t="s">
        <v>33</v>
      </c>
      <c r="B14" s="593">
        <f t="shared" si="0"/>
        <v>35</v>
      </c>
      <c r="C14" s="20">
        <v>1</v>
      </c>
      <c r="D14" s="689">
        <v>19.66</v>
      </c>
      <c r="E14" s="169">
        <v>42816</v>
      </c>
      <c r="F14" s="588">
        <f t="shared" ref="F14:F55" si="2">D14</f>
        <v>19.66</v>
      </c>
      <c r="G14" s="111" t="s">
        <v>279</v>
      </c>
      <c r="H14" s="112">
        <v>100</v>
      </c>
      <c r="I14" s="6">
        <f t="shared" si="1"/>
        <v>690.75500000000022</v>
      </c>
    </row>
    <row r="15" spans="1:9" x14ac:dyDescent="0.25">
      <c r="A15" s="59"/>
      <c r="B15" s="593">
        <f t="shared" si="0"/>
        <v>30</v>
      </c>
      <c r="C15" s="20">
        <v>5</v>
      </c>
      <c r="D15" s="689">
        <v>98.29</v>
      </c>
      <c r="E15" s="169">
        <v>42816</v>
      </c>
      <c r="F15" s="588">
        <f t="shared" si="2"/>
        <v>98.29</v>
      </c>
      <c r="G15" s="111" t="s">
        <v>280</v>
      </c>
      <c r="H15" s="112">
        <v>100</v>
      </c>
      <c r="I15" s="6">
        <f t="shared" si="1"/>
        <v>592.46500000000026</v>
      </c>
    </row>
    <row r="16" spans="1:9" x14ac:dyDescent="0.25">
      <c r="A16" s="59"/>
      <c r="B16" s="593">
        <f t="shared" si="0"/>
        <v>25</v>
      </c>
      <c r="C16" s="20">
        <v>5</v>
      </c>
      <c r="D16" s="689">
        <v>99.02</v>
      </c>
      <c r="E16" s="169">
        <v>42822</v>
      </c>
      <c r="F16" s="588">
        <f t="shared" si="2"/>
        <v>99.02</v>
      </c>
      <c r="G16" s="111" t="s">
        <v>288</v>
      </c>
      <c r="H16" s="112">
        <v>100</v>
      </c>
      <c r="I16" s="6">
        <f t="shared" si="1"/>
        <v>493.44500000000028</v>
      </c>
    </row>
    <row r="17" spans="1:9" x14ac:dyDescent="0.25">
      <c r="A17" s="7"/>
      <c r="B17" s="593">
        <f t="shared" si="0"/>
        <v>20</v>
      </c>
      <c r="C17" s="20">
        <v>5</v>
      </c>
      <c r="D17" s="689">
        <v>98.13</v>
      </c>
      <c r="E17" s="169">
        <v>42823</v>
      </c>
      <c r="F17" s="588">
        <f t="shared" si="2"/>
        <v>98.13</v>
      </c>
      <c r="G17" s="111" t="s">
        <v>289</v>
      </c>
      <c r="H17" s="112">
        <v>100</v>
      </c>
      <c r="I17" s="6">
        <f t="shared" si="1"/>
        <v>395.31500000000028</v>
      </c>
    </row>
    <row r="18" spans="1:9" x14ac:dyDescent="0.25">
      <c r="A18" s="7"/>
      <c r="B18" s="593">
        <f t="shared" si="0"/>
        <v>15</v>
      </c>
      <c r="C18" s="20">
        <v>5</v>
      </c>
      <c r="D18" s="689">
        <v>100.24</v>
      </c>
      <c r="E18" s="169">
        <v>42823</v>
      </c>
      <c r="F18" s="588">
        <f t="shared" si="2"/>
        <v>100.24</v>
      </c>
      <c r="G18" s="111" t="s">
        <v>290</v>
      </c>
      <c r="H18" s="112">
        <v>100</v>
      </c>
      <c r="I18" s="6">
        <f t="shared" si="1"/>
        <v>295.07500000000027</v>
      </c>
    </row>
    <row r="19" spans="1:9" x14ac:dyDescent="0.25">
      <c r="A19" s="7"/>
      <c r="B19" s="593">
        <f t="shared" si="0"/>
        <v>12</v>
      </c>
      <c r="C19" s="20">
        <v>3</v>
      </c>
      <c r="D19" s="739">
        <v>59.28</v>
      </c>
      <c r="E19" s="740">
        <v>42831</v>
      </c>
      <c r="F19" s="739">
        <f t="shared" si="2"/>
        <v>59.28</v>
      </c>
      <c r="G19" s="709" t="s">
        <v>472</v>
      </c>
      <c r="H19" s="710">
        <v>100</v>
      </c>
      <c r="I19" s="6">
        <f t="shared" si="1"/>
        <v>235.79500000000027</v>
      </c>
    </row>
    <row r="20" spans="1:9" x14ac:dyDescent="0.25">
      <c r="A20" s="7"/>
      <c r="B20" s="593">
        <f t="shared" si="0"/>
        <v>7</v>
      </c>
      <c r="C20" s="20">
        <v>5</v>
      </c>
      <c r="D20" s="739">
        <v>97.25</v>
      </c>
      <c r="E20" s="740">
        <v>42845</v>
      </c>
      <c r="F20" s="739">
        <f t="shared" si="2"/>
        <v>97.25</v>
      </c>
      <c r="G20" s="709" t="s">
        <v>543</v>
      </c>
      <c r="H20" s="710">
        <v>100</v>
      </c>
      <c r="I20" s="6">
        <f t="shared" si="1"/>
        <v>138.54500000000027</v>
      </c>
    </row>
    <row r="21" spans="1:9" x14ac:dyDescent="0.25">
      <c r="A21" s="7"/>
      <c r="B21" s="593">
        <f t="shared" si="0"/>
        <v>3</v>
      </c>
      <c r="C21" s="20">
        <v>4</v>
      </c>
      <c r="D21" s="741">
        <v>79.3</v>
      </c>
      <c r="E21" s="740">
        <v>42847</v>
      </c>
      <c r="F21" s="739">
        <f t="shared" si="2"/>
        <v>79.3</v>
      </c>
      <c r="G21" s="709" t="s">
        <v>552</v>
      </c>
      <c r="H21" s="710">
        <v>100</v>
      </c>
      <c r="I21" s="6">
        <f t="shared" si="1"/>
        <v>59.245000000000275</v>
      </c>
    </row>
    <row r="22" spans="1:9" x14ac:dyDescent="0.25">
      <c r="A22" s="7"/>
      <c r="B22" s="593">
        <f t="shared" si="0"/>
        <v>0</v>
      </c>
      <c r="C22" s="20">
        <v>3</v>
      </c>
      <c r="D22" s="741">
        <v>59.29</v>
      </c>
      <c r="E22" s="740">
        <v>42852</v>
      </c>
      <c r="F22" s="739">
        <f t="shared" si="2"/>
        <v>59.29</v>
      </c>
      <c r="G22" s="709" t="s">
        <v>568</v>
      </c>
      <c r="H22" s="710">
        <v>100</v>
      </c>
      <c r="I22" s="6">
        <f t="shared" si="1"/>
        <v>-4.4999999999724594E-2</v>
      </c>
    </row>
    <row r="23" spans="1:9" x14ac:dyDescent="0.25">
      <c r="A23" s="7"/>
      <c r="B23" s="593">
        <f t="shared" si="0"/>
        <v>0</v>
      </c>
      <c r="C23" s="20"/>
      <c r="D23" s="741"/>
      <c r="E23" s="740"/>
      <c r="F23" s="739">
        <f t="shared" si="2"/>
        <v>0</v>
      </c>
      <c r="G23" s="709"/>
      <c r="H23" s="710"/>
      <c r="I23" s="6">
        <f t="shared" si="1"/>
        <v>-4.4999999999724594E-2</v>
      </c>
    </row>
    <row r="24" spans="1:9" x14ac:dyDescent="0.25">
      <c r="A24" s="7"/>
      <c r="B24" s="593">
        <f t="shared" si="0"/>
        <v>0</v>
      </c>
      <c r="C24" s="20"/>
      <c r="D24" s="741"/>
      <c r="E24" s="740"/>
      <c r="F24" s="739">
        <f t="shared" si="2"/>
        <v>0</v>
      </c>
      <c r="G24" s="709"/>
      <c r="H24" s="710"/>
      <c r="I24" s="6">
        <f t="shared" si="1"/>
        <v>-4.4999999999724594E-2</v>
      </c>
    </row>
    <row r="25" spans="1:9" x14ac:dyDescent="0.25">
      <c r="A25" s="7"/>
      <c r="B25" s="593">
        <f t="shared" si="0"/>
        <v>0</v>
      </c>
      <c r="C25" s="20"/>
      <c r="D25" s="739"/>
      <c r="E25" s="740"/>
      <c r="F25" s="739">
        <f t="shared" si="2"/>
        <v>0</v>
      </c>
      <c r="G25" s="709"/>
      <c r="H25" s="710"/>
      <c r="I25" s="6">
        <f t="shared" si="1"/>
        <v>-4.4999999999724594E-2</v>
      </c>
    </row>
    <row r="26" spans="1:9" x14ac:dyDescent="0.25">
      <c r="A26" s="7"/>
      <c r="B26" s="593">
        <f t="shared" si="0"/>
        <v>0</v>
      </c>
      <c r="C26" s="20"/>
      <c r="D26" s="739"/>
      <c r="E26" s="740"/>
      <c r="F26" s="739">
        <f t="shared" si="2"/>
        <v>0</v>
      </c>
      <c r="G26" s="709"/>
      <c r="H26" s="710"/>
      <c r="I26" s="6">
        <f t="shared" si="1"/>
        <v>-4.4999999999724594E-2</v>
      </c>
    </row>
    <row r="27" spans="1:9" x14ac:dyDescent="0.25">
      <c r="A27" s="7"/>
      <c r="B27" s="593">
        <f t="shared" si="0"/>
        <v>0</v>
      </c>
      <c r="C27" s="20"/>
      <c r="D27" s="739"/>
      <c r="E27" s="740"/>
      <c r="F27" s="739">
        <f t="shared" si="2"/>
        <v>0</v>
      </c>
      <c r="G27" s="709"/>
      <c r="H27" s="710"/>
      <c r="I27" s="6">
        <f t="shared" si="1"/>
        <v>-4.4999999999724594E-2</v>
      </c>
    </row>
    <row r="28" spans="1:9" x14ac:dyDescent="0.25">
      <c r="A28" s="7"/>
      <c r="B28" s="593">
        <f t="shared" si="0"/>
        <v>0</v>
      </c>
      <c r="C28" s="20"/>
      <c r="D28" s="739"/>
      <c r="E28" s="740"/>
      <c r="F28" s="739">
        <f t="shared" si="2"/>
        <v>0</v>
      </c>
      <c r="G28" s="709"/>
      <c r="H28" s="710"/>
      <c r="I28" s="6">
        <f t="shared" si="1"/>
        <v>-4.4999999999724594E-2</v>
      </c>
    </row>
    <row r="29" spans="1:9" x14ac:dyDescent="0.25">
      <c r="A29" s="7"/>
      <c r="B29" s="593">
        <f t="shared" si="0"/>
        <v>0</v>
      </c>
      <c r="C29" s="20"/>
      <c r="D29" s="739"/>
      <c r="E29" s="740"/>
      <c r="F29" s="739">
        <f t="shared" si="2"/>
        <v>0</v>
      </c>
      <c r="G29" s="709"/>
      <c r="H29" s="710"/>
      <c r="I29" s="6">
        <f t="shared" si="1"/>
        <v>-4.4999999999724594E-2</v>
      </c>
    </row>
    <row r="30" spans="1:9" x14ac:dyDescent="0.25">
      <c r="A30" s="7"/>
      <c r="B30" s="593">
        <f t="shared" si="0"/>
        <v>0</v>
      </c>
      <c r="C30" s="20"/>
      <c r="D30" s="739"/>
      <c r="E30" s="740"/>
      <c r="F30" s="739">
        <f t="shared" si="2"/>
        <v>0</v>
      </c>
      <c r="G30" s="709"/>
      <c r="H30" s="710"/>
      <c r="I30" s="6">
        <f t="shared" si="1"/>
        <v>-4.4999999999724594E-2</v>
      </c>
    </row>
    <row r="31" spans="1:9" x14ac:dyDescent="0.25">
      <c r="A31" s="7"/>
      <c r="B31" s="593">
        <f t="shared" si="0"/>
        <v>0</v>
      </c>
      <c r="C31" s="20"/>
      <c r="D31" s="739"/>
      <c r="E31" s="740"/>
      <c r="F31" s="739">
        <f t="shared" si="2"/>
        <v>0</v>
      </c>
      <c r="G31" s="709"/>
      <c r="H31" s="710"/>
      <c r="I31" s="6">
        <f t="shared" si="1"/>
        <v>-4.4999999999724594E-2</v>
      </c>
    </row>
    <row r="32" spans="1:9" x14ac:dyDescent="0.25">
      <c r="A32" s="7"/>
      <c r="B32" s="593">
        <f t="shared" si="0"/>
        <v>0</v>
      </c>
      <c r="C32" s="20"/>
      <c r="D32" s="739"/>
      <c r="E32" s="740"/>
      <c r="F32" s="739">
        <f t="shared" si="2"/>
        <v>0</v>
      </c>
      <c r="G32" s="709"/>
      <c r="H32" s="710"/>
      <c r="I32" s="6">
        <f t="shared" si="1"/>
        <v>-4.4999999999724594E-2</v>
      </c>
    </row>
    <row r="33" spans="1:9" x14ac:dyDescent="0.25">
      <c r="A33" s="7"/>
      <c r="B33" s="593">
        <f t="shared" si="0"/>
        <v>0</v>
      </c>
      <c r="C33" s="20"/>
      <c r="D33" s="739"/>
      <c r="E33" s="740"/>
      <c r="F33" s="739">
        <f t="shared" si="2"/>
        <v>0</v>
      </c>
      <c r="G33" s="709"/>
      <c r="H33" s="710"/>
      <c r="I33" s="6">
        <f t="shared" si="1"/>
        <v>-4.4999999999724594E-2</v>
      </c>
    </row>
    <row r="34" spans="1:9" x14ac:dyDescent="0.25">
      <c r="A34" s="7"/>
      <c r="B34" s="593">
        <f t="shared" si="0"/>
        <v>0</v>
      </c>
      <c r="C34" s="20"/>
      <c r="D34" s="739"/>
      <c r="E34" s="740"/>
      <c r="F34" s="739">
        <f t="shared" si="2"/>
        <v>0</v>
      </c>
      <c r="G34" s="709"/>
      <c r="H34" s="710"/>
      <c r="I34" s="6">
        <f t="shared" si="1"/>
        <v>-4.4999999999724594E-2</v>
      </c>
    </row>
    <row r="35" spans="1:9" x14ac:dyDescent="0.25">
      <c r="A35" s="7"/>
      <c r="B35" s="593">
        <f t="shared" si="0"/>
        <v>0</v>
      </c>
      <c r="C35" s="20"/>
      <c r="D35" s="739"/>
      <c r="E35" s="740"/>
      <c r="F35" s="739">
        <f t="shared" si="2"/>
        <v>0</v>
      </c>
      <c r="G35" s="709"/>
      <c r="H35" s="710"/>
      <c r="I35" s="6">
        <f t="shared" si="1"/>
        <v>-4.4999999999724594E-2</v>
      </c>
    </row>
    <row r="36" spans="1:9" x14ac:dyDescent="0.25">
      <c r="A36" s="7"/>
      <c r="B36" s="593">
        <f t="shared" si="0"/>
        <v>0</v>
      </c>
      <c r="C36" s="20"/>
      <c r="D36" s="739"/>
      <c r="E36" s="740"/>
      <c r="F36" s="739">
        <f t="shared" si="2"/>
        <v>0</v>
      </c>
      <c r="G36" s="709"/>
      <c r="H36" s="710"/>
      <c r="I36" s="6">
        <f t="shared" si="1"/>
        <v>-4.4999999999724594E-2</v>
      </c>
    </row>
    <row r="37" spans="1:9" x14ac:dyDescent="0.25">
      <c r="A37" s="7"/>
      <c r="B37" s="593">
        <f t="shared" si="0"/>
        <v>0</v>
      </c>
      <c r="C37" s="20"/>
      <c r="D37" s="739"/>
      <c r="E37" s="740"/>
      <c r="F37" s="739">
        <f t="shared" si="2"/>
        <v>0</v>
      </c>
      <c r="G37" s="709"/>
      <c r="H37" s="710"/>
      <c r="I37" s="6">
        <f t="shared" si="1"/>
        <v>-4.4999999999724594E-2</v>
      </c>
    </row>
    <row r="38" spans="1:9" x14ac:dyDescent="0.25">
      <c r="A38" s="7"/>
      <c r="B38" s="593">
        <f t="shared" si="0"/>
        <v>0</v>
      </c>
      <c r="C38" s="20"/>
      <c r="D38" s="739"/>
      <c r="E38" s="740"/>
      <c r="F38" s="739">
        <f t="shared" si="2"/>
        <v>0</v>
      </c>
      <c r="G38" s="709"/>
      <c r="H38" s="710"/>
      <c r="I38" s="6">
        <f t="shared" si="1"/>
        <v>-4.4999999999724594E-2</v>
      </c>
    </row>
    <row r="39" spans="1:9" x14ac:dyDescent="0.25">
      <c r="A39" s="7"/>
      <c r="B39" s="593">
        <f t="shared" si="0"/>
        <v>0</v>
      </c>
      <c r="C39" s="20"/>
      <c r="D39" s="739"/>
      <c r="E39" s="740"/>
      <c r="F39" s="739">
        <f t="shared" si="2"/>
        <v>0</v>
      </c>
      <c r="G39" s="709"/>
      <c r="H39" s="710"/>
      <c r="I39" s="6">
        <f t="shared" si="1"/>
        <v>-4.4999999999724594E-2</v>
      </c>
    </row>
    <row r="40" spans="1:9" x14ac:dyDescent="0.25">
      <c r="A40" s="7"/>
      <c r="B40" s="593">
        <f t="shared" si="0"/>
        <v>0</v>
      </c>
      <c r="C40" s="20"/>
      <c r="D40" s="739"/>
      <c r="E40" s="740"/>
      <c r="F40" s="739">
        <f t="shared" si="2"/>
        <v>0</v>
      </c>
      <c r="G40" s="709"/>
      <c r="H40" s="710"/>
      <c r="I40" s="6">
        <f t="shared" si="1"/>
        <v>-4.4999999999724594E-2</v>
      </c>
    </row>
    <row r="41" spans="1:9" x14ac:dyDescent="0.25">
      <c r="A41" s="7"/>
      <c r="B41" s="593">
        <f t="shared" si="0"/>
        <v>0</v>
      </c>
      <c r="C41" s="20"/>
      <c r="D41" s="739"/>
      <c r="E41" s="740"/>
      <c r="F41" s="739">
        <f t="shared" si="2"/>
        <v>0</v>
      </c>
      <c r="G41" s="709"/>
      <c r="H41" s="710"/>
      <c r="I41" s="6">
        <f t="shared" si="1"/>
        <v>-4.4999999999724594E-2</v>
      </c>
    </row>
    <row r="42" spans="1:9" x14ac:dyDescent="0.25">
      <c r="A42" s="7"/>
      <c r="B42" s="593">
        <f t="shared" si="0"/>
        <v>0</v>
      </c>
      <c r="C42" s="20"/>
      <c r="D42" s="739"/>
      <c r="E42" s="740"/>
      <c r="F42" s="739">
        <f t="shared" si="2"/>
        <v>0</v>
      </c>
      <c r="G42" s="709"/>
      <c r="H42" s="710"/>
      <c r="I42" s="6">
        <f t="shared" si="1"/>
        <v>-4.4999999999724594E-2</v>
      </c>
    </row>
    <row r="43" spans="1:9" x14ac:dyDescent="0.25">
      <c r="A43" s="7"/>
      <c r="B43" s="593">
        <f t="shared" si="0"/>
        <v>0</v>
      </c>
      <c r="C43" s="20"/>
      <c r="D43" s="739"/>
      <c r="E43" s="740"/>
      <c r="F43" s="739">
        <f t="shared" si="2"/>
        <v>0</v>
      </c>
      <c r="G43" s="709"/>
      <c r="H43" s="710"/>
      <c r="I43" s="6">
        <f t="shared" si="1"/>
        <v>-4.4999999999724594E-2</v>
      </c>
    </row>
    <row r="44" spans="1:9" x14ac:dyDescent="0.25">
      <c r="A44" s="7"/>
      <c r="B44" s="593">
        <f t="shared" si="0"/>
        <v>0</v>
      </c>
      <c r="C44" s="20"/>
      <c r="D44" s="739"/>
      <c r="E44" s="740"/>
      <c r="F44" s="739">
        <f t="shared" si="2"/>
        <v>0</v>
      </c>
      <c r="G44" s="709"/>
      <c r="H44" s="710"/>
      <c r="I44" s="6">
        <f t="shared" si="1"/>
        <v>-4.4999999999724594E-2</v>
      </c>
    </row>
    <row r="45" spans="1:9" x14ac:dyDescent="0.25">
      <c r="A45" s="7"/>
      <c r="B45" s="593">
        <f t="shared" si="0"/>
        <v>0</v>
      </c>
      <c r="C45" s="20"/>
      <c r="D45" s="739"/>
      <c r="E45" s="740"/>
      <c r="F45" s="739">
        <f t="shared" si="2"/>
        <v>0</v>
      </c>
      <c r="G45" s="709"/>
      <c r="H45" s="710"/>
      <c r="I45" s="6">
        <f t="shared" si="1"/>
        <v>-4.4999999999724594E-2</v>
      </c>
    </row>
    <row r="46" spans="1:9" x14ac:dyDescent="0.25">
      <c r="A46" s="7"/>
      <c r="B46" s="593">
        <f t="shared" si="0"/>
        <v>0</v>
      </c>
      <c r="C46" s="20"/>
      <c r="D46" s="739"/>
      <c r="E46" s="740"/>
      <c r="F46" s="739">
        <f t="shared" si="2"/>
        <v>0</v>
      </c>
      <c r="G46" s="709"/>
      <c r="H46" s="710"/>
      <c r="I46" s="6">
        <f t="shared" si="1"/>
        <v>-4.4999999999724594E-2</v>
      </c>
    </row>
    <row r="47" spans="1:9" x14ac:dyDescent="0.25">
      <c r="A47" s="7"/>
      <c r="B47" s="593">
        <f t="shared" si="0"/>
        <v>0</v>
      </c>
      <c r="C47" s="20"/>
      <c r="D47" s="739"/>
      <c r="E47" s="740"/>
      <c r="F47" s="739">
        <f t="shared" si="2"/>
        <v>0</v>
      </c>
      <c r="G47" s="709"/>
      <c r="H47" s="710"/>
      <c r="I47" s="6">
        <f t="shared" si="1"/>
        <v>-4.4999999999724594E-2</v>
      </c>
    </row>
    <row r="48" spans="1:9" x14ac:dyDescent="0.25">
      <c r="A48" s="7"/>
      <c r="B48" s="593">
        <f t="shared" si="0"/>
        <v>0</v>
      </c>
      <c r="C48" s="20"/>
      <c r="D48" s="739"/>
      <c r="E48" s="740"/>
      <c r="F48" s="739">
        <f t="shared" si="2"/>
        <v>0</v>
      </c>
      <c r="G48" s="709"/>
      <c r="H48" s="710"/>
      <c r="I48" s="6">
        <f t="shared" si="1"/>
        <v>-4.4999999999724594E-2</v>
      </c>
    </row>
    <row r="49" spans="1:9" x14ac:dyDescent="0.25">
      <c r="A49" s="7"/>
      <c r="B49" s="593">
        <f t="shared" si="0"/>
        <v>0</v>
      </c>
      <c r="C49" s="20"/>
      <c r="D49" s="739"/>
      <c r="E49" s="740"/>
      <c r="F49" s="739">
        <f t="shared" si="2"/>
        <v>0</v>
      </c>
      <c r="G49" s="709"/>
      <c r="H49" s="710"/>
      <c r="I49" s="6">
        <f t="shared" si="1"/>
        <v>-4.4999999999724594E-2</v>
      </c>
    </row>
    <row r="50" spans="1:9" x14ac:dyDescent="0.25">
      <c r="A50" s="7"/>
      <c r="B50" s="593">
        <f t="shared" si="0"/>
        <v>0</v>
      </c>
      <c r="C50" s="20"/>
      <c r="D50" s="739"/>
      <c r="E50" s="740"/>
      <c r="F50" s="739">
        <f t="shared" si="2"/>
        <v>0</v>
      </c>
      <c r="G50" s="709"/>
      <c r="H50" s="710"/>
      <c r="I50" s="6">
        <f t="shared" si="1"/>
        <v>-4.4999999999724594E-2</v>
      </c>
    </row>
    <row r="51" spans="1:9" x14ac:dyDescent="0.25">
      <c r="A51" s="7"/>
      <c r="B51" s="593">
        <f t="shared" si="0"/>
        <v>0</v>
      </c>
      <c r="C51" s="20"/>
      <c r="D51" s="739"/>
      <c r="E51" s="740"/>
      <c r="F51" s="739">
        <f t="shared" si="2"/>
        <v>0</v>
      </c>
      <c r="G51" s="709"/>
      <c r="H51" s="710"/>
      <c r="I51" s="6">
        <f t="shared" si="1"/>
        <v>-4.4999999999724594E-2</v>
      </c>
    </row>
    <row r="52" spans="1:9" x14ac:dyDescent="0.25">
      <c r="A52" s="7"/>
      <c r="B52" s="593">
        <f t="shared" si="0"/>
        <v>0</v>
      </c>
      <c r="C52" s="20"/>
      <c r="D52" s="739"/>
      <c r="E52" s="740"/>
      <c r="F52" s="739">
        <f t="shared" si="2"/>
        <v>0</v>
      </c>
      <c r="G52" s="709"/>
      <c r="H52" s="710"/>
      <c r="I52" s="6">
        <f t="shared" si="1"/>
        <v>-4.4999999999724594E-2</v>
      </c>
    </row>
    <row r="53" spans="1:9" x14ac:dyDescent="0.25">
      <c r="A53" s="7"/>
      <c r="B53" s="593">
        <f t="shared" si="0"/>
        <v>0</v>
      </c>
      <c r="C53" s="20"/>
      <c r="D53" s="739"/>
      <c r="E53" s="740"/>
      <c r="F53" s="739">
        <f t="shared" si="2"/>
        <v>0</v>
      </c>
      <c r="G53" s="709"/>
      <c r="H53" s="710"/>
      <c r="I53" s="6">
        <f t="shared" si="1"/>
        <v>-4.4999999999724594E-2</v>
      </c>
    </row>
    <row r="54" spans="1:9" x14ac:dyDescent="0.25">
      <c r="A54" s="7"/>
      <c r="B54" s="593">
        <f t="shared" si="0"/>
        <v>0</v>
      </c>
      <c r="C54" s="20"/>
      <c r="D54" s="739"/>
      <c r="E54" s="740"/>
      <c r="F54" s="739">
        <f t="shared" si="2"/>
        <v>0</v>
      </c>
      <c r="G54" s="709"/>
      <c r="H54" s="710"/>
      <c r="I54" s="6">
        <f t="shared" si="1"/>
        <v>-4.4999999999724594E-2</v>
      </c>
    </row>
    <row r="55" spans="1:9" x14ac:dyDescent="0.25">
      <c r="A55" s="7"/>
      <c r="B55" s="593">
        <f t="shared" si="0"/>
        <v>0</v>
      </c>
      <c r="C55" s="20"/>
      <c r="D55" s="739"/>
      <c r="E55" s="740"/>
      <c r="F55" s="739">
        <f t="shared" si="2"/>
        <v>0</v>
      </c>
      <c r="G55" s="709"/>
      <c r="H55" s="710"/>
      <c r="I55" s="6">
        <f t="shared" si="1"/>
        <v>-4.4999999999724594E-2</v>
      </c>
    </row>
    <row r="56" spans="1:9" x14ac:dyDescent="0.25">
      <c r="A56" s="7"/>
      <c r="B56" s="593">
        <f t="shared" si="0"/>
        <v>0</v>
      </c>
      <c r="C56" s="20"/>
      <c r="D56" s="739"/>
      <c r="E56" s="740"/>
      <c r="F56" s="739"/>
      <c r="G56" s="709"/>
      <c r="H56" s="710"/>
      <c r="I56" s="6">
        <f t="shared" si="1"/>
        <v>-4.4999999999724594E-2</v>
      </c>
    </row>
    <row r="57" spans="1:9" x14ac:dyDescent="0.25">
      <c r="A57" s="7"/>
      <c r="B57" s="593">
        <f t="shared" si="0"/>
        <v>0</v>
      </c>
      <c r="C57" s="20"/>
      <c r="D57" s="739"/>
      <c r="E57" s="740"/>
      <c r="F57" s="739"/>
      <c r="G57" s="709"/>
      <c r="H57" s="710"/>
      <c r="I57" s="6">
        <f t="shared" si="1"/>
        <v>-4.4999999999724594E-2</v>
      </c>
    </row>
    <row r="58" spans="1:9" x14ac:dyDescent="0.25">
      <c r="A58" s="7"/>
      <c r="B58" s="593">
        <f t="shared" si="0"/>
        <v>0</v>
      </c>
      <c r="C58" s="20"/>
      <c r="D58" s="739"/>
      <c r="E58" s="740"/>
      <c r="F58" s="739"/>
      <c r="G58" s="709"/>
      <c r="H58" s="710"/>
      <c r="I58" s="6">
        <f t="shared" si="1"/>
        <v>-4.4999999999724594E-2</v>
      </c>
    </row>
    <row r="59" spans="1:9" x14ac:dyDescent="0.25">
      <c r="A59" s="7"/>
      <c r="B59" s="593">
        <f t="shared" si="0"/>
        <v>0</v>
      </c>
      <c r="C59" s="20"/>
      <c r="D59" s="739"/>
      <c r="E59" s="740"/>
      <c r="F59" s="739"/>
      <c r="G59" s="709"/>
      <c r="H59" s="710"/>
      <c r="I59" s="6">
        <f t="shared" si="1"/>
        <v>-4.4999999999724594E-2</v>
      </c>
    </row>
    <row r="60" spans="1:9" x14ac:dyDescent="0.25">
      <c r="A60" s="7"/>
      <c r="B60" s="593">
        <f t="shared" si="0"/>
        <v>0</v>
      </c>
      <c r="C60" s="20"/>
      <c r="D60" s="739"/>
      <c r="E60" s="740"/>
      <c r="F60" s="739"/>
      <c r="G60" s="709"/>
      <c r="H60" s="710"/>
      <c r="I60" s="6">
        <f t="shared" si="1"/>
        <v>-4.4999999999724594E-2</v>
      </c>
    </row>
    <row r="61" spans="1:9" x14ac:dyDescent="0.25">
      <c r="A61" s="7"/>
      <c r="B61" s="593">
        <f t="shared" si="0"/>
        <v>0</v>
      </c>
      <c r="C61" s="20"/>
      <c r="D61" s="739"/>
      <c r="E61" s="740"/>
      <c r="F61" s="739"/>
      <c r="G61" s="709"/>
      <c r="H61" s="710"/>
      <c r="I61" s="6">
        <f t="shared" si="1"/>
        <v>-4.4999999999724594E-2</v>
      </c>
    </row>
    <row r="62" spans="1:9" x14ac:dyDescent="0.25">
      <c r="A62" s="7"/>
      <c r="B62" s="593">
        <f t="shared" si="0"/>
        <v>0</v>
      </c>
      <c r="C62" s="20"/>
      <c r="D62" s="739"/>
      <c r="E62" s="740"/>
      <c r="F62" s="739"/>
      <c r="G62" s="709"/>
      <c r="H62" s="710"/>
      <c r="I62" s="6">
        <f t="shared" si="1"/>
        <v>-4.4999999999724594E-2</v>
      </c>
    </row>
    <row r="63" spans="1:9" x14ac:dyDescent="0.25">
      <c r="A63" s="7"/>
      <c r="B63" s="593">
        <f t="shared" si="0"/>
        <v>0</v>
      </c>
      <c r="C63" s="20"/>
      <c r="D63" s="739"/>
      <c r="E63" s="740"/>
      <c r="F63" s="739"/>
      <c r="G63" s="709"/>
      <c r="H63" s="710"/>
      <c r="I63" s="6">
        <f t="shared" si="1"/>
        <v>-4.4999999999724594E-2</v>
      </c>
    </row>
    <row r="64" spans="1:9" x14ac:dyDescent="0.25">
      <c r="A64" s="7"/>
      <c r="B64" s="593">
        <f t="shared" si="0"/>
        <v>0</v>
      </c>
      <c r="C64" s="20"/>
      <c r="D64" s="739"/>
      <c r="E64" s="740"/>
      <c r="F64" s="739"/>
      <c r="G64" s="709"/>
      <c r="H64" s="710"/>
      <c r="I64" s="6">
        <f t="shared" si="1"/>
        <v>-4.4999999999724594E-2</v>
      </c>
    </row>
    <row r="65" spans="1:9" x14ac:dyDescent="0.25">
      <c r="A65" s="7"/>
      <c r="B65" s="593">
        <f t="shared" si="0"/>
        <v>0</v>
      </c>
      <c r="C65" s="20"/>
      <c r="D65" s="739"/>
      <c r="E65" s="740"/>
      <c r="F65" s="739"/>
      <c r="G65" s="709"/>
      <c r="H65" s="710"/>
      <c r="I65" s="6">
        <f t="shared" si="1"/>
        <v>-4.4999999999724594E-2</v>
      </c>
    </row>
    <row r="66" spans="1:9" x14ac:dyDescent="0.25">
      <c r="A66" s="7"/>
      <c r="B66" s="593">
        <f t="shared" si="0"/>
        <v>0</v>
      </c>
      <c r="C66" s="20"/>
      <c r="D66" s="739"/>
      <c r="E66" s="740"/>
      <c r="F66" s="739"/>
      <c r="G66" s="709"/>
      <c r="H66" s="710"/>
      <c r="I66" s="6">
        <f t="shared" si="1"/>
        <v>-4.4999999999724594E-2</v>
      </c>
    </row>
    <row r="67" spans="1:9" x14ac:dyDescent="0.25">
      <c r="A67" s="7"/>
      <c r="B67" s="593">
        <f t="shared" si="0"/>
        <v>0</v>
      </c>
      <c r="C67" s="20"/>
      <c r="D67" s="739"/>
      <c r="E67" s="740"/>
      <c r="F67" s="739"/>
      <c r="G67" s="709"/>
      <c r="H67" s="710"/>
      <c r="I67" s="6">
        <f t="shared" si="1"/>
        <v>-4.4999999999724594E-2</v>
      </c>
    </row>
    <row r="68" spans="1:9" x14ac:dyDescent="0.25">
      <c r="A68" s="7"/>
      <c r="B68" s="593">
        <f t="shared" si="0"/>
        <v>0</v>
      </c>
      <c r="C68" s="20"/>
      <c r="D68" s="739"/>
      <c r="E68" s="740"/>
      <c r="F68" s="739"/>
      <c r="G68" s="709"/>
      <c r="H68" s="710"/>
      <c r="I68" s="6">
        <f t="shared" si="1"/>
        <v>-4.4999999999724594E-2</v>
      </c>
    </row>
    <row r="69" spans="1:9" x14ac:dyDescent="0.25">
      <c r="A69" s="7"/>
      <c r="B69" s="593">
        <f t="shared" si="0"/>
        <v>0</v>
      </c>
      <c r="C69" s="20"/>
      <c r="D69" s="739"/>
      <c r="E69" s="740"/>
      <c r="F69" s="739"/>
      <c r="G69" s="709"/>
      <c r="H69" s="710"/>
      <c r="I69" s="6">
        <f t="shared" si="1"/>
        <v>-4.4999999999724594E-2</v>
      </c>
    </row>
    <row r="70" spans="1:9" x14ac:dyDescent="0.25">
      <c r="A70" s="7"/>
      <c r="B70" s="593">
        <f t="shared" si="0"/>
        <v>0</v>
      </c>
      <c r="C70" s="20"/>
      <c r="D70" s="739"/>
      <c r="E70" s="740"/>
      <c r="F70" s="739"/>
      <c r="G70" s="709"/>
      <c r="H70" s="710"/>
      <c r="I70" s="6">
        <f t="shared" si="1"/>
        <v>-4.4999999999724594E-2</v>
      </c>
    </row>
    <row r="71" spans="1:9" x14ac:dyDescent="0.25">
      <c r="A71" s="7"/>
      <c r="B71" s="593">
        <f t="shared" si="0"/>
        <v>0</v>
      </c>
      <c r="C71" s="20"/>
      <c r="D71" s="739"/>
      <c r="E71" s="740"/>
      <c r="F71" s="739"/>
      <c r="G71" s="709"/>
      <c r="H71" s="710"/>
      <c r="I71" s="6">
        <f t="shared" si="1"/>
        <v>-4.4999999999724594E-2</v>
      </c>
    </row>
    <row r="72" spans="1:9" x14ac:dyDescent="0.25">
      <c r="A72" s="7"/>
      <c r="B72" s="593">
        <f t="shared" si="0"/>
        <v>0</v>
      </c>
      <c r="C72" s="20"/>
      <c r="D72" s="739"/>
      <c r="E72" s="740"/>
      <c r="F72" s="739"/>
      <c r="G72" s="709"/>
      <c r="H72" s="710"/>
      <c r="I72" s="6">
        <f t="shared" si="1"/>
        <v>-4.4999999999724594E-2</v>
      </c>
    </row>
    <row r="73" spans="1:9" x14ac:dyDescent="0.25">
      <c r="A73" s="7"/>
      <c r="B73" s="593">
        <f t="shared" si="0"/>
        <v>0</v>
      </c>
      <c r="C73" s="20"/>
      <c r="D73" s="739"/>
      <c r="E73" s="740"/>
      <c r="F73" s="739"/>
      <c r="G73" s="709"/>
      <c r="H73" s="710"/>
      <c r="I73" s="6">
        <f t="shared" si="1"/>
        <v>-4.4999999999724594E-2</v>
      </c>
    </row>
    <row r="74" spans="1:9" x14ac:dyDescent="0.25">
      <c r="A74" s="7"/>
      <c r="B74" s="593">
        <f t="shared" si="0"/>
        <v>0</v>
      </c>
      <c r="C74" s="20"/>
      <c r="D74" s="739"/>
      <c r="E74" s="740"/>
      <c r="F74" s="739"/>
      <c r="G74" s="709"/>
      <c r="H74" s="710"/>
      <c r="I74" s="6">
        <f t="shared" si="1"/>
        <v>-4.4999999999724594E-2</v>
      </c>
    </row>
    <row r="75" spans="1:9" x14ac:dyDescent="0.25">
      <c r="A75" s="7"/>
      <c r="B75" s="593">
        <f t="shared" ref="B75:B98" si="3">B74-C75</f>
        <v>0</v>
      </c>
      <c r="C75" s="20"/>
      <c r="D75" s="739"/>
      <c r="E75" s="740"/>
      <c r="F75" s="739"/>
      <c r="G75" s="709"/>
      <c r="H75" s="710"/>
      <c r="I75" s="6">
        <f t="shared" ref="I75:I98" si="4">I74-F75</f>
        <v>-4.4999999999724594E-2</v>
      </c>
    </row>
    <row r="76" spans="1:9" x14ac:dyDescent="0.25">
      <c r="A76" s="7"/>
      <c r="B76" s="593">
        <f t="shared" si="3"/>
        <v>0</v>
      </c>
      <c r="C76" s="20"/>
      <c r="D76" s="588"/>
      <c r="E76" s="169"/>
      <c r="F76" s="588"/>
      <c r="G76" s="111"/>
      <c r="H76" s="112"/>
      <c r="I76" s="6">
        <f t="shared" si="4"/>
        <v>-4.4999999999724594E-2</v>
      </c>
    </row>
    <row r="77" spans="1:9" x14ac:dyDescent="0.25">
      <c r="A77" s="7"/>
      <c r="B77" s="593">
        <f t="shared" si="3"/>
        <v>0</v>
      </c>
      <c r="C77" s="20"/>
      <c r="D77" s="588"/>
      <c r="E77" s="169"/>
      <c r="F77" s="588"/>
      <c r="G77" s="111"/>
      <c r="H77" s="112"/>
      <c r="I77" s="6">
        <f t="shared" si="4"/>
        <v>-4.4999999999724594E-2</v>
      </c>
    </row>
    <row r="78" spans="1:9" x14ac:dyDescent="0.25">
      <c r="A78" s="7"/>
      <c r="B78" s="593">
        <f t="shared" si="3"/>
        <v>0</v>
      </c>
      <c r="C78" s="20"/>
      <c r="D78" s="588"/>
      <c r="E78" s="169"/>
      <c r="F78" s="588"/>
      <c r="G78" s="111"/>
      <c r="H78" s="112"/>
      <c r="I78" s="6">
        <f t="shared" si="4"/>
        <v>-4.4999999999724594E-2</v>
      </c>
    </row>
    <row r="79" spans="1:9" x14ac:dyDescent="0.25">
      <c r="A79" s="7"/>
      <c r="B79" s="593">
        <f t="shared" si="3"/>
        <v>0</v>
      </c>
      <c r="C79" s="20"/>
      <c r="D79" s="588"/>
      <c r="E79" s="169"/>
      <c r="F79" s="588"/>
      <c r="G79" s="111"/>
      <c r="H79" s="112"/>
      <c r="I79" s="6">
        <f t="shared" si="4"/>
        <v>-4.4999999999724594E-2</v>
      </c>
    </row>
    <row r="80" spans="1:9" x14ac:dyDescent="0.25">
      <c r="A80" s="7"/>
      <c r="B80" s="593">
        <f t="shared" si="3"/>
        <v>0</v>
      </c>
      <c r="C80" s="20"/>
      <c r="D80" s="588"/>
      <c r="E80" s="169"/>
      <c r="F80" s="588"/>
      <c r="G80" s="111"/>
      <c r="H80" s="112"/>
      <c r="I80" s="6">
        <f t="shared" si="4"/>
        <v>-4.4999999999724594E-2</v>
      </c>
    </row>
    <row r="81" spans="1:9" x14ac:dyDescent="0.25">
      <c r="A81" s="7"/>
      <c r="B81" s="593">
        <f t="shared" si="3"/>
        <v>0</v>
      </c>
      <c r="C81" s="20"/>
      <c r="D81" s="588"/>
      <c r="E81" s="169"/>
      <c r="F81" s="588"/>
      <c r="G81" s="111"/>
      <c r="H81" s="112"/>
      <c r="I81" s="6">
        <f t="shared" si="4"/>
        <v>-4.4999999999724594E-2</v>
      </c>
    </row>
    <row r="82" spans="1:9" x14ac:dyDescent="0.25">
      <c r="A82" s="7"/>
      <c r="B82" s="593">
        <f t="shared" si="3"/>
        <v>0</v>
      </c>
      <c r="C82" s="20"/>
      <c r="D82" s="588"/>
      <c r="E82" s="169"/>
      <c r="F82" s="588"/>
      <c r="G82" s="111"/>
      <c r="H82" s="112"/>
      <c r="I82" s="6">
        <f t="shared" si="4"/>
        <v>-4.4999999999724594E-2</v>
      </c>
    </row>
    <row r="83" spans="1:9" x14ac:dyDescent="0.25">
      <c r="A83" s="7"/>
      <c r="B83" s="593">
        <f t="shared" si="3"/>
        <v>0</v>
      </c>
      <c r="C83" s="20"/>
      <c r="D83" s="588"/>
      <c r="E83" s="169"/>
      <c r="F83" s="588"/>
      <c r="G83" s="111"/>
      <c r="H83" s="112"/>
      <c r="I83" s="6">
        <f t="shared" si="4"/>
        <v>-4.4999999999724594E-2</v>
      </c>
    </row>
    <row r="84" spans="1:9" x14ac:dyDescent="0.25">
      <c r="A84" s="7"/>
      <c r="B84" s="593">
        <f t="shared" si="3"/>
        <v>0</v>
      </c>
      <c r="C84" s="20"/>
      <c r="D84" s="588"/>
      <c r="E84" s="169"/>
      <c r="F84" s="588"/>
      <c r="G84" s="111"/>
      <c r="H84" s="112"/>
      <c r="I84" s="6">
        <f t="shared" si="4"/>
        <v>-4.4999999999724594E-2</v>
      </c>
    </row>
    <row r="85" spans="1:9" x14ac:dyDescent="0.25">
      <c r="A85" s="7"/>
      <c r="B85" s="593">
        <f t="shared" si="3"/>
        <v>0</v>
      </c>
      <c r="C85" s="20"/>
      <c r="D85" s="588"/>
      <c r="E85" s="169"/>
      <c r="F85" s="588"/>
      <c r="G85" s="111"/>
      <c r="H85" s="112"/>
      <c r="I85" s="6">
        <f t="shared" si="4"/>
        <v>-4.4999999999724594E-2</v>
      </c>
    </row>
    <row r="86" spans="1:9" x14ac:dyDescent="0.25">
      <c r="A86" s="7"/>
      <c r="B86" s="593">
        <f t="shared" si="3"/>
        <v>0</v>
      </c>
      <c r="C86" s="20"/>
      <c r="D86" s="588"/>
      <c r="E86" s="169"/>
      <c r="F86" s="588"/>
      <c r="G86" s="111"/>
      <c r="H86" s="112"/>
      <c r="I86" s="6">
        <f t="shared" si="4"/>
        <v>-4.4999999999724594E-2</v>
      </c>
    </row>
    <row r="87" spans="1:9" x14ac:dyDescent="0.25">
      <c r="A87" s="7"/>
      <c r="B87" s="593">
        <f t="shared" si="3"/>
        <v>0</v>
      </c>
      <c r="C87" s="20"/>
      <c r="D87" s="588"/>
      <c r="E87" s="169"/>
      <c r="F87" s="588"/>
      <c r="G87" s="111"/>
      <c r="H87" s="112"/>
      <c r="I87" s="6">
        <f t="shared" si="4"/>
        <v>-4.4999999999724594E-2</v>
      </c>
    </row>
    <row r="88" spans="1:9" x14ac:dyDescent="0.25">
      <c r="A88" s="7"/>
      <c r="B88" s="593">
        <f t="shared" si="3"/>
        <v>0</v>
      </c>
      <c r="C88" s="20"/>
      <c r="D88" s="588"/>
      <c r="E88" s="169"/>
      <c r="F88" s="588"/>
      <c r="G88" s="111"/>
      <c r="H88" s="112"/>
      <c r="I88" s="6">
        <f t="shared" si="4"/>
        <v>-4.4999999999724594E-2</v>
      </c>
    </row>
    <row r="89" spans="1:9" x14ac:dyDescent="0.25">
      <c r="A89" s="7"/>
      <c r="B89" s="593">
        <f t="shared" si="3"/>
        <v>0</v>
      </c>
      <c r="C89" s="20"/>
      <c r="D89" s="588"/>
      <c r="E89" s="169"/>
      <c r="F89" s="588"/>
      <c r="G89" s="111"/>
      <c r="H89" s="112"/>
      <c r="I89" s="6">
        <f t="shared" si="4"/>
        <v>-4.4999999999724594E-2</v>
      </c>
    </row>
    <row r="90" spans="1:9" x14ac:dyDescent="0.25">
      <c r="A90" s="7"/>
      <c r="B90" s="593">
        <f t="shared" si="3"/>
        <v>0</v>
      </c>
      <c r="C90" s="20"/>
      <c r="D90" s="588"/>
      <c r="E90" s="169"/>
      <c r="F90" s="588"/>
      <c r="G90" s="111"/>
      <c r="H90" s="112"/>
      <c r="I90" s="6">
        <f t="shared" si="4"/>
        <v>-4.4999999999724594E-2</v>
      </c>
    </row>
    <row r="91" spans="1:9" x14ac:dyDescent="0.25">
      <c r="A91" s="7"/>
      <c r="B91" s="593">
        <f t="shared" si="3"/>
        <v>0</v>
      </c>
      <c r="C91" s="20"/>
      <c r="D91" s="628"/>
      <c r="E91" s="629"/>
      <c r="F91" s="628"/>
      <c r="G91" s="389"/>
      <c r="H91" s="218"/>
      <c r="I91" s="6">
        <f t="shared" si="4"/>
        <v>-4.4999999999724594E-2</v>
      </c>
    </row>
    <row r="92" spans="1:9" x14ac:dyDescent="0.25">
      <c r="A92" s="7"/>
      <c r="B92" s="593">
        <f t="shared" si="3"/>
        <v>0</v>
      </c>
      <c r="C92" s="20"/>
      <c r="D92" s="628"/>
      <c r="E92" s="629"/>
      <c r="F92" s="628"/>
      <c r="G92" s="389"/>
      <c r="H92" s="218"/>
      <c r="I92" s="6">
        <f t="shared" si="4"/>
        <v>-4.4999999999724594E-2</v>
      </c>
    </row>
    <row r="93" spans="1:9" x14ac:dyDescent="0.25">
      <c r="A93" s="7"/>
      <c r="B93" s="593">
        <f t="shared" si="3"/>
        <v>0</v>
      </c>
      <c r="C93" s="20"/>
      <c r="D93" s="628"/>
      <c r="E93" s="629"/>
      <c r="F93" s="628"/>
      <c r="G93" s="389"/>
      <c r="H93" s="218"/>
      <c r="I93" s="6">
        <f t="shared" si="4"/>
        <v>-4.4999999999724594E-2</v>
      </c>
    </row>
    <row r="94" spans="1:9" x14ac:dyDescent="0.25">
      <c r="A94" s="7"/>
      <c r="B94" s="593">
        <f t="shared" si="3"/>
        <v>0</v>
      </c>
      <c r="C94" s="20"/>
      <c r="D94" s="628"/>
      <c r="E94" s="629"/>
      <c r="F94" s="628"/>
      <c r="G94" s="389"/>
      <c r="H94" s="218"/>
      <c r="I94" s="6">
        <f t="shared" si="4"/>
        <v>-4.4999999999724594E-2</v>
      </c>
    </row>
    <row r="95" spans="1:9" x14ac:dyDescent="0.25">
      <c r="A95" s="7"/>
      <c r="B95" s="593">
        <f t="shared" si="3"/>
        <v>0</v>
      </c>
      <c r="C95" s="20"/>
      <c r="D95" s="628"/>
      <c r="E95" s="629"/>
      <c r="F95" s="628"/>
      <c r="G95" s="389"/>
      <c r="H95" s="218"/>
      <c r="I95" s="6">
        <f t="shared" si="4"/>
        <v>-4.4999999999724594E-2</v>
      </c>
    </row>
    <row r="96" spans="1:9" x14ac:dyDescent="0.25">
      <c r="A96" s="7"/>
      <c r="B96" s="593">
        <f t="shared" si="3"/>
        <v>0</v>
      </c>
      <c r="C96" s="20"/>
      <c r="D96" s="628"/>
      <c r="E96" s="629"/>
      <c r="F96" s="628"/>
      <c r="G96" s="389"/>
      <c r="H96" s="218"/>
      <c r="I96" s="6">
        <f t="shared" si="4"/>
        <v>-4.4999999999724594E-2</v>
      </c>
    </row>
    <row r="97" spans="1:9" x14ac:dyDescent="0.25">
      <c r="A97" s="7"/>
      <c r="B97" s="593">
        <f t="shared" si="3"/>
        <v>0</v>
      </c>
      <c r="C97" s="20"/>
      <c r="D97" s="628"/>
      <c r="E97" s="629"/>
      <c r="F97" s="628">
        <f t="shared" ref="F97:F98" si="5">D97</f>
        <v>0</v>
      </c>
      <c r="G97" s="389"/>
      <c r="H97" s="218"/>
      <c r="I97" s="6">
        <f t="shared" si="4"/>
        <v>-4.4999999999724594E-2</v>
      </c>
    </row>
    <row r="98" spans="1:9" x14ac:dyDescent="0.25">
      <c r="A98" s="7"/>
      <c r="B98" s="593">
        <f t="shared" si="3"/>
        <v>0</v>
      </c>
      <c r="C98" s="20"/>
      <c r="D98" s="628"/>
      <c r="E98" s="629"/>
      <c r="F98" s="628">
        <f t="shared" si="5"/>
        <v>0</v>
      </c>
      <c r="G98" s="389"/>
      <c r="H98" s="218"/>
      <c r="I98" s="6">
        <f t="shared" si="4"/>
        <v>-4.4999999999724594E-2</v>
      </c>
    </row>
    <row r="99" spans="1:9" ht="15.75" thickBot="1" x14ac:dyDescent="0.3">
      <c r="A99" s="7"/>
      <c r="B99" s="4"/>
      <c r="C99" s="48"/>
      <c r="D99" s="587">
        <v>0</v>
      </c>
      <c r="E99" s="425"/>
      <c r="F99" s="587"/>
      <c r="G99" s="192"/>
      <c r="H99" s="407"/>
    </row>
    <row r="100" spans="1:9" ht="15.75" thickTop="1" x14ac:dyDescent="0.25">
      <c r="A100" s="7"/>
      <c r="B100" s="7"/>
      <c r="C100" s="20">
        <f>SUM(C9:C98)</f>
        <v>61</v>
      </c>
      <c r="D100" s="8">
        <f>SUM(D9:D99)</f>
        <v>1124.925</v>
      </c>
      <c r="E100" s="40"/>
      <c r="F100" s="8">
        <f>SUM(F9:F99)</f>
        <v>1124.925</v>
      </c>
      <c r="G100" s="39"/>
      <c r="H100" s="23"/>
    </row>
    <row r="101" spans="1:9" ht="15.75" thickBot="1" x14ac:dyDescent="0.3">
      <c r="A101" s="7"/>
      <c r="B101" s="7"/>
      <c r="C101" s="20"/>
      <c r="D101" s="8"/>
      <c r="E101" s="40"/>
      <c r="F101" s="8"/>
      <c r="G101" s="39"/>
      <c r="H101" s="23"/>
    </row>
    <row r="102" spans="1:9" x14ac:dyDescent="0.25">
      <c r="A102" s="7"/>
      <c r="B102" s="7"/>
      <c r="C102" s="71" t="s">
        <v>4</v>
      </c>
      <c r="D102" s="55">
        <f>F5++F6+F7-C100</f>
        <v>0</v>
      </c>
      <c r="E102" s="53"/>
      <c r="F102" s="8"/>
      <c r="G102" s="39"/>
      <c r="H102" s="23"/>
    </row>
    <row r="103" spans="1:9" x14ac:dyDescent="0.25">
      <c r="A103" s="7"/>
      <c r="B103" s="7"/>
      <c r="C103" s="864" t="s">
        <v>19</v>
      </c>
      <c r="D103" s="865"/>
      <c r="E103" s="51">
        <f>E5+E6-F100</f>
        <v>-4.4999999999845386E-2</v>
      </c>
      <c r="F103" s="8"/>
      <c r="G103" s="39"/>
      <c r="H103" s="23"/>
    </row>
    <row r="104" spans="1:9" ht="15.75" thickBot="1" x14ac:dyDescent="0.3">
      <c r="A104" s="7"/>
      <c r="B104" s="7"/>
      <c r="C104" s="60"/>
      <c r="D104" s="56"/>
      <c r="E104" s="54"/>
      <c r="F104" s="8"/>
      <c r="G104" s="39"/>
      <c r="H104" s="23"/>
    </row>
    <row r="105" spans="1:9" x14ac:dyDescent="0.25">
      <c r="A105" s="7"/>
      <c r="B105" s="7"/>
      <c r="C105" s="20"/>
      <c r="D105" s="8"/>
      <c r="E105" s="40"/>
      <c r="F105" s="8"/>
      <c r="G105" s="39"/>
      <c r="H105" s="23"/>
    </row>
  </sheetData>
  <mergeCells count="3">
    <mergeCell ref="A1:G1"/>
    <mergeCell ref="I7:I8"/>
    <mergeCell ref="C103:D103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93"/>
  <sheetViews>
    <sheetView workbookViewId="0">
      <pane ySplit="7" topLeftCell="A83" activePane="bottomLeft" state="frozen"/>
      <selection pane="bottomLeft" activeCell="A2" sqref="A2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59" t="s">
        <v>307</v>
      </c>
      <c r="B1" s="859"/>
      <c r="C1" s="859"/>
      <c r="D1" s="859"/>
      <c r="E1" s="859"/>
      <c r="F1" s="859"/>
      <c r="G1" s="859"/>
      <c r="H1" s="180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6" t="s">
        <v>2</v>
      </c>
      <c r="E3" s="12" t="s">
        <v>3</v>
      </c>
      <c r="F3" s="210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600"/>
      <c r="C4" s="24"/>
      <c r="D4" s="63"/>
      <c r="E4" s="100"/>
      <c r="F4" s="288"/>
      <c r="G4" s="120"/>
      <c r="H4" s="16"/>
    </row>
    <row r="5" spans="1:9" ht="15.75" customHeight="1" x14ac:dyDescent="0.25">
      <c r="A5" s="442" t="s">
        <v>142</v>
      </c>
      <c r="B5" s="602" t="s">
        <v>143</v>
      </c>
      <c r="C5" s="73">
        <v>69</v>
      </c>
      <c r="D5" s="220">
        <v>42682</v>
      </c>
      <c r="E5" s="92">
        <v>3270</v>
      </c>
      <c r="F5" s="145">
        <v>500</v>
      </c>
      <c r="G5" s="294">
        <f>F90</f>
        <v>1669.5320000000002</v>
      </c>
      <c r="H5" s="95">
        <f>E4+E5+E6-G5</f>
        <v>1600.4679999999998</v>
      </c>
    </row>
    <row r="6" spans="1:9" ht="16.5" thickBot="1" x14ac:dyDescent="0.3">
      <c r="A6" s="16"/>
      <c r="B6" s="601"/>
      <c r="C6" s="16"/>
      <c r="D6" s="63"/>
      <c r="E6" s="289"/>
      <c r="F6" s="290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7" t="s">
        <v>3</v>
      </c>
      <c r="E7" s="28" t="s">
        <v>2</v>
      </c>
      <c r="F7" s="211" t="s">
        <v>9</v>
      </c>
      <c r="G7" s="29" t="s">
        <v>15</v>
      </c>
      <c r="H7" s="37"/>
    </row>
    <row r="8" spans="1:9" ht="15.75" thickTop="1" x14ac:dyDescent="0.25">
      <c r="A8" s="2"/>
      <c r="B8" s="334"/>
      <c r="C8" s="20">
        <v>5</v>
      </c>
      <c r="D8" s="317">
        <v>31.96</v>
      </c>
      <c r="E8" s="219">
        <v>42720</v>
      </c>
      <c r="F8" s="110">
        <f t="shared" ref="F8:F89" si="0">D8</f>
        <v>31.96</v>
      </c>
      <c r="G8" s="111" t="s">
        <v>174</v>
      </c>
      <c r="H8" s="112">
        <v>75</v>
      </c>
      <c r="I8" s="343"/>
    </row>
    <row r="9" spans="1:9" x14ac:dyDescent="0.25">
      <c r="A9" s="2"/>
      <c r="B9" s="334"/>
      <c r="C9" s="20">
        <v>95</v>
      </c>
      <c r="D9" s="317">
        <v>620.32000000000005</v>
      </c>
      <c r="E9" s="169">
        <v>42726</v>
      </c>
      <c r="F9" s="110">
        <f t="shared" si="0"/>
        <v>620.32000000000005</v>
      </c>
      <c r="G9" s="111" t="s">
        <v>180</v>
      </c>
      <c r="H9" s="112">
        <v>75</v>
      </c>
      <c r="I9" s="343"/>
    </row>
    <row r="10" spans="1:9" x14ac:dyDescent="0.25">
      <c r="A10" s="152" t="s">
        <v>32</v>
      </c>
      <c r="B10" s="334"/>
      <c r="C10" s="20">
        <v>5</v>
      </c>
      <c r="D10" s="317">
        <v>33.200000000000003</v>
      </c>
      <c r="E10" s="169">
        <v>42726</v>
      </c>
      <c r="F10" s="110">
        <f t="shared" si="0"/>
        <v>33.200000000000003</v>
      </c>
      <c r="G10" s="111" t="s">
        <v>178</v>
      </c>
      <c r="H10" s="112">
        <v>75</v>
      </c>
      <c r="I10" s="343"/>
    </row>
    <row r="11" spans="1:9" x14ac:dyDescent="0.25">
      <c r="A11" s="153"/>
      <c r="B11" s="334"/>
      <c r="C11" s="20">
        <v>5</v>
      </c>
      <c r="D11" s="317">
        <v>35.74</v>
      </c>
      <c r="E11" s="219">
        <v>42726</v>
      </c>
      <c r="F11" s="110">
        <f t="shared" si="0"/>
        <v>35.74</v>
      </c>
      <c r="G11" s="111" t="s">
        <v>181</v>
      </c>
      <c r="H11" s="112">
        <v>75</v>
      </c>
      <c r="I11" s="343"/>
    </row>
    <row r="12" spans="1:9" x14ac:dyDescent="0.25">
      <c r="A12" s="157"/>
      <c r="B12" s="334"/>
      <c r="C12" s="20">
        <v>100</v>
      </c>
      <c r="D12" s="317">
        <v>650.09199999999998</v>
      </c>
      <c r="E12" s="219">
        <v>42726</v>
      </c>
      <c r="F12" s="110">
        <f t="shared" si="0"/>
        <v>650.09199999999998</v>
      </c>
      <c r="G12" s="111" t="s">
        <v>182</v>
      </c>
      <c r="H12" s="112">
        <v>75</v>
      </c>
      <c r="I12" s="343"/>
    </row>
    <row r="13" spans="1:9" x14ac:dyDescent="0.25">
      <c r="A13" s="154" t="s">
        <v>33</v>
      </c>
      <c r="B13" s="334"/>
      <c r="C13" s="20">
        <v>6</v>
      </c>
      <c r="D13" s="317">
        <v>41.5</v>
      </c>
      <c r="E13" s="219">
        <v>42726</v>
      </c>
      <c r="F13" s="110">
        <f t="shared" si="0"/>
        <v>41.5</v>
      </c>
      <c r="G13" s="111" t="s">
        <v>177</v>
      </c>
      <c r="H13" s="112">
        <v>75</v>
      </c>
      <c r="I13" s="343"/>
    </row>
    <row r="14" spans="1:9" x14ac:dyDescent="0.25">
      <c r="A14" s="153"/>
      <c r="B14" s="334"/>
      <c r="C14" s="20">
        <v>20</v>
      </c>
      <c r="D14" s="317">
        <v>128.28</v>
      </c>
      <c r="E14" s="169">
        <v>42727</v>
      </c>
      <c r="F14" s="110">
        <f t="shared" si="0"/>
        <v>128.28</v>
      </c>
      <c r="G14" s="111" t="s">
        <v>183</v>
      </c>
      <c r="H14" s="112">
        <v>75</v>
      </c>
      <c r="I14" s="343"/>
    </row>
    <row r="15" spans="1:9" x14ac:dyDescent="0.25">
      <c r="A15" s="157"/>
      <c r="B15" s="334"/>
      <c r="C15" s="20">
        <v>20</v>
      </c>
      <c r="D15" s="317">
        <v>128.44</v>
      </c>
      <c r="E15" s="169">
        <v>42727</v>
      </c>
      <c r="F15" s="110">
        <f t="shared" si="0"/>
        <v>128.44</v>
      </c>
      <c r="G15" s="597" t="s">
        <v>187</v>
      </c>
      <c r="H15" s="112">
        <v>75</v>
      </c>
      <c r="I15" s="343"/>
    </row>
    <row r="16" spans="1:9" x14ac:dyDescent="0.25">
      <c r="A16" s="2"/>
      <c r="B16" s="334"/>
      <c r="C16" s="20"/>
      <c r="D16" s="675">
        <f t="shared" ref="D16:D17" si="1">C16*B16</f>
        <v>0</v>
      </c>
      <c r="E16" s="674"/>
      <c r="F16" s="669">
        <f t="shared" si="0"/>
        <v>0</v>
      </c>
      <c r="G16" s="670"/>
      <c r="H16" s="671"/>
      <c r="I16" s="343"/>
    </row>
    <row r="17" spans="1:9" x14ac:dyDescent="0.25">
      <c r="A17" s="2"/>
      <c r="B17" s="334"/>
      <c r="C17" s="20"/>
      <c r="D17" s="675">
        <f t="shared" si="1"/>
        <v>0</v>
      </c>
      <c r="E17" s="674"/>
      <c r="F17" s="669">
        <f t="shared" si="0"/>
        <v>0</v>
      </c>
      <c r="G17" s="670"/>
      <c r="H17" s="671"/>
      <c r="I17" s="343"/>
    </row>
    <row r="18" spans="1:9" x14ac:dyDescent="0.25">
      <c r="A18" s="2"/>
      <c r="B18" s="334"/>
      <c r="C18" s="20"/>
      <c r="D18" s="675">
        <f t="shared" ref="D18:D20" si="2">C18*B18</f>
        <v>0</v>
      </c>
      <c r="E18" s="673"/>
      <c r="F18" s="669">
        <f t="shared" si="0"/>
        <v>0</v>
      </c>
      <c r="G18" s="670"/>
      <c r="H18" s="671"/>
      <c r="I18" s="343"/>
    </row>
    <row r="19" spans="1:9" x14ac:dyDescent="0.25">
      <c r="A19" s="2"/>
      <c r="B19" s="334"/>
      <c r="C19" s="20"/>
      <c r="D19" s="675">
        <f t="shared" si="2"/>
        <v>0</v>
      </c>
      <c r="E19" s="673"/>
      <c r="F19" s="669">
        <f t="shared" si="0"/>
        <v>0</v>
      </c>
      <c r="G19" s="670"/>
      <c r="H19" s="671"/>
      <c r="I19" s="343"/>
    </row>
    <row r="20" spans="1:9" x14ac:dyDescent="0.25">
      <c r="A20" s="2"/>
      <c r="B20" s="334"/>
      <c r="C20" s="20"/>
      <c r="D20" s="675">
        <f t="shared" si="2"/>
        <v>0</v>
      </c>
      <c r="E20" s="673"/>
      <c r="F20" s="669">
        <f t="shared" si="0"/>
        <v>0</v>
      </c>
      <c r="G20" s="670"/>
      <c r="H20" s="671"/>
      <c r="I20" s="343"/>
    </row>
    <row r="21" spans="1:9" x14ac:dyDescent="0.25">
      <c r="A21" s="2"/>
      <c r="B21" s="334"/>
      <c r="C21" s="20"/>
      <c r="D21" s="675">
        <f>C21*B19</f>
        <v>0</v>
      </c>
      <c r="E21" s="674"/>
      <c r="F21" s="669">
        <f t="shared" si="0"/>
        <v>0</v>
      </c>
      <c r="G21" s="670"/>
      <c r="H21" s="671"/>
      <c r="I21" s="343"/>
    </row>
    <row r="22" spans="1:9" x14ac:dyDescent="0.25">
      <c r="A22" s="2"/>
      <c r="B22" s="334"/>
      <c r="C22" s="20"/>
      <c r="D22" s="675">
        <f t="shared" ref="D22:D31" si="3">C22*B20</f>
        <v>0</v>
      </c>
      <c r="E22" s="674"/>
      <c r="F22" s="669">
        <f t="shared" si="0"/>
        <v>0</v>
      </c>
      <c r="G22" s="670"/>
      <c r="H22" s="671"/>
      <c r="I22" s="343"/>
    </row>
    <row r="23" spans="1:9" x14ac:dyDescent="0.25">
      <c r="A23" s="2"/>
      <c r="B23" s="334"/>
      <c r="C23" s="20"/>
      <c r="D23" s="675">
        <f t="shared" si="3"/>
        <v>0</v>
      </c>
      <c r="E23" s="674"/>
      <c r="F23" s="669">
        <f t="shared" si="0"/>
        <v>0</v>
      </c>
      <c r="G23" s="670"/>
      <c r="H23" s="671"/>
      <c r="I23" s="343"/>
    </row>
    <row r="24" spans="1:9" x14ac:dyDescent="0.25">
      <c r="A24" s="2"/>
      <c r="B24" s="334"/>
      <c r="C24" s="20"/>
      <c r="D24" s="675">
        <f t="shared" si="3"/>
        <v>0</v>
      </c>
      <c r="E24" s="674"/>
      <c r="F24" s="669">
        <f t="shared" si="0"/>
        <v>0</v>
      </c>
      <c r="G24" s="670"/>
      <c r="H24" s="671"/>
      <c r="I24" s="343"/>
    </row>
    <row r="25" spans="1:9" x14ac:dyDescent="0.25">
      <c r="A25" s="2"/>
      <c r="B25" s="334"/>
      <c r="C25" s="20"/>
      <c r="D25" s="675">
        <f t="shared" si="3"/>
        <v>0</v>
      </c>
      <c r="E25" s="673"/>
      <c r="F25" s="669">
        <f t="shared" si="0"/>
        <v>0</v>
      </c>
      <c r="G25" s="670"/>
      <c r="H25" s="671"/>
      <c r="I25" s="343"/>
    </row>
    <row r="26" spans="1:9" x14ac:dyDescent="0.25">
      <c r="A26" s="2"/>
      <c r="B26" s="334"/>
      <c r="C26" s="20"/>
      <c r="D26" s="675">
        <f t="shared" si="3"/>
        <v>0</v>
      </c>
      <c r="E26" s="673"/>
      <c r="F26" s="669">
        <f t="shared" si="0"/>
        <v>0</v>
      </c>
      <c r="G26" s="670"/>
      <c r="H26" s="671"/>
      <c r="I26" s="343"/>
    </row>
    <row r="27" spans="1:9" x14ac:dyDescent="0.25">
      <c r="A27" s="2"/>
      <c r="B27" s="334"/>
      <c r="C27" s="20"/>
      <c r="D27" s="675">
        <f t="shared" si="3"/>
        <v>0</v>
      </c>
      <c r="E27" s="673"/>
      <c r="F27" s="669">
        <f t="shared" si="0"/>
        <v>0</v>
      </c>
      <c r="G27" s="670"/>
      <c r="H27" s="671"/>
      <c r="I27" s="343"/>
    </row>
    <row r="28" spans="1:9" x14ac:dyDescent="0.25">
      <c r="A28" s="2"/>
      <c r="B28" s="334"/>
      <c r="C28" s="20"/>
      <c r="D28" s="675">
        <f t="shared" si="3"/>
        <v>0</v>
      </c>
      <c r="E28" s="673"/>
      <c r="F28" s="669">
        <f t="shared" si="0"/>
        <v>0</v>
      </c>
      <c r="G28" s="670"/>
      <c r="H28" s="671"/>
      <c r="I28" s="343"/>
    </row>
    <row r="29" spans="1:9" x14ac:dyDescent="0.25">
      <c r="A29" s="2"/>
      <c r="B29" s="334"/>
      <c r="C29" s="20"/>
      <c r="D29" s="675">
        <f t="shared" si="3"/>
        <v>0</v>
      </c>
      <c r="E29" s="673"/>
      <c r="F29" s="669">
        <f t="shared" si="0"/>
        <v>0</v>
      </c>
      <c r="G29" s="670"/>
      <c r="H29" s="671"/>
      <c r="I29" s="343"/>
    </row>
    <row r="30" spans="1:9" x14ac:dyDescent="0.25">
      <c r="A30" s="2"/>
      <c r="B30" s="334"/>
      <c r="C30" s="20"/>
      <c r="D30" s="675">
        <f t="shared" si="3"/>
        <v>0</v>
      </c>
      <c r="E30" s="673"/>
      <c r="F30" s="669">
        <f t="shared" si="0"/>
        <v>0</v>
      </c>
      <c r="G30" s="670"/>
      <c r="H30" s="671"/>
      <c r="I30" s="343"/>
    </row>
    <row r="31" spans="1:9" x14ac:dyDescent="0.25">
      <c r="A31" s="2"/>
      <c r="B31" s="334"/>
      <c r="C31" s="20"/>
      <c r="D31" s="675">
        <f t="shared" si="3"/>
        <v>0</v>
      </c>
      <c r="E31" s="673"/>
      <c r="F31" s="669">
        <f t="shared" si="0"/>
        <v>0</v>
      </c>
      <c r="G31" s="670"/>
      <c r="H31" s="671"/>
      <c r="I31" s="343"/>
    </row>
    <row r="32" spans="1:9" x14ac:dyDescent="0.25">
      <c r="A32" s="2"/>
      <c r="B32" s="334"/>
      <c r="C32" s="20"/>
      <c r="D32" s="667">
        <f>C32*B23</f>
        <v>0</v>
      </c>
      <c r="E32" s="668"/>
      <c r="F32" s="669">
        <f t="shared" si="0"/>
        <v>0</v>
      </c>
      <c r="G32" s="670"/>
      <c r="H32" s="671"/>
      <c r="I32" s="343"/>
    </row>
    <row r="33" spans="1:9" x14ac:dyDescent="0.25">
      <c r="A33" s="2"/>
      <c r="B33" s="334"/>
      <c r="C33" s="20"/>
      <c r="D33" s="667">
        <f t="shared" ref="D33:D87" si="4">C33*B24</f>
        <v>0</v>
      </c>
      <c r="E33" s="668"/>
      <c r="F33" s="669">
        <f t="shared" si="0"/>
        <v>0</v>
      </c>
      <c r="G33" s="670"/>
      <c r="H33" s="671"/>
      <c r="I33" s="343"/>
    </row>
    <row r="34" spans="1:9" x14ac:dyDescent="0.25">
      <c r="A34" s="2"/>
      <c r="B34" s="334"/>
      <c r="C34" s="20"/>
      <c r="D34" s="667">
        <f t="shared" si="4"/>
        <v>0</v>
      </c>
      <c r="E34" s="668"/>
      <c r="F34" s="669">
        <f t="shared" si="0"/>
        <v>0</v>
      </c>
      <c r="G34" s="670"/>
      <c r="H34" s="671"/>
      <c r="I34" s="343"/>
    </row>
    <row r="35" spans="1:9" x14ac:dyDescent="0.25">
      <c r="A35" s="2"/>
      <c r="B35" s="334"/>
      <c r="C35" s="20"/>
      <c r="D35" s="667">
        <f t="shared" si="4"/>
        <v>0</v>
      </c>
      <c r="E35" s="668"/>
      <c r="F35" s="669">
        <f t="shared" si="0"/>
        <v>0</v>
      </c>
      <c r="G35" s="670"/>
      <c r="H35" s="671"/>
      <c r="I35" s="343"/>
    </row>
    <row r="36" spans="1:9" x14ac:dyDescent="0.25">
      <c r="A36" s="2"/>
      <c r="B36" s="334"/>
      <c r="C36" s="20"/>
      <c r="D36" s="667">
        <f t="shared" si="4"/>
        <v>0</v>
      </c>
      <c r="E36" s="668"/>
      <c r="F36" s="669">
        <f t="shared" si="0"/>
        <v>0</v>
      </c>
      <c r="G36" s="670"/>
      <c r="H36" s="671"/>
      <c r="I36" s="343"/>
    </row>
    <row r="37" spans="1:9" x14ac:dyDescent="0.25">
      <c r="A37" s="2"/>
      <c r="B37" s="334"/>
      <c r="C37" s="20"/>
      <c r="D37" s="667">
        <f t="shared" si="4"/>
        <v>0</v>
      </c>
      <c r="E37" s="668"/>
      <c r="F37" s="669">
        <f t="shared" si="0"/>
        <v>0</v>
      </c>
      <c r="G37" s="670"/>
      <c r="H37" s="671"/>
      <c r="I37" s="343"/>
    </row>
    <row r="38" spans="1:9" x14ac:dyDescent="0.25">
      <c r="A38" s="2"/>
      <c r="B38" s="334"/>
      <c r="C38" s="20"/>
      <c r="D38" s="667">
        <f t="shared" si="4"/>
        <v>0</v>
      </c>
      <c r="E38" s="668"/>
      <c r="F38" s="669">
        <f t="shared" si="0"/>
        <v>0</v>
      </c>
      <c r="G38" s="670"/>
      <c r="H38" s="671"/>
      <c r="I38" s="343"/>
    </row>
    <row r="39" spans="1:9" x14ac:dyDescent="0.25">
      <c r="A39" s="2"/>
      <c r="B39" s="334"/>
      <c r="C39" s="20"/>
      <c r="D39" s="667">
        <f t="shared" si="4"/>
        <v>0</v>
      </c>
      <c r="E39" s="668"/>
      <c r="F39" s="669">
        <f t="shared" si="0"/>
        <v>0</v>
      </c>
      <c r="G39" s="670"/>
      <c r="H39" s="671"/>
      <c r="I39" s="343"/>
    </row>
    <row r="40" spans="1:9" x14ac:dyDescent="0.25">
      <c r="A40" s="2"/>
      <c r="B40" s="334"/>
      <c r="C40" s="20"/>
      <c r="D40" s="450">
        <f t="shared" si="4"/>
        <v>0</v>
      </c>
      <c r="E40" s="159"/>
      <c r="F40" s="110">
        <f t="shared" si="0"/>
        <v>0</v>
      </c>
      <c r="G40" s="111"/>
      <c r="H40" s="112"/>
      <c r="I40" s="343"/>
    </row>
    <row r="41" spans="1:9" x14ac:dyDescent="0.25">
      <c r="A41" s="2"/>
      <c r="B41" s="334"/>
      <c r="C41" s="20"/>
      <c r="D41" s="450">
        <f t="shared" si="4"/>
        <v>0</v>
      </c>
      <c r="E41" s="159"/>
      <c r="F41" s="110">
        <f t="shared" si="0"/>
        <v>0</v>
      </c>
      <c r="G41" s="111"/>
      <c r="H41" s="112"/>
      <c r="I41" s="343"/>
    </row>
    <row r="42" spans="1:9" x14ac:dyDescent="0.25">
      <c r="A42" s="2"/>
      <c r="B42" s="334"/>
      <c r="C42" s="20"/>
      <c r="D42" s="450">
        <f t="shared" si="4"/>
        <v>0</v>
      </c>
      <c r="E42" s="159"/>
      <c r="F42" s="110">
        <f t="shared" si="0"/>
        <v>0</v>
      </c>
      <c r="G42" s="111"/>
      <c r="H42" s="112"/>
      <c r="I42" s="343"/>
    </row>
    <row r="43" spans="1:9" x14ac:dyDescent="0.25">
      <c r="A43" s="2"/>
      <c r="B43" s="334"/>
      <c r="C43" s="20"/>
      <c r="D43" s="450">
        <f t="shared" si="4"/>
        <v>0</v>
      </c>
      <c r="E43" s="159"/>
      <c r="F43" s="110">
        <f t="shared" si="0"/>
        <v>0</v>
      </c>
      <c r="G43" s="111"/>
      <c r="H43" s="112"/>
      <c r="I43" s="343"/>
    </row>
    <row r="44" spans="1:9" x14ac:dyDescent="0.25">
      <c r="A44" s="2"/>
      <c r="B44" s="334"/>
      <c r="C44" s="20"/>
      <c r="D44" s="450">
        <f t="shared" si="4"/>
        <v>0</v>
      </c>
      <c r="E44" s="159"/>
      <c r="F44" s="110">
        <f t="shared" si="0"/>
        <v>0</v>
      </c>
      <c r="G44" s="111"/>
      <c r="H44" s="112"/>
      <c r="I44" s="343"/>
    </row>
    <row r="45" spans="1:9" x14ac:dyDescent="0.25">
      <c r="A45" s="2"/>
      <c r="B45" s="334"/>
      <c r="C45" s="20"/>
      <c r="D45" s="450">
        <f t="shared" si="4"/>
        <v>0</v>
      </c>
      <c r="E45" s="159"/>
      <c r="F45" s="110">
        <f t="shared" si="0"/>
        <v>0</v>
      </c>
      <c r="G45" s="111"/>
      <c r="H45" s="112"/>
      <c r="I45" s="343"/>
    </row>
    <row r="46" spans="1:9" x14ac:dyDescent="0.25">
      <c r="A46" s="2"/>
      <c r="B46" s="334"/>
      <c r="C46" s="20"/>
      <c r="D46" s="450">
        <f t="shared" si="4"/>
        <v>0</v>
      </c>
      <c r="E46" s="159"/>
      <c r="F46" s="110">
        <f t="shared" si="0"/>
        <v>0</v>
      </c>
      <c r="G46" s="111"/>
      <c r="H46" s="112"/>
      <c r="I46" s="343"/>
    </row>
    <row r="47" spans="1:9" x14ac:dyDescent="0.25">
      <c r="A47" s="2"/>
      <c r="B47" s="334"/>
      <c r="C47" s="20"/>
      <c r="D47" s="450">
        <f t="shared" si="4"/>
        <v>0</v>
      </c>
      <c r="E47" s="159"/>
      <c r="F47" s="110">
        <f t="shared" si="0"/>
        <v>0</v>
      </c>
      <c r="G47" s="111"/>
      <c r="H47" s="112"/>
      <c r="I47" s="343"/>
    </row>
    <row r="48" spans="1:9" x14ac:dyDescent="0.25">
      <c r="A48" s="2"/>
      <c r="B48" s="334"/>
      <c r="C48" s="20"/>
      <c r="D48" s="450">
        <f t="shared" si="4"/>
        <v>0</v>
      </c>
      <c r="E48" s="159"/>
      <c r="F48" s="110">
        <f t="shared" si="0"/>
        <v>0</v>
      </c>
      <c r="G48" s="111"/>
      <c r="H48" s="112"/>
      <c r="I48" s="343"/>
    </row>
    <row r="49" spans="1:9" x14ac:dyDescent="0.25">
      <c r="A49" s="2"/>
      <c r="B49" s="334"/>
      <c r="C49" s="20"/>
      <c r="D49" s="450">
        <f t="shared" si="4"/>
        <v>0</v>
      </c>
      <c r="E49" s="159"/>
      <c r="F49" s="110">
        <f t="shared" si="0"/>
        <v>0</v>
      </c>
      <c r="G49" s="111"/>
      <c r="H49" s="112"/>
      <c r="I49" s="343"/>
    </row>
    <row r="50" spans="1:9" x14ac:dyDescent="0.25">
      <c r="A50" s="2"/>
      <c r="B50" s="334"/>
      <c r="C50" s="20"/>
      <c r="D50" s="450">
        <f t="shared" si="4"/>
        <v>0</v>
      </c>
      <c r="E50" s="159"/>
      <c r="F50" s="110">
        <f t="shared" si="0"/>
        <v>0</v>
      </c>
      <c r="G50" s="111"/>
      <c r="H50" s="112"/>
      <c r="I50" s="343"/>
    </row>
    <row r="51" spans="1:9" x14ac:dyDescent="0.25">
      <c r="A51" s="2"/>
      <c r="B51" s="334"/>
      <c r="C51" s="20"/>
      <c r="D51" s="450">
        <f t="shared" si="4"/>
        <v>0</v>
      </c>
      <c r="E51" s="159"/>
      <c r="F51" s="110">
        <f t="shared" si="0"/>
        <v>0</v>
      </c>
      <c r="G51" s="111"/>
      <c r="H51" s="112"/>
      <c r="I51" s="343"/>
    </row>
    <row r="52" spans="1:9" x14ac:dyDescent="0.25">
      <c r="A52" s="2"/>
      <c r="B52" s="334"/>
      <c r="C52" s="20"/>
      <c r="D52" s="450">
        <f t="shared" si="4"/>
        <v>0</v>
      </c>
      <c r="E52" s="159"/>
      <c r="F52" s="110">
        <f t="shared" si="0"/>
        <v>0</v>
      </c>
      <c r="G52" s="111"/>
      <c r="H52" s="112"/>
      <c r="I52" s="343"/>
    </row>
    <row r="53" spans="1:9" x14ac:dyDescent="0.25">
      <c r="A53" s="2"/>
      <c r="B53" s="334"/>
      <c r="C53" s="20"/>
      <c r="D53" s="450">
        <f t="shared" si="4"/>
        <v>0</v>
      </c>
      <c r="E53" s="159"/>
      <c r="F53" s="110">
        <f t="shared" si="0"/>
        <v>0</v>
      </c>
      <c r="G53" s="111"/>
      <c r="H53" s="112"/>
      <c r="I53" s="343"/>
    </row>
    <row r="54" spans="1:9" x14ac:dyDescent="0.25">
      <c r="A54" s="2"/>
      <c r="B54" s="334"/>
      <c r="C54" s="20"/>
      <c r="D54" s="450">
        <f t="shared" si="4"/>
        <v>0</v>
      </c>
      <c r="E54" s="159"/>
      <c r="F54" s="110">
        <f t="shared" si="0"/>
        <v>0</v>
      </c>
      <c r="G54" s="111"/>
      <c r="H54" s="112"/>
      <c r="I54" s="343"/>
    </row>
    <row r="55" spans="1:9" x14ac:dyDescent="0.25">
      <c r="A55" s="2"/>
      <c r="B55" s="334"/>
      <c r="C55" s="20"/>
      <c r="D55" s="450">
        <f t="shared" si="4"/>
        <v>0</v>
      </c>
      <c r="E55" s="159"/>
      <c r="F55" s="110">
        <f t="shared" si="0"/>
        <v>0</v>
      </c>
      <c r="G55" s="111"/>
      <c r="H55" s="112"/>
      <c r="I55" s="343"/>
    </row>
    <row r="56" spans="1:9" x14ac:dyDescent="0.25">
      <c r="A56" s="2"/>
      <c r="B56" s="334"/>
      <c r="C56" s="20"/>
      <c r="D56" s="450">
        <f t="shared" si="4"/>
        <v>0</v>
      </c>
      <c r="E56" s="159"/>
      <c r="F56" s="110">
        <f t="shared" si="0"/>
        <v>0</v>
      </c>
      <c r="G56" s="111"/>
      <c r="H56" s="112"/>
      <c r="I56" s="343"/>
    </row>
    <row r="57" spans="1:9" x14ac:dyDescent="0.25">
      <c r="A57" s="2"/>
      <c r="B57" s="334"/>
      <c r="C57" s="20"/>
      <c r="D57" s="450">
        <f t="shared" si="4"/>
        <v>0</v>
      </c>
      <c r="E57" s="159"/>
      <c r="F57" s="110">
        <f t="shared" si="0"/>
        <v>0</v>
      </c>
      <c r="G57" s="111"/>
      <c r="H57" s="112"/>
      <c r="I57" s="343"/>
    </row>
    <row r="58" spans="1:9" x14ac:dyDescent="0.25">
      <c r="A58" s="2"/>
      <c r="B58" s="334"/>
      <c r="C58" s="20"/>
      <c r="D58" s="450">
        <f t="shared" si="4"/>
        <v>0</v>
      </c>
      <c r="E58" s="159"/>
      <c r="F58" s="110">
        <f t="shared" si="0"/>
        <v>0</v>
      </c>
      <c r="G58" s="111"/>
      <c r="H58" s="112"/>
      <c r="I58" s="343"/>
    </row>
    <row r="59" spans="1:9" x14ac:dyDescent="0.25">
      <c r="A59" s="2"/>
      <c r="B59" s="334"/>
      <c r="C59" s="20"/>
      <c r="D59" s="450">
        <f t="shared" si="4"/>
        <v>0</v>
      </c>
      <c r="E59" s="159"/>
      <c r="F59" s="110">
        <f t="shared" si="0"/>
        <v>0</v>
      </c>
      <c r="G59" s="111"/>
      <c r="H59" s="112"/>
      <c r="I59" s="343"/>
    </row>
    <row r="60" spans="1:9" x14ac:dyDescent="0.25">
      <c r="A60" s="2"/>
      <c r="B60" s="334"/>
      <c r="C60" s="20"/>
      <c r="D60" s="450">
        <f t="shared" si="4"/>
        <v>0</v>
      </c>
      <c r="E60" s="159"/>
      <c r="F60" s="110">
        <f t="shared" si="0"/>
        <v>0</v>
      </c>
      <c r="G60" s="111"/>
      <c r="H60" s="112"/>
      <c r="I60" s="343"/>
    </row>
    <row r="61" spans="1:9" x14ac:dyDescent="0.25">
      <c r="A61" s="2"/>
      <c r="B61" s="334"/>
      <c r="C61" s="20"/>
      <c r="D61" s="450">
        <f t="shared" si="4"/>
        <v>0</v>
      </c>
      <c r="E61" s="159"/>
      <c r="F61" s="110">
        <f t="shared" si="0"/>
        <v>0</v>
      </c>
      <c r="G61" s="111"/>
      <c r="H61" s="112"/>
      <c r="I61" s="343"/>
    </row>
    <row r="62" spans="1:9" x14ac:dyDescent="0.25">
      <c r="A62" s="2"/>
      <c r="B62" s="334"/>
      <c r="C62" s="20"/>
      <c r="D62" s="450">
        <f t="shared" si="4"/>
        <v>0</v>
      </c>
      <c r="E62" s="159"/>
      <c r="F62" s="110">
        <f t="shared" si="0"/>
        <v>0</v>
      </c>
      <c r="G62" s="111"/>
      <c r="H62" s="112"/>
      <c r="I62" s="343"/>
    </row>
    <row r="63" spans="1:9" x14ac:dyDescent="0.25">
      <c r="A63" s="2"/>
      <c r="B63" s="334"/>
      <c r="C63" s="20"/>
      <c r="D63" s="450">
        <f t="shared" si="4"/>
        <v>0</v>
      </c>
      <c r="E63" s="159"/>
      <c r="F63" s="110">
        <f t="shared" si="0"/>
        <v>0</v>
      </c>
      <c r="G63" s="111"/>
      <c r="H63" s="112"/>
      <c r="I63" s="343"/>
    </row>
    <row r="64" spans="1:9" x14ac:dyDescent="0.25">
      <c r="A64" s="2"/>
      <c r="B64" s="334"/>
      <c r="C64" s="20"/>
      <c r="D64" s="450">
        <f t="shared" si="4"/>
        <v>0</v>
      </c>
      <c r="E64" s="159"/>
      <c r="F64" s="110">
        <f t="shared" si="0"/>
        <v>0</v>
      </c>
      <c r="G64" s="111"/>
      <c r="H64" s="112"/>
      <c r="I64" s="343"/>
    </row>
    <row r="65" spans="1:9" x14ac:dyDescent="0.25">
      <c r="A65" s="2"/>
      <c r="B65" s="334"/>
      <c r="C65" s="20"/>
      <c r="D65" s="450">
        <f t="shared" si="4"/>
        <v>0</v>
      </c>
      <c r="E65" s="159"/>
      <c r="F65" s="110">
        <f t="shared" si="0"/>
        <v>0</v>
      </c>
      <c r="G65" s="111"/>
      <c r="H65" s="112"/>
      <c r="I65" s="343"/>
    </row>
    <row r="66" spans="1:9" x14ac:dyDescent="0.25">
      <c r="A66" s="2"/>
      <c r="B66" s="334"/>
      <c r="C66" s="20"/>
      <c r="D66" s="450">
        <f t="shared" si="4"/>
        <v>0</v>
      </c>
      <c r="E66" s="159"/>
      <c r="F66" s="110">
        <f t="shared" si="0"/>
        <v>0</v>
      </c>
      <c r="G66" s="111"/>
      <c r="H66" s="112"/>
      <c r="I66" s="343"/>
    </row>
    <row r="67" spans="1:9" x14ac:dyDescent="0.25">
      <c r="A67" s="2"/>
      <c r="B67" s="334"/>
      <c r="C67" s="20"/>
      <c r="D67" s="450">
        <f t="shared" si="4"/>
        <v>0</v>
      </c>
      <c r="E67" s="159"/>
      <c r="F67" s="110">
        <f t="shared" si="0"/>
        <v>0</v>
      </c>
      <c r="G67" s="111"/>
      <c r="H67" s="112"/>
      <c r="I67" s="343"/>
    </row>
    <row r="68" spans="1:9" x14ac:dyDescent="0.25">
      <c r="A68" s="2"/>
      <c r="B68" s="334"/>
      <c r="C68" s="20"/>
      <c r="D68" s="450">
        <f t="shared" si="4"/>
        <v>0</v>
      </c>
      <c r="E68" s="159"/>
      <c r="F68" s="110">
        <f t="shared" si="0"/>
        <v>0</v>
      </c>
      <c r="G68" s="111"/>
      <c r="H68" s="112"/>
      <c r="I68" s="343"/>
    </row>
    <row r="69" spans="1:9" x14ac:dyDescent="0.25">
      <c r="A69" s="2"/>
      <c r="B69" s="334"/>
      <c r="C69" s="20"/>
      <c r="D69" s="450">
        <f t="shared" si="4"/>
        <v>0</v>
      </c>
      <c r="E69" s="159"/>
      <c r="F69" s="110">
        <f t="shared" si="0"/>
        <v>0</v>
      </c>
      <c r="G69" s="111"/>
      <c r="H69" s="112"/>
      <c r="I69" s="343"/>
    </row>
    <row r="70" spans="1:9" x14ac:dyDescent="0.25">
      <c r="A70" s="2"/>
      <c r="B70" s="334"/>
      <c r="C70" s="20"/>
      <c r="D70" s="450">
        <f t="shared" si="4"/>
        <v>0</v>
      </c>
      <c r="E70" s="159"/>
      <c r="F70" s="110">
        <f t="shared" si="0"/>
        <v>0</v>
      </c>
      <c r="G70" s="111"/>
      <c r="H70" s="112"/>
      <c r="I70" s="343"/>
    </row>
    <row r="71" spans="1:9" x14ac:dyDescent="0.25">
      <c r="A71" s="2"/>
      <c r="B71" s="334"/>
      <c r="C71" s="20"/>
      <c r="D71" s="450">
        <f t="shared" si="4"/>
        <v>0</v>
      </c>
      <c r="E71" s="159"/>
      <c r="F71" s="110">
        <f t="shared" si="0"/>
        <v>0</v>
      </c>
      <c r="G71" s="111"/>
      <c r="H71" s="112"/>
      <c r="I71" s="343"/>
    </row>
    <row r="72" spans="1:9" x14ac:dyDescent="0.25">
      <c r="A72" s="2"/>
      <c r="B72" s="334"/>
      <c r="C72" s="20"/>
      <c r="D72" s="450">
        <f t="shared" si="4"/>
        <v>0</v>
      </c>
      <c r="E72" s="159"/>
      <c r="F72" s="110">
        <f t="shared" si="0"/>
        <v>0</v>
      </c>
      <c r="G72" s="111"/>
      <c r="H72" s="112"/>
      <c r="I72" s="343"/>
    </row>
    <row r="73" spans="1:9" x14ac:dyDescent="0.25">
      <c r="A73" s="2"/>
      <c r="B73" s="334"/>
      <c r="C73" s="20"/>
      <c r="D73" s="450">
        <f t="shared" si="4"/>
        <v>0</v>
      </c>
      <c r="E73" s="159"/>
      <c r="F73" s="110">
        <f t="shared" si="0"/>
        <v>0</v>
      </c>
      <c r="G73" s="111"/>
      <c r="H73" s="112"/>
      <c r="I73" s="343"/>
    </row>
    <row r="74" spans="1:9" x14ac:dyDescent="0.25">
      <c r="A74" s="2"/>
      <c r="B74" s="334"/>
      <c r="C74" s="20"/>
      <c r="D74" s="450">
        <f t="shared" si="4"/>
        <v>0</v>
      </c>
      <c r="E74" s="159"/>
      <c r="F74" s="110">
        <f t="shared" si="0"/>
        <v>0</v>
      </c>
      <c r="G74" s="111"/>
      <c r="H74" s="112"/>
      <c r="I74" s="343"/>
    </row>
    <row r="75" spans="1:9" x14ac:dyDescent="0.25">
      <c r="A75" s="2"/>
      <c r="B75" s="334"/>
      <c r="C75" s="20"/>
      <c r="D75" s="450">
        <f t="shared" si="4"/>
        <v>0</v>
      </c>
      <c r="E75" s="159"/>
      <c r="F75" s="110">
        <f t="shared" si="0"/>
        <v>0</v>
      </c>
      <c r="G75" s="111"/>
      <c r="H75" s="112"/>
      <c r="I75" s="343"/>
    </row>
    <row r="76" spans="1:9" x14ac:dyDescent="0.25">
      <c r="A76" s="2"/>
      <c r="B76" s="334"/>
      <c r="C76" s="20"/>
      <c r="D76" s="450">
        <f t="shared" si="4"/>
        <v>0</v>
      </c>
      <c r="E76" s="159"/>
      <c r="F76" s="110">
        <f t="shared" si="0"/>
        <v>0</v>
      </c>
      <c r="G76" s="111"/>
      <c r="H76" s="112"/>
      <c r="I76" s="343"/>
    </row>
    <row r="77" spans="1:9" x14ac:dyDescent="0.25">
      <c r="A77" s="2"/>
      <c r="B77" s="334"/>
      <c r="C77" s="20"/>
      <c r="D77" s="450">
        <f t="shared" si="4"/>
        <v>0</v>
      </c>
      <c r="E77" s="159"/>
      <c r="F77" s="110">
        <f t="shared" si="0"/>
        <v>0</v>
      </c>
      <c r="G77" s="111"/>
      <c r="H77" s="112"/>
      <c r="I77" s="343"/>
    </row>
    <row r="78" spans="1:9" x14ac:dyDescent="0.25">
      <c r="A78" s="2"/>
      <c r="B78" s="334"/>
      <c r="C78" s="20"/>
      <c r="D78" s="450">
        <f t="shared" si="4"/>
        <v>0</v>
      </c>
      <c r="E78" s="159"/>
      <c r="F78" s="110">
        <f t="shared" si="0"/>
        <v>0</v>
      </c>
      <c r="G78" s="111"/>
      <c r="H78" s="112"/>
      <c r="I78" s="343"/>
    </row>
    <row r="79" spans="1:9" x14ac:dyDescent="0.25">
      <c r="A79" s="2"/>
      <c r="B79" s="334"/>
      <c r="C79" s="20"/>
      <c r="D79" s="450">
        <f t="shared" si="4"/>
        <v>0</v>
      </c>
      <c r="E79" s="159"/>
      <c r="F79" s="110">
        <f t="shared" si="0"/>
        <v>0</v>
      </c>
      <c r="G79" s="111"/>
      <c r="H79" s="112"/>
      <c r="I79" s="343"/>
    </row>
    <row r="80" spans="1:9" x14ac:dyDescent="0.25">
      <c r="A80" s="2"/>
      <c r="B80" s="334"/>
      <c r="C80" s="20"/>
      <c r="D80" s="450">
        <f t="shared" si="4"/>
        <v>0</v>
      </c>
      <c r="E80" s="159"/>
      <c r="F80" s="110">
        <f t="shared" si="0"/>
        <v>0</v>
      </c>
      <c r="G80" s="111"/>
      <c r="H80" s="112"/>
      <c r="I80" s="343"/>
    </row>
    <row r="81" spans="1:9" x14ac:dyDescent="0.25">
      <c r="A81" s="2"/>
      <c r="B81" s="334"/>
      <c r="C81" s="20"/>
      <c r="D81" s="450">
        <f t="shared" si="4"/>
        <v>0</v>
      </c>
      <c r="E81" s="159"/>
      <c r="F81" s="110">
        <f t="shared" si="0"/>
        <v>0</v>
      </c>
      <c r="G81" s="111"/>
      <c r="H81" s="112"/>
      <c r="I81" s="343"/>
    </row>
    <row r="82" spans="1:9" x14ac:dyDescent="0.25">
      <c r="A82" s="2"/>
      <c r="B82" s="334"/>
      <c r="C82" s="20"/>
      <c r="D82" s="450">
        <f t="shared" si="4"/>
        <v>0</v>
      </c>
      <c r="E82" s="159"/>
      <c r="F82" s="110">
        <f t="shared" si="0"/>
        <v>0</v>
      </c>
      <c r="G82" s="111"/>
      <c r="H82" s="112"/>
      <c r="I82" s="343"/>
    </row>
    <row r="83" spans="1:9" x14ac:dyDescent="0.25">
      <c r="A83" s="2"/>
      <c r="B83" s="334"/>
      <c r="C83" s="20"/>
      <c r="D83" s="450">
        <f t="shared" si="4"/>
        <v>0</v>
      </c>
      <c r="E83" s="159"/>
      <c r="F83" s="110">
        <f t="shared" si="0"/>
        <v>0</v>
      </c>
      <c r="G83" s="111"/>
      <c r="H83" s="112"/>
      <c r="I83" s="343"/>
    </row>
    <row r="84" spans="1:9" x14ac:dyDescent="0.25">
      <c r="A84" s="198"/>
      <c r="B84" s="334"/>
      <c r="C84" s="20"/>
      <c r="D84" s="450">
        <f t="shared" si="4"/>
        <v>0</v>
      </c>
      <c r="E84" s="159"/>
      <c r="F84" s="110">
        <f t="shared" si="0"/>
        <v>0</v>
      </c>
      <c r="G84" s="111"/>
      <c r="H84" s="112"/>
      <c r="I84" s="343"/>
    </row>
    <row r="85" spans="1:9" x14ac:dyDescent="0.25">
      <c r="A85" s="2"/>
      <c r="B85" s="334"/>
      <c r="C85" s="20"/>
      <c r="D85" s="450">
        <f t="shared" si="4"/>
        <v>0</v>
      </c>
      <c r="E85" s="159"/>
      <c r="F85" s="110">
        <f t="shared" si="0"/>
        <v>0</v>
      </c>
      <c r="G85" s="111"/>
      <c r="H85" s="112"/>
      <c r="I85" s="343"/>
    </row>
    <row r="86" spans="1:9" x14ac:dyDescent="0.25">
      <c r="A86" s="2"/>
      <c r="B86" s="334"/>
      <c r="C86" s="20"/>
      <c r="D86" s="450">
        <f t="shared" si="4"/>
        <v>0</v>
      </c>
      <c r="E86" s="159"/>
      <c r="F86" s="110">
        <f t="shared" si="0"/>
        <v>0</v>
      </c>
      <c r="G86" s="111"/>
      <c r="H86" s="112"/>
      <c r="I86" s="343"/>
    </row>
    <row r="87" spans="1:9" x14ac:dyDescent="0.25">
      <c r="A87" s="2"/>
      <c r="B87" s="334"/>
      <c r="C87" s="20"/>
      <c r="D87" s="450">
        <f t="shared" si="4"/>
        <v>0</v>
      </c>
      <c r="E87" s="159"/>
      <c r="F87" s="110">
        <f t="shared" si="0"/>
        <v>0</v>
      </c>
      <c r="G87" s="111"/>
      <c r="H87" s="112"/>
      <c r="I87" s="343"/>
    </row>
    <row r="88" spans="1:9" x14ac:dyDescent="0.25">
      <c r="A88" s="2"/>
      <c r="B88" s="334"/>
      <c r="C88" s="20"/>
      <c r="D88" s="450">
        <f>C88*B29</f>
        <v>0</v>
      </c>
      <c r="E88" s="159"/>
      <c r="F88" s="110">
        <f t="shared" si="0"/>
        <v>0</v>
      </c>
      <c r="G88" s="111"/>
      <c r="H88" s="112"/>
      <c r="I88" s="343"/>
    </row>
    <row r="89" spans="1:9" ht="15.75" thickBot="1" x14ac:dyDescent="0.3">
      <c r="A89" s="4"/>
      <c r="B89" s="334"/>
      <c r="C89" s="48"/>
      <c r="D89" s="513">
        <f>C89*B30</f>
        <v>0</v>
      </c>
      <c r="E89" s="333"/>
      <c r="F89" s="316">
        <f t="shared" si="0"/>
        <v>0</v>
      </c>
      <c r="G89" s="277"/>
      <c r="H89" s="112"/>
      <c r="I89" s="343"/>
    </row>
    <row r="90" spans="1:9" ht="16.5" thickTop="1" thickBot="1" x14ac:dyDescent="0.3">
      <c r="C90" s="166">
        <f>SUM(C8:C89)</f>
        <v>256</v>
      </c>
      <c r="D90" s="208">
        <f>SUM(D8:D89)</f>
        <v>1669.5320000000002</v>
      </c>
      <c r="E90" s="50"/>
      <c r="F90" s="6">
        <f>SUM(F8:F89)</f>
        <v>1669.5320000000002</v>
      </c>
    </row>
    <row r="91" spans="1:9" ht="15.75" thickBot="1" x14ac:dyDescent="0.3">
      <c r="A91" s="233"/>
      <c r="D91" s="209" t="s">
        <v>4</v>
      </c>
      <c r="E91" s="109">
        <f>F4+F5+F6-+C90</f>
        <v>244</v>
      </c>
    </row>
    <row r="92" spans="1:9" ht="15.75" thickBot="1" x14ac:dyDescent="0.3">
      <c r="A92" s="226"/>
    </row>
    <row r="93" spans="1:9" ht="16.5" thickTop="1" thickBot="1" x14ac:dyDescent="0.3">
      <c r="A93" s="161"/>
      <c r="C93" s="862" t="s">
        <v>11</v>
      </c>
      <c r="D93" s="863"/>
      <c r="E93" s="291">
        <f>E5+E4+E6+-F90</f>
        <v>1600.4679999999998</v>
      </c>
    </row>
  </sheetData>
  <mergeCells count="2">
    <mergeCell ref="A1:G1"/>
    <mergeCell ref="C93:D9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workbookViewId="0">
      <selection activeCell="H23" sqref="H23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56" t="s">
        <v>244</v>
      </c>
      <c r="B1" s="856"/>
      <c r="C1" s="856"/>
      <c r="D1" s="856"/>
      <c r="E1" s="856"/>
      <c r="F1" s="856"/>
      <c r="G1" s="856"/>
      <c r="H1" s="14">
        <v>1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44"/>
      <c r="H4" s="15"/>
    </row>
    <row r="5" spans="1:8" x14ac:dyDescent="0.25">
      <c r="A5" s="650" t="s">
        <v>196</v>
      </c>
      <c r="B5" s="868" t="s">
        <v>197</v>
      </c>
      <c r="C5" s="868"/>
      <c r="D5" s="269">
        <v>42723</v>
      </c>
      <c r="E5" s="162">
        <v>1000</v>
      </c>
      <c r="F5" s="120">
        <v>1000</v>
      </c>
      <c r="G5" s="253">
        <f>F47</f>
        <v>1089</v>
      </c>
      <c r="H5" s="275">
        <f>E5-G5+E6</f>
        <v>-89</v>
      </c>
    </row>
    <row r="6" spans="1:8" ht="15.75" thickBot="1" x14ac:dyDescent="0.3">
      <c r="A6" s="16"/>
      <c r="B6" s="869"/>
      <c r="C6" s="869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>
        <v>100</v>
      </c>
      <c r="D8" s="427">
        <v>100</v>
      </c>
      <c r="E8" s="426">
        <v>42726</v>
      </c>
      <c r="F8" s="615">
        <f t="shared" ref="F8:F45" si="0">D8</f>
        <v>100</v>
      </c>
      <c r="G8" s="616" t="s">
        <v>179</v>
      </c>
      <c r="H8" s="429">
        <v>90</v>
      </c>
    </row>
    <row r="9" spans="1:8" x14ac:dyDescent="0.25">
      <c r="A9" s="129"/>
      <c r="B9" s="165"/>
      <c r="C9" s="20">
        <v>70</v>
      </c>
      <c r="D9" s="583">
        <v>70</v>
      </c>
      <c r="E9" s="584">
        <v>42727</v>
      </c>
      <c r="F9" s="585">
        <f t="shared" si="0"/>
        <v>70</v>
      </c>
      <c r="G9" s="586" t="s">
        <v>185</v>
      </c>
      <c r="H9" s="102">
        <v>90</v>
      </c>
    </row>
    <row r="10" spans="1:8" x14ac:dyDescent="0.25">
      <c r="A10" s="130"/>
      <c r="B10" s="165"/>
      <c r="C10" s="20">
        <v>80</v>
      </c>
      <c r="D10" s="583">
        <v>80</v>
      </c>
      <c r="E10" s="584">
        <v>42727</v>
      </c>
      <c r="F10" s="585">
        <f t="shared" si="0"/>
        <v>80</v>
      </c>
      <c r="G10" s="586" t="s">
        <v>186</v>
      </c>
      <c r="H10" s="102">
        <v>90</v>
      </c>
    </row>
    <row r="11" spans="1:8" x14ac:dyDescent="0.25">
      <c r="A11" s="142" t="s">
        <v>33</v>
      </c>
      <c r="B11" s="165"/>
      <c r="C11" s="20">
        <v>80</v>
      </c>
      <c r="D11" s="583">
        <v>80</v>
      </c>
      <c r="E11" s="584">
        <v>42728</v>
      </c>
      <c r="F11" s="585">
        <f t="shared" si="0"/>
        <v>80</v>
      </c>
      <c r="G11" s="586" t="s">
        <v>188</v>
      </c>
      <c r="H11" s="102">
        <v>90</v>
      </c>
    </row>
    <row r="12" spans="1:8" x14ac:dyDescent="0.25">
      <c r="A12" s="130"/>
      <c r="B12" s="165"/>
      <c r="C12" s="20">
        <v>50</v>
      </c>
      <c r="D12" s="583">
        <v>50</v>
      </c>
      <c r="E12" s="584">
        <v>42728</v>
      </c>
      <c r="F12" s="585">
        <f t="shared" si="0"/>
        <v>50</v>
      </c>
      <c r="G12" s="586" t="s">
        <v>188</v>
      </c>
      <c r="H12" s="102">
        <v>90</v>
      </c>
    </row>
    <row r="13" spans="1:8" x14ac:dyDescent="0.25">
      <c r="A13" s="130"/>
      <c r="B13" s="165"/>
      <c r="C13" s="20">
        <v>70</v>
      </c>
      <c r="D13" s="583">
        <v>70</v>
      </c>
      <c r="E13" s="584">
        <v>42728</v>
      </c>
      <c r="F13" s="585">
        <f t="shared" si="0"/>
        <v>70</v>
      </c>
      <c r="G13" s="586" t="s">
        <v>189</v>
      </c>
      <c r="H13" s="102">
        <v>90</v>
      </c>
    </row>
    <row r="14" spans="1:8" x14ac:dyDescent="0.25">
      <c r="A14" s="7"/>
      <c r="B14" s="165"/>
      <c r="C14" s="20">
        <v>60</v>
      </c>
      <c r="D14" s="583">
        <v>60</v>
      </c>
      <c r="E14" s="584">
        <v>42731</v>
      </c>
      <c r="F14" s="585">
        <f t="shared" si="0"/>
        <v>60</v>
      </c>
      <c r="G14" s="586" t="s">
        <v>190</v>
      </c>
      <c r="H14" s="102">
        <v>90</v>
      </c>
    </row>
    <row r="15" spans="1:8" x14ac:dyDescent="0.25">
      <c r="A15" s="7"/>
      <c r="B15" s="165"/>
      <c r="C15" s="20">
        <v>200</v>
      </c>
      <c r="D15" s="583">
        <v>200</v>
      </c>
      <c r="E15" s="584">
        <v>42731</v>
      </c>
      <c r="F15" s="585">
        <f t="shared" si="0"/>
        <v>200</v>
      </c>
      <c r="G15" s="586" t="s">
        <v>191</v>
      </c>
      <c r="H15" s="102">
        <v>90</v>
      </c>
    </row>
    <row r="16" spans="1:8" x14ac:dyDescent="0.25">
      <c r="A16" s="59"/>
      <c r="B16" s="165"/>
      <c r="C16" s="20">
        <v>200</v>
      </c>
      <c r="D16" s="583">
        <v>200</v>
      </c>
      <c r="E16" s="584">
        <v>42732</v>
      </c>
      <c r="F16" s="585">
        <f t="shared" si="0"/>
        <v>200</v>
      </c>
      <c r="G16" s="586" t="s">
        <v>193</v>
      </c>
      <c r="H16" s="102">
        <v>90</v>
      </c>
    </row>
    <row r="17" spans="1:8" x14ac:dyDescent="0.25">
      <c r="A17" s="59"/>
      <c r="B17" s="165"/>
      <c r="C17" s="20">
        <v>89</v>
      </c>
      <c r="D17" s="583">
        <v>89</v>
      </c>
      <c r="E17" s="584">
        <v>42733</v>
      </c>
      <c r="F17" s="585">
        <f t="shared" si="0"/>
        <v>89</v>
      </c>
      <c r="G17" s="586" t="s">
        <v>194</v>
      </c>
      <c r="H17" s="102">
        <v>90</v>
      </c>
    </row>
    <row r="18" spans="1:8" x14ac:dyDescent="0.25">
      <c r="A18" s="59"/>
      <c r="B18" s="172"/>
      <c r="C18" s="20">
        <v>1</v>
      </c>
      <c r="D18" s="558">
        <v>90</v>
      </c>
      <c r="E18" s="346">
        <v>42748</v>
      </c>
      <c r="F18" s="553">
        <f t="shared" si="0"/>
        <v>90</v>
      </c>
      <c r="G18" s="662" t="s">
        <v>205</v>
      </c>
      <c r="H18" s="556">
        <v>90</v>
      </c>
    </row>
    <row r="19" spans="1:8" x14ac:dyDescent="0.25">
      <c r="A19" s="59"/>
      <c r="B19" s="172"/>
      <c r="C19" s="20"/>
      <c r="D19" s="558"/>
      <c r="E19" s="346"/>
      <c r="F19" s="553">
        <f t="shared" si="0"/>
        <v>0</v>
      </c>
      <c r="G19" s="662"/>
      <c r="H19" s="556" t="s">
        <v>41</v>
      </c>
    </row>
    <row r="20" spans="1:8" x14ac:dyDescent="0.25">
      <c r="A20" s="59"/>
      <c r="B20" s="172"/>
      <c r="C20" s="20"/>
      <c r="D20" s="558"/>
      <c r="E20" s="346"/>
      <c r="F20" s="553">
        <f t="shared" si="0"/>
        <v>0</v>
      </c>
      <c r="G20" s="662"/>
      <c r="H20" s="556"/>
    </row>
    <row r="21" spans="1:8" x14ac:dyDescent="0.25">
      <c r="A21" s="59"/>
      <c r="B21" s="172"/>
      <c r="C21" s="20"/>
      <c r="D21" s="558"/>
      <c r="E21" s="346"/>
      <c r="F21" s="553">
        <f t="shared" si="0"/>
        <v>0</v>
      </c>
      <c r="G21" s="662"/>
      <c r="H21" s="556"/>
    </row>
    <row r="22" spans="1:8" x14ac:dyDescent="0.25">
      <c r="A22" s="59"/>
      <c r="B22" s="122"/>
      <c r="C22" s="20"/>
      <c r="D22" s="583"/>
      <c r="E22" s="584"/>
      <c r="F22" s="585">
        <f t="shared" si="0"/>
        <v>0</v>
      </c>
      <c r="G22" s="586"/>
      <c r="H22" s="102"/>
    </row>
    <row r="23" spans="1:8" x14ac:dyDescent="0.25">
      <c r="A23" s="59"/>
      <c r="B23" s="172"/>
      <c r="C23" s="20"/>
      <c r="D23" s="583"/>
      <c r="E23" s="584"/>
      <c r="F23" s="585">
        <f t="shared" si="0"/>
        <v>0</v>
      </c>
      <c r="G23" s="586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21"/>
      <c r="H24" s="24"/>
    </row>
    <row r="25" spans="1:8" x14ac:dyDescent="0.25">
      <c r="A25" s="59"/>
      <c r="B25" s="172"/>
      <c r="C25" s="20"/>
      <c r="D25" s="19"/>
      <c r="E25" s="438"/>
      <c r="F25" s="30">
        <f t="shared" si="0"/>
        <v>0</v>
      </c>
      <c r="G25" s="564"/>
      <c r="H25" s="439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21"/>
      <c r="H26" s="24"/>
    </row>
    <row r="27" spans="1:8" x14ac:dyDescent="0.25">
      <c r="A27" s="59"/>
      <c r="B27" s="172"/>
      <c r="C27" s="20"/>
      <c r="D27" s="19"/>
      <c r="E27" s="438"/>
      <c r="F27" s="30">
        <f t="shared" si="0"/>
        <v>0</v>
      </c>
      <c r="G27" s="564"/>
      <c r="H27" s="439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21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21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6">
        <f>SUM(C8:C46)</f>
        <v>1000</v>
      </c>
      <c r="D47" s="196">
        <f>SUM(D8:D46)</f>
        <v>1089</v>
      </c>
      <c r="E47" s="129"/>
      <c r="F47" s="196">
        <f>SUM(F8:F46)</f>
        <v>1089</v>
      </c>
      <c r="G47" s="129"/>
      <c r="H47" s="129"/>
    </row>
    <row r="48" spans="1:8" x14ac:dyDescent="0.25">
      <c r="B48" s="127"/>
      <c r="C48" s="127"/>
      <c r="D48" s="646" t="s">
        <v>21</v>
      </c>
      <c r="E48" s="647"/>
      <c r="F48" s="280">
        <f>E5+E6-F47</f>
        <v>-89</v>
      </c>
      <c r="G48" s="127"/>
      <c r="H48" s="127"/>
    </row>
    <row r="49" spans="2:8" ht="15.75" thickBot="1" x14ac:dyDescent="0.3">
      <c r="B49" s="127"/>
      <c r="C49" s="127"/>
      <c r="D49" s="648" t="s">
        <v>4</v>
      </c>
      <c r="E49" s="649"/>
      <c r="F49" s="563">
        <f>F5-C47+F6</f>
        <v>0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GY1" workbookViewId="0">
      <pane xSplit="1" topLeftCell="IS1" activePane="topRight" state="frozen"/>
      <selection activeCell="GY1" sqref="GY1"/>
      <selection pane="topRight" activeCell="JC18" sqref="JC18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30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27"/>
      <c r="F1" s="83"/>
      <c r="G1" s="82"/>
      <c r="H1" s="82"/>
      <c r="I1" s="82"/>
      <c r="K1" s="851" t="s">
        <v>296</v>
      </c>
      <c r="L1" s="851"/>
      <c r="M1" s="851"/>
      <c r="N1" s="851"/>
      <c r="O1" s="851"/>
      <c r="P1" s="851"/>
      <c r="Q1" s="851"/>
      <c r="R1" s="14">
        <f>I1+1</f>
        <v>1</v>
      </c>
      <c r="T1" s="851" t="str">
        <f>K1</f>
        <v>ENTRADA DEL MES DE ABRIL   2017</v>
      </c>
      <c r="U1" s="851"/>
      <c r="V1" s="851"/>
      <c r="W1" s="851"/>
      <c r="X1" s="851"/>
      <c r="Y1" s="851"/>
      <c r="Z1" s="851"/>
      <c r="AA1" s="14">
        <f>R1+1</f>
        <v>2</v>
      </c>
      <c r="AC1" s="851" t="str">
        <f>T1</f>
        <v>ENTRADA DEL MES DE ABRIL   2017</v>
      </c>
      <c r="AD1" s="851"/>
      <c r="AE1" s="851"/>
      <c r="AF1" s="851"/>
      <c r="AG1" s="851"/>
      <c r="AH1" s="851"/>
      <c r="AI1" s="851"/>
      <c r="AJ1" s="14">
        <f>AA1+1</f>
        <v>3</v>
      </c>
      <c r="AL1" s="851" t="str">
        <f>AC1</f>
        <v>ENTRADA DEL MES DE ABRIL   2017</v>
      </c>
      <c r="AM1" s="851"/>
      <c r="AN1" s="851"/>
      <c r="AO1" s="851"/>
      <c r="AP1" s="851"/>
      <c r="AQ1" s="851"/>
      <c r="AR1" s="851"/>
      <c r="AS1" s="14">
        <f>AJ1+1</f>
        <v>4</v>
      </c>
      <c r="AU1" s="851" t="str">
        <f>AL1</f>
        <v>ENTRADA DEL MES DE ABRIL   2017</v>
      </c>
      <c r="AV1" s="851"/>
      <c r="AW1" s="851"/>
      <c r="AX1" s="851"/>
      <c r="AY1" s="851"/>
      <c r="AZ1" s="851"/>
      <c r="BA1" s="851"/>
      <c r="BB1" s="14">
        <f>AS1+1</f>
        <v>5</v>
      </c>
      <c r="BD1" s="851" t="str">
        <f>AU1</f>
        <v>ENTRADA DEL MES DE ABRIL   2017</v>
      </c>
      <c r="BE1" s="851"/>
      <c r="BF1" s="851"/>
      <c r="BG1" s="851"/>
      <c r="BH1" s="851"/>
      <c r="BI1" s="851"/>
      <c r="BJ1" s="851"/>
      <c r="BK1" s="14">
        <f>BB1+1</f>
        <v>6</v>
      </c>
      <c r="BM1" s="851" t="str">
        <f>BD1</f>
        <v>ENTRADA DEL MES DE ABRIL   2017</v>
      </c>
      <c r="BN1" s="851"/>
      <c r="BO1" s="851"/>
      <c r="BP1" s="851"/>
      <c r="BQ1" s="851"/>
      <c r="BR1" s="851"/>
      <c r="BS1" s="851"/>
      <c r="BT1" s="14">
        <f>BK1+1</f>
        <v>7</v>
      </c>
      <c r="BV1" s="851" t="str">
        <f>BM1</f>
        <v>ENTRADA DEL MES DE ABRIL   2017</v>
      </c>
      <c r="BW1" s="851"/>
      <c r="BX1" s="851"/>
      <c r="BY1" s="851"/>
      <c r="BZ1" s="851"/>
      <c r="CA1" s="851"/>
      <c r="CB1" s="851"/>
      <c r="CC1" s="14">
        <f>BT1+1</f>
        <v>8</v>
      </c>
      <c r="CE1" s="851" t="str">
        <f>BV1</f>
        <v>ENTRADA DEL MES DE ABRIL   2017</v>
      </c>
      <c r="CF1" s="851"/>
      <c r="CG1" s="851"/>
      <c r="CH1" s="851"/>
      <c r="CI1" s="851"/>
      <c r="CJ1" s="851"/>
      <c r="CK1" s="851"/>
      <c r="CL1" s="14">
        <f>CC1+1</f>
        <v>9</v>
      </c>
      <c r="CN1" s="851" t="str">
        <f>CE1</f>
        <v>ENTRADA DEL MES DE ABRIL   2017</v>
      </c>
      <c r="CO1" s="851"/>
      <c r="CP1" s="851"/>
      <c r="CQ1" s="851"/>
      <c r="CR1" s="851"/>
      <c r="CS1" s="851"/>
      <c r="CT1" s="851"/>
      <c r="CU1" s="14">
        <f>CL1+1</f>
        <v>10</v>
      </c>
      <c r="CW1" s="851" t="str">
        <f>CN1</f>
        <v>ENTRADA DEL MES DE ABRIL   2017</v>
      </c>
      <c r="CX1" s="851"/>
      <c r="CY1" s="851"/>
      <c r="CZ1" s="851"/>
      <c r="DA1" s="851"/>
      <c r="DB1" s="851"/>
      <c r="DC1" s="851"/>
      <c r="DD1" s="14">
        <f>CU1+1</f>
        <v>11</v>
      </c>
      <c r="DF1" s="851" t="str">
        <f>CW1</f>
        <v>ENTRADA DEL MES DE ABRIL   2017</v>
      </c>
      <c r="DG1" s="851"/>
      <c r="DH1" s="851"/>
      <c r="DI1" s="851"/>
      <c r="DJ1" s="851"/>
      <c r="DK1" s="851"/>
      <c r="DL1" s="851"/>
      <c r="DM1" s="14">
        <f>DD1+1</f>
        <v>12</v>
      </c>
      <c r="DO1" s="851" t="str">
        <f>DF1</f>
        <v>ENTRADA DEL MES DE ABRIL   2017</v>
      </c>
      <c r="DP1" s="851"/>
      <c r="DQ1" s="851"/>
      <c r="DR1" s="851"/>
      <c r="DS1" s="851"/>
      <c r="DT1" s="851"/>
      <c r="DU1" s="851"/>
      <c r="DV1" s="14">
        <f>DM1+1</f>
        <v>13</v>
      </c>
      <c r="DX1" s="851" t="str">
        <f>DO1</f>
        <v>ENTRADA DEL MES DE ABRIL   2017</v>
      </c>
      <c r="DY1" s="851"/>
      <c r="DZ1" s="851"/>
      <c r="EA1" s="851"/>
      <c r="EB1" s="851"/>
      <c r="EC1" s="851"/>
      <c r="ED1" s="851"/>
      <c r="EE1" s="14">
        <f>DV1+1</f>
        <v>14</v>
      </c>
      <c r="EG1" s="851" t="str">
        <f>DX1</f>
        <v>ENTRADA DEL MES DE ABRIL   2017</v>
      </c>
      <c r="EH1" s="851"/>
      <c r="EI1" s="851"/>
      <c r="EJ1" s="851"/>
      <c r="EK1" s="851"/>
      <c r="EL1" s="851"/>
      <c r="EM1" s="851"/>
      <c r="EN1" s="14">
        <f>EE1+1</f>
        <v>15</v>
      </c>
      <c r="EP1" s="851" t="str">
        <f>EG1</f>
        <v>ENTRADA DEL MES DE ABRIL   2017</v>
      </c>
      <c r="EQ1" s="851"/>
      <c r="ER1" s="851"/>
      <c r="ES1" s="851"/>
      <c r="ET1" s="851"/>
      <c r="EU1" s="851"/>
      <c r="EV1" s="851"/>
      <c r="EW1" s="14">
        <f>EN1+1</f>
        <v>16</v>
      </c>
      <c r="EY1" s="851" t="str">
        <f>EP1</f>
        <v>ENTRADA DEL MES DE ABRIL   2017</v>
      </c>
      <c r="EZ1" s="851"/>
      <c r="FA1" s="851"/>
      <c r="FB1" s="851"/>
      <c r="FC1" s="851"/>
      <c r="FD1" s="851"/>
      <c r="FE1" s="851"/>
      <c r="FF1" s="14">
        <f>EW1+1</f>
        <v>17</v>
      </c>
      <c r="FH1" s="851" t="str">
        <f>EY1</f>
        <v>ENTRADA DEL MES DE ABRIL   2017</v>
      </c>
      <c r="FI1" s="851"/>
      <c r="FJ1" s="851"/>
      <c r="FK1" s="851"/>
      <c r="FL1" s="851"/>
      <c r="FM1" s="851"/>
      <c r="FN1" s="851"/>
      <c r="FO1" s="14">
        <f>FF1+1</f>
        <v>18</v>
      </c>
      <c r="FP1" t="s">
        <v>37</v>
      </c>
      <c r="FQ1" s="851" t="str">
        <f>FH1</f>
        <v>ENTRADA DEL MES DE ABRIL   2017</v>
      </c>
      <c r="FR1" s="851"/>
      <c r="FS1" s="851"/>
      <c r="FT1" s="851"/>
      <c r="FU1" s="851"/>
      <c r="FV1" s="851"/>
      <c r="FW1" s="851"/>
      <c r="FX1" s="14">
        <f>FO1+1</f>
        <v>19</v>
      </c>
      <c r="FZ1" s="851" t="str">
        <f>FQ1</f>
        <v>ENTRADA DEL MES DE ABRIL   2017</v>
      </c>
      <c r="GA1" s="851"/>
      <c r="GB1" s="851"/>
      <c r="GC1" s="851"/>
      <c r="GD1" s="851"/>
      <c r="GE1" s="851"/>
      <c r="GF1" s="851"/>
      <c r="GG1" s="14">
        <f>FX1+1</f>
        <v>20</v>
      </c>
      <c r="GI1" s="851" t="str">
        <f>FZ1</f>
        <v>ENTRADA DEL MES DE ABRIL   2017</v>
      </c>
      <c r="GJ1" s="851"/>
      <c r="GK1" s="851"/>
      <c r="GL1" s="851"/>
      <c r="GM1" s="851"/>
      <c r="GN1" s="851"/>
      <c r="GO1" s="851"/>
      <c r="GP1" s="14">
        <f>GG1+1</f>
        <v>21</v>
      </c>
      <c r="GR1" s="851" t="str">
        <f>GI1</f>
        <v>ENTRADA DEL MES DE ABRIL   2017</v>
      </c>
      <c r="GS1" s="851"/>
      <c r="GT1" s="851"/>
      <c r="GU1" s="851"/>
      <c r="GV1" s="851"/>
      <c r="GW1" s="851"/>
      <c r="GX1" s="851"/>
      <c r="GY1" s="14">
        <f>GP1+1</f>
        <v>22</v>
      </c>
      <c r="HA1" s="851" t="str">
        <f>GR1</f>
        <v>ENTRADA DEL MES DE ABRIL   2017</v>
      </c>
      <c r="HB1" s="851"/>
      <c r="HC1" s="851"/>
      <c r="HD1" s="851"/>
      <c r="HE1" s="851"/>
      <c r="HF1" s="851"/>
      <c r="HG1" s="851"/>
      <c r="HH1" s="14">
        <f>GY1+1</f>
        <v>23</v>
      </c>
      <c r="HJ1" s="851" t="str">
        <f>HA1</f>
        <v>ENTRADA DEL MES DE ABRIL   2017</v>
      </c>
      <c r="HK1" s="851"/>
      <c r="HL1" s="851"/>
      <c r="HM1" s="851"/>
      <c r="HN1" s="851"/>
      <c r="HO1" s="851"/>
      <c r="HP1" s="851"/>
      <c r="HQ1" s="14">
        <f>HH1+1</f>
        <v>24</v>
      </c>
      <c r="HS1" s="851" t="str">
        <f>HJ1</f>
        <v>ENTRADA DEL MES DE ABRIL   2017</v>
      </c>
      <c r="HT1" s="851"/>
      <c r="HU1" s="851"/>
      <c r="HV1" s="851"/>
      <c r="HW1" s="851"/>
      <c r="HX1" s="851"/>
      <c r="HY1" s="851"/>
      <c r="HZ1" s="14">
        <f>HQ1+1</f>
        <v>25</v>
      </c>
      <c r="IB1" s="851" t="str">
        <f>HS1</f>
        <v>ENTRADA DEL MES DE ABRIL   2017</v>
      </c>
      <c r="IC1" s="851"/>
      <c r="ID1" s="851"/>
      <c r="IE1" s="851"/>
      <c r="IF1" s="851"/>
      <c r="IG1" s="851"/>
      <c r="IH1" s="851"/>
      <c r="II1" s="14">
        <f>HZ1+1</f>
        <v>26</v>
      </c>
      <c r="IK1" s="851" t="str">
        <f>IB1</f>
        <v>ENTRADA DEL MES DE ABRIL   2017</v>
      </c>
      <c r="IL1" s="851"/>
      <c r="IM1" s="851"/>
      <c r="IN1" s="851"/>
      <c r="IO1" s="851"/>
      <c r="IP1" s="851"/>
      <c r="IQ1" s="851"/>
      <c r="IR1" s="14">
        <f>II1+1</f>
        <v>27</v>
      </c>
      <c r="IT1" s="851" t="str">
        <f>IK1</f>
        <v>ENTRADA DEL MES DE ABRIL   2017</v>
      </c>
      <c r="IU1" s="851"/>
      <c r="IV1" s="851"/>
      <c r="IW1" s="851"/>
      <c r="IX1" s="851"/>
      <c r="IY1" s="851"/>
      <c r="IZ1" s="851"/>
      <c r="JA1" s="14">
        <f>IR1+1</f>
        <v>28</v>
      </c>
      <c r="JC1" s="851" t="str">
        <f>IT1</f>
        <v>ENTRADA DEL MES DE ABRIL   2017</v>
      </c>
      <c r="JD1" s="851"/>
      <c r="JE1" s="851"/>
      <c r="JF1" s="851"/>
      <c r="JG1" s="851"/>
      <c r="JH1" s="851"/>
      <c r="JI1" s="851"/>
      <c r="JJ1" s="14">
        <f>JA1+1</f>
        <v>29</v>
      </c>
      <c r="JL1" s="851" t="str">
        <f>JC1</f>
        <v>ENTRADA DEL MES DE ABRIL   2017</v>
      </c>
      <c r="JM1" s="851"/>
      <c r="JN1" s="851"/>
      <c r="JO1" s="851"/>
      <c r="JP1" s="851"/>
      <c r="JQ1" s="851"/>
      <c r="JR1" s="851"/>
      <c r="JS1" s="14">
        <f>JJ1+1</f>
        <v>30</v>
      </c>
      <c r="JU1" s="851" t="str">
        <f>JL1</f>
        <v>ENTRADA DEL MES DE ABRIL   2017</v>
      </c>
      <c r="JV1" s="851"/>
      <c r="JW1" s="851"/>
      <c r="JX1" s="851"/>
      <c r="JY1" s="851"/>
      <c r="JZ1" s="851"/>
      <c r="KA1" s="851"/>
      <c r="KB1" s="14">
        <f>JS1+1</f>
        <v>31</v>
      </c>
      <c r="KD1" s="851" t="str">
        <f>JU1</f>
        <v>ENTRADA DEL MES DE ABRIL   2017</v>
      </c>
      <c r="KE1" s="851"/>
      <c r="KF1" s="851"/>
      <c r="KG1" s="851"/>
      <c r="KH1" s="851"/>
      <c r="KI1" s="851"/>
      <c r="KJ1" s="851"/>
      <c r="KK1" s="14">
        <f>KB1+1</f>
        <v>32</v>
      </c>
      <c r="KM1" s="851" t="str">
        <f>KD1</f>
        <v>ENTRADA DEL MES DE ABRIL   2017</v>
      </c>
      <c r="KN1" s="851"/>
      <c r="KO1" s="851"/>
      <c r="KP1" s="851"/>
      <c r="KQ1" s="851"/>
      <c r="KR1" s="851"/>
      <c r="KS1" s="851"/>
      <c r="KT1" s="14">
        <f>KK1+1</f>
        <v>33</v>
      </c>
      <c r="KV1" s="851" t="str">
        <f>KM1</f>
        <v>ENTRADA DEL MES DE ABRIL   2017</v>
      </c>
      <c r="KW1" s="851"/>
      <c r="KX1" s="851"/>
      <c r="KY1" s="851"/>
      <c r="KZ1" s="851"/>
      <c r="LA1" s="851"/>
      <c r="LB1" s="851"/>
      <c r="LC1" s="14">
        <f>KT1+1</f>
        <v>34</v>
      </c>
      <c r="LE1" s="851" t="str">
        <f>KV1</f>
        <v>ENTRADA DEL MES DE ABRIL   2017</v>
      </c>
      <c r="LF1" s="851"/>
      <c r="LG1" s="851"/>
      <c r="LH1" s="851"/>
      <c r="LI1" s="851"/>
      <c r="LJ1" s="851"/>
      <c r="LK1" s="851"/>
      <c r="LL1" s="14">
        <f>LC1+1</f>
        <v>35</v>
      </c>
      <c r="LN1" s="851" t="str">
        <f>LE1</f>
        <v>ENTRADA DEL MES DE ABRIL   2017</v>
      </c>
      <c r="LO1" s="851"/>
      <c r="LP1" s="851"/>
      <c r="LQ1" s="851"/>
      <c r="LR1" s="851"/>
      <c r="LS1" s="851"/>
      <c r="LT1" s="851"/>
      <c r="LU1" s="14">
        <f>LL1+1</f>
        <v>36</v>
      </c>
      <c r="LW1" s="851" t="str">
        <f>LN1</f>
        <v>ENTRADA DEL MES DE ABRIL   2017</v>
      </c>
      <c r="LX1" s="851"/>
      <c r="LY1" s="851"/>
      <c r="LZ1" s="851"/>
      <c r="MA1" s="851"/>
      <c r="MB1" s="851"/>
      <c r="MC1" s="851"/>
      <c r="MD1" s="14">
        <f>LU1+1</f>
        <v>37</v>
      </c>
      <c r="MF1" s="851" t="str">
        <f>LW1</f>
        <v>ENTRADA DEL MES DE ABRIL   2017</v>
      </c>
      <c r="MG1" s="851"/>
      <c r="MH1" s="851"/>
      <c r="MI1" s="851"/>
      <c r="MJ1" s="851"/>
      <c r="MK1" s="851"/>
      <c r="ML1" s="851"/>
      <c r="MM1" s="14">
        <f>MD1+1</f>
        <v>38</v>
      </c>
      <c r="MO1" s="851" t="str">
        <f>MF1</f>
        <v>ENTRADA DEL MES DE ABRIL   2017</v>
      </c>
      <c r="MP1" s="851"/>
      <c r="MQ1" s="851"/>
      <c r="MR1" s="851"/>
      <c r="MS1" s="851"/>
      <c r="MT1" s="851"/>
      <c r="MU1" s="851"/>
      <c r="MV1" s="14">
        <f>MM1+1</f>
        <v>39</v>
      </c>
      <c r="MW1" s="16"/>
      <c r="MX1" s="851" t="str">
        <f>MO1</f>
        <v>ENTRADA DEL MES DE ABRIL   2017</v>
      </c>
      <c r="MY1" s="851"/>
      <c r="MZ1" s="851"/>
      <c r="NA1" s="851"/>
      <c r="NB1" s="851"/>
      <c r="NC1" s="851"/>
      <c r="ND1" s="851"/>
      <c r="NE1" s="14">
        <f>MV1+1</f>
        <v>40</v>
      </c>
      <c r="NG1" s="851" t="str">
        <f>MX1</f>
        <v>ENTRADA DEL MES DE ABRIL   2017</v>
      </c>
      <c r="NH1" s="851"/>
      <c r="NI1" s="851"/>
      <c r="NJ1" s="851"/>
      <c r="NK1" s="851"/>
      <c r="NL1" s="851"/>
      <c r="NM1" s="851"/>
      <c r="NN1" s="14">
        <f>NE1+1</f>
        <v>41</v>
      </c>
      <c r="NP1" s="851" t="str">
        <f>NG1</f>
        <v>ENTRADA DEL MES DE ABRIL   2017</v>
      </c>
      <c r="NQ1" s="851"/>
      <c r="NR1" s="851"/>
      <c r="NS1" s="851"/>
      <c r="NT1" s="851"/>
      <c r="NU1" s="851"/>
      <c r="NV1" s="851"/>
      <c r="NW1" s="14">
        <f>NN1+1</f>
        <v>42</v>
      </c>
      <c r="NY1" s="851" t="str">
        <f>NP1</f>
        <v>ENTRADA DEL MES DE ABRIL   2017</v>
      </c>
      <c r="NZ1" s="851"/>
      <c r="OA1" s="851"/>
      <c r="OB1" s="851"/>
      <c r="OC1" s="851"/>
      <c r="OD1" s="851"/>
      <c r="OE1" s="851"/>
      <c r="OF1" s="14">
        <f>NW1+1</f>
        <v>43</v>
      </c>
      <c r="OH1" s="851" t="str">
        <f>NY1</f>
        <v>ENTRADA DEL MES DE ABRIL   2017</v>
      </c>
      <c r="OI1" s="851"/>
      <c r="OJ1" s="851"/>
      <c r="OK1" s="851"/>
      <c r="OL1" s="851"/>
      <c r="OM1" s="851"/>
      <c r="ON1" s="851"/>
      <c r="OO1" s="14">
        <f>OF1+1</f>
        <v>44</v>
      </c>
      <c r="OQ1" s="851" t="str">
        <f>OH1</f>
        <v>ENTRADA DEL MES DE ABRIL   2017</v>
      </c>
      <c r="OR1" s="851"/>
      <c r="OS1" s="851"/>
      <c r="OT1" s="851"/>
      <c r="OU1" s="851"/>
      <c r="OV1" s="851"/>
      <c r="OW1" s="851"/>
      <c r="OX1" s="14">
        <f>OO1+1</f>
        <v>45</v>
      </c>
      <c r="OZ1" s="851" t="str">
        <f>OQ1</f>
        <v>ENTRADA DEL MES DE ABRIL   2017</v>
      </c>
      <c r="PA1" s="851"/>
      <c r="PB1" s="851"/>
      <c r="PC1" s="851"/>
      <c r="PD1" s="851"/>
      <c r="PE1" s="851"/>
      <c r="PF1" s="851"/>
      <c r="PG1" s="14">
        <f>OX1+1</f>
        <v>46</v>
      </c>
      <c r="PI1" s="851" t="str">
        <f>OZ1</f>
        <v>ENTRADA DEL MES DE ABRIL   2017</v>
      </c>
      <c r="PJ1" s="851"/>
      <c r="PK1" s="851"/>
      <c r="PL1" s="851"/>
      <c r="PM1" s="851"/>
      <c r="PN1" s="851"/>
      <c r="PO1" s="851"/>
      <c r="PP1" s="14">
        <f>PG1+1</f>
        <v>47</v>
      </c>
      <c r="PR1" s="851" t="str">
        <f>PI1</f>
        <v>ENTRADA DEL MES DE ABRIL   2017</v>
      </c>
      <c r="PS1" s="851"/>
      <c r="PT1" s="851"/>
      <c r="PU1" s="851"/>
      <c r="PV1" s="851"/>
      <c r="PW1" s="851"/>
      <c r="PX1" s="851"/>
      <c r="PY1" s="14">
        <f>PP1+1</f>
        <v>48</v>
      </c>
      <c r="QA1" s="851" t="str">
        <f>PR1</f>
        <v>ENTRADA DEL MES DE ABRIL   2017</v>
      </c>
      <c r="QB1" s="851"/>
      <c r="QC1" s="851"/>
      <c r="QD1" s="851"/>
      <c r="QE1" s="851"/>
      <c r="QF1" s="851"/>
      <c r="QG1" s="851"/>
      <c r="QH1" s="14">
        <f>PY1+1</f>
        <v>49</v>
      </c>
      <c r="QJ1" s="851" t="str">
        <f>QA1</f>
        <v>ENTRADA DEL MES DE ABRIL   2017</v>
      </c>
      <c r="QK1" s="851"/>
      <c r="QL1" s="851"/>
      <c r="QM1" s="851"/>
      <c r="QN1" s="851"/>
      <c r="QO1" s="851"/>
      <c r="QP1" s="851"/>
      <c r="QQ1" s="14">
        <f>QH1+1</f>
        <v>50</v>
      </c>
      <c r="QS1" s="851" t="str">
        <f>QJ1</f>
        <v>ENTRADA DEL MES DE ABRIL   2017</v>
      </c>
      <c r="QT1" s="851"/>
      <c r="QU1" s="851"/>
      <c r="QV1" s="851"/>
      <c r="QW1" s="851"/>
      <c r="QX1" s="851"/>
      <c r="QY1" s="851"/>
      <c r="QZ1" s="14">
        <f>QQ1+1</f>
        <v>51</v>
      </c>
      <c r="RB1" s="851" t="str">
        <f>QS1</f>
        <v>ENTRADA DEL MES DE ABRIL   2017</v>
      </c>
      <c r="RC1" s="851"/>
      <c r="RD1" s="851"/>
      <c r="RE1" s="851"/>
      <c r="RF1" s="851"/>
      <c r="RG1" s="851"/>
      <c r="RH1" s="851"/>
      <c r="RI1" s="14">
        <f>QZ1+1</f>
        <v>52</v>
      </c>
      <c r="RK1" s="851" t="str">
        <f>RB1</f>
        <v>ENTRADA DEL MES DE ABRIL   2017</v>
      </c>
      <c r="RL1" s="851"/>
      <c r="RM1" s="851"/>
      <c r="RN1" s="851"/>
      <c r="RO1" s="851"/>
      <c r="RP1" s="851"/>
      <c r="RQ1" s="851"/>
      <c r="RR1" s="14">
        <f>RI1+1</f>
        <v>53</v>
      </c>
      <c r="RT1" s="851" t="str">
        <f>RK1</f>
        <v>ENTRADA DEL MES DE ABRIL   2017</v>
      </c>
      <c r="RU1" s="851"/>
      <c r="RV1" s="851"/>
      <c r="RW1" s="851"/>
      <c r="RX1" s="851"/>
      <c r="RY1" s="851"/>
      <c r="RZ1" s="851"/>
      <c r="SA1" s="14">
        <f>RR1+1</f>
        <v>54</v>
      </c>
      <c r="SC1" s="851" t="str">
        <f>RT1</f>
        <v>ENTRADA DEL MES DE ABRIL   2017</v>
      </c>
      <c r="SD1" s="851"/>
      <c r="SE1" s="851"/>
      <c r="SF1" s="851"/>
      <c r="SG1" s="851"/>
      <c r="SH1" s="851"/>
      <c r="SI1" s="851"/>
      <c r="SJ1" s="14">
        <f>SA1+1</f>
        <v>55</v>
      </c>
      <c r="SL1" s="851" t="str">
        <f>SC1</f>
        <v>ENTRADA DEL MES DE ABRIL   2017</v>
      </c>
      <c r="SM1" s="851"/>
      <c r="SN1" s="851"/>
      <c r="SO1" s="851"/>
      <c r="SP1" s="851"/>
      <c r="SQ1" s="851"/>
      <c r="SR1" s="851"/>
      <c r="SS1" s="14">
        <f>SJ1+1</f>
        <v>56</v>
      </c>
      <c r="SU1" s="851" t="str">
        <f>SL1</f>
        <v>ENTRADA DEL MES DE ABRIL   2017</v>
      </c>
      <c r="SV1" s="851"/>
      <c r="SW1" s="851"/>
      <c r="SX1" s="851"/>
      <c r="SY1" s="851"/>
      <c r="SZ1" s="851"/>
      <c r="TA1" s="851"/>
      <c r="TB1" s="14">
        <f>SS1+1</f>
        <v>57</v>
      </c>
      <c r="TD1" s="851" t="str">
        <f>SU1</f>
        <v>ENTRADA DEL MES DE ABRIL   2017</v>
      </c>
      <c r="TE1" s="851"/>
      <c r="TF1" s="851"/>
      <c r="TG1" s="851"/>
      <c r="TH1" s="851"/>
      <c r="TI1" s="851"/>
      <c r="TJ1" s="851"/>
      <c r="TK1" s="14">
        <f>TB1+1</f>
        <v>58</v>
      </c>
      <c r="TM1" s="851" t="str">
        <f>TD1</f>
        <v>ENTRADA DEL MES DE ABRIL   2017</v>
      </c>
      <c r="TN1" s="851"/>
      <c r="TO1" s="851"/>
      <c r="TP1" s="851"/>
      <c r="TQ1" s="851"/>
      <c r="TR1" s="851"/>
      <c r="TS1" s="851"/>
      <c r="TT1" s="14">
        <f>TK1+1</f>
        <v>59</v>
      </c>
      <c r="TV1" s="851" t="str">
        <f>TM1</f>
        <v>ENTRADA DEL MES DE ABRIL   2017</v>
      </c>
      <c r="TW1" s="851"/>
      <c r="TX1" s="851"/>
      <c r="TY1" s="851"/>
      <c r="TZ1" s="851"/>
      <c r="UA1" s="851"/>
      <c r="UB1" s="851"/>
      <c r="UC1" s="14">
        <f>TT1+1</f>
        <v>60</v>
      </c>
      <c r="UE1" s="851" t="str">
        <f>TV1</f>
        <v>ENTRADA DEL MES DE ABRIL   2017</v>
      </c>
      <c r="UF1" s="851"/>
      <c r="UG1" s="851"/>
      <c r="UH1" s="851"/>
      <c r="UI1" s="851"/>
      <c r="UJ1" s="851"/>
      <c r="UK1" s="851"/>
      <c r="UL1" s="14">
        <f>UC1+1</f>
        <v>61</v>
      </c>
      <c r="UN1" s="851" t="str">
        <f>UE1</f>
        <v>ENTRADA DEL MES DE ABRIL   2017</v>
      </c>
      <c r="UO1" s="851"/>
      <c r="UP1" s="851"/>
      <c r="UQ1" s="851"/>
      <c r="UR1" s="851"/>
      <c r="US1" s="851"/>
      <c r="UT1" s="851"/>
      <c r="UU1" s="14">
        <f>UL1+1</f>
        <v>62</v>
      </c>
      <c r="UW1" s="851" t="str">
        <f>UN1</f>
        <v>ENTRADA DEL MES DE ABRIL   2017</v>
      </c>
      <c r="UX1" s="851"/>
      <c r="UY1" s="851"/>
      <c r="UZ1" s="851"/>
      <c r="VA1" s="851"/>
      <c r="VB1" s="851"/>
      <c r="VC1" s="851"/>
      <c r="VD1" s="14">
        <f>UU1+1</f>
        <v>63</v>
      </c>
      <c r="VF1" s="851" t="str">
        <f>UW1</f>
        <v>ENTRADA DEL MES DE ABRIL   2017</v>
      </c>
      <c r="VG1" s="851"/>
      <c r="VH1" s="851"/>
      <c r="VI1" s="851"/>
      <c r="VJ1" s="851"/>
      <c r="VK1" s="851"/>
      <c r="VL1" s="851"/>
      <c r="VM1" s="14">
        <f>VD1+1</f>
        <v>64</v>
      </c>
      <c r="VO1" s="851" t="str">
        <f>VF1</f>
        <v>ENTRADA DEL MES DE ABRIL   2017</v>
      </c>
      <c r="VP1" s="851"/>
      <c r="VQ1" s="851"/>
      <c r="VR1" s="851"/>
      <c r="VS1" s="851"/>
      <c r="VT1" s="851"/>
      <c r="VU1" s="851"/>
      <c r="VV1" s="14">
        <f>VM1+1</f>
        <v>65</v>
      </c>
      <c r="VX1" s="851" t="str">
        <f>VO1</f>
        <v>ENTRADA DEL MES DE ABRIL   2017</v>
      </c>
      <c r="VY1" s="851"/>
      <c r="VZ1" s="851"/>
      <c r="WA1" s="851"/>
      <c r="WB1" s="851"/>
      <c r="WC1" s="851"/>
      <c r="WD1" s="851"/>
      <c r="WE1" s="14">
        <f>VV1+1</f>
        <v>66</v>
      </c>
      <c r="WG1" s="851" t="str">
        <f>VX1</f>
        <v>ENTRADA DEL MES DE ABRIL   2017</v>
      </c>
      <c r="WH1" s="851"/>
      <c r="WI1" s="851"/>
      <c r="WJ1" s="851"/>
      <c r="WK1" s="851"/>
      <c r="WL1" s="851"/>
      <c r="WM1" s="851"/>
      <c r="WN1" s="14">
        <f>WE1+1</f>
        <v>67</v>
      </c>
      <c r="WP1" s="851" t="str">
        <f>WG1</f>
        <v>ENTRADA DEL MES DE ABRIL   2017</v>
      </c>
      <c r="WQ1" s="851"/>
      <c r="WR1" s="851"/>
      <c r="WS1" s="851"/>
      <c r="WT1" s="851"/>
      <c r="WU1" s="851"/>
      <c r="WV1" s="851"/>
      <c r="WW1" s="14">
        <f>WN1+1</f>
        <v>68</v>
      </c>
      <c r="WY1" s="851" t="str">
        <f>WP1</f>
        <v>ENTRADA DEL MES DE ABRIL   2017</v>
      </c>
      <c r="WZ1" s="851"/>
      <c r="XA1" s="851"/>
      <c r="XB1" s="851"/>
      <c r="XC1" s="851"/>
      <c r="XD1" s="851"/>
      <c r="XE1" s="851"/>
      <c r="XF1" s="14">
        <f>WW1+1</f>
        <v>69</v>
      </c>
      <c r="XH1" s="851" t="str">
        <f>WY1</f>
        <v>ENTRADA DEL MES DE ABRIL   2017</v>
      </c>
      <c r="XI1" s="851"/>
      <c r="XJ1" s="851"/>
      <c r="XK1" s="851"/>
      <c r="XL1" s="851"/>
      <c r="XM1" s="851"/>
      <c r="XN1" s="851"/>
      <c r="XO1" s="14">
        <f>XF1+1</f>
        <v>70</v>
      </c>
      <c r="XQ1" s="851" t="str">
        <f>XH1</f>
        <v>ENTRADA DEL MES DE ABRIL   2017</v>
      </c>
      <c r="XR1" s="851"/>
      <c r="XS1" s="851"/>
      <c r="XT1" s="851"/>
      <c r="XU1" s="851"/>
      <c r="XV1" s="851"/>
      <c r="XW1" s="851"/>
      <c r="XX1" s="14">
        <f>XO1+1</f>
        <v>71</v>
      </c>
      <c r="XZ1" s="851" t="str">
        <f>XQ1</f>
        <v>ENTRADA DEL MES DE ABRIL   2017</v>
      </c>
      <c r="YA1" s="851"/>
      <c r="YB1" s="851"/>
      <c r="YC1" s="851"/>
      <c r="YD1" s="851"/>
      <c r="YE1" s="851"/>
      <c r="YF1" s="851"/>
      <c r="YG1" s="14">
        <f>XX1+1</f>
        <v>72</v>
      </c>
      <c r="YI1" s="851" t="str">
        <f>XZ1</f>
        <v>ENTRADA DEL MES DE ABRIL   2017</v>
      </c>
      <c r="YJ1" s="851"/>
      <c r="YK1" s="851"/>
      <c r="YL1" s="851"/>
      <c r="YM1" s="851"/>
      <c r="YN1" s="851"/>
      <c r="YO1" s="851"/>
      <c r="YP1" s="14">
        <f>YG1+1</f>
        <v>73</v>
      </c>
      <c r="YR1" s="851" t="str">
        <f>YI1</f>
        <v>ENTRADA DEL MES DE ABRIL   2017</v>
      </c>
      <c r="YS1" s="851"/>
      <c r="YT1" s="851"/>
      <c r="YU1" s="851"/>
      <c r="YV1" s="851"/>
      <c r="YW1" s="851"/>
      <c r="YX1" s="851"/>
      <c r="YY1" s="14">
        <f>YP1+1</f>
        <v>74</v>
      </c>
      <c r="ZA1" s="851" t="str">
        <f>YR1</f>
        <v>ENTRADA DEL MES DE ABRIL   2017</v>
      </c>
      <c r="ZB1" s="851"/>
      <c r="ZC1" s="851"/>
      <c r="ZD1" s="851"/>
      <c r="ZE1" s="851"/>
      <c r="ZF1" s="851"/>
      <c r="ZG1" s="851"/>
      <c r="ZH1" s="14">
        <f>YY1+1</f>
        <v>75</v>
      </c>
      <c r="ZJ1" s="851" t="str">
        <f>ZA1</f>
        <v>ENTRADA DEL MES DE ABRIL   2017</v>
      </c>
      <c r="ZK1" s="851"/>
      <c r="ZL1" s="851"/>
      <c r="ZM1" s="851"/>
      <c r="ZN1" s="851"/>
      <c r="ZO1" s="851"/>
      <c r="ZP1" s="851"/>
      <c r="ZQ1" s="14">
        <f>ZH1+1</f>
        <v>76</v>
      </c>
      <c r="ZS1" s="851" t="str">
        <f>ZJ1</f>
        <v>ENTRADA DEL MES DE ABRIL   2017</v>
      </c>
      <c r="ZT1" s="851"/>
      <c r="ZU1" s="851"/>
      <c r="ZV1" s="851"/>
      <c r="ZW1" s="851"/>
      <c r="ZX1" s="851"/>
      <c r="ZY1" s="851"/>
      <c r="ZZ1" s="14">
        <f>ZQ1+1</f>
        <v>77</v>
      </c>
      <c r="AAB1" s="851" t="str">
        <f>ZS1</f>
        <v>ENTRADA DEL MES DE ABRIL   2017</v>
      </c>
      <c r="AAC1" s="851"/>
      <c r="AAD1" s="851"/>
      <c r="AAE1" s="851"/>
      <c r="AAF1" s="851"/>
      <c r="AAG1" s="851"/>
      <c r="AAH1" s="851"/>
      <c r="AAI1" s="14">
        <f>ZZ1+1</f>
        <v>78</v>
      </c>
      <c r="AAK1" s="851" t="str">
        <f>AAB1</f>
        <v>ENTRADA DEL MES DE ABRIL   2017</v>
      </c>
      <c r="AAL1" s="851"/>
      <c r="AAM1" s="851"/>
      <c r="AAN1" s="851"/>
      <c r="AAO1" s="851"/>
      <c r="AAP1" s="851"/>
      <c r="AAQ1" s="851"/>
      <c r="AAR1" s="14">
        <f>AAI1+1</f>
        <v>79</v>
      </c>
      <c r="AAT1" s="851" t="str">
        <f>AAK1</f>
        <v>ENTRADA DEL MES DE ABRIL   2017</v>
      </c>
      <c r="AAU1" s="851"/>
      <c r="AAV1" s="851"/>
      <c r="AAW1" s="851"/>
      <c r="AAX1" s="851"/>
      <c r="AAY1" s="851"/>
      <c r="AAZ1" s="851"/>
      <c r="ABA1" s="14">
        <f>AAR1+1</f>
        <v>80</v>
      </c>
      <c r="ABC1" s="851" t="str">
        <f>AAT1</f>
        <v>ENTRADA DEL MES DE ABRIL   2017</v>
      </c>
      <c r="ABD1" s="851"/>
      <c r="ABE1" s="851"/>
      <c r="ABF1" s="851"/>
      <c r="ABG1" s="851"/>
      <c r="ABH1" s="851"/>
      <c r="ABI1" s="851"/>
      <c r="ABJ1" s="14">
        <f>ABA1+1</f>
        <v>81</v>
      </c>
      <c r="ABL1" s="851" t="str">
        <f>ABC1</f>
        <v>ENTRADA DEL MES DE ABRIL   2017</v>
      </c>
      <c r="ABM1" s="851"/>
      <c r="ABN1" s="851"/>
      <c r="ABO1" s="851"/>
      <c r="ABP1" s="851"/>
      <c r="ABQ1" s="851"/>
      <c r="ABR1" s="851"/>
      <c r="ABS1" s="14">
        <f>ABJ1+1</f>
        <v>82</v>
      </c>
      <c r="ABU1" s="851" t="str">
        <f>ABL1</f>
        <v>ENTRADA DEL MES DE ABRIL   2017</v>
      </c>
      <c r="ABV1" s="851"/>
      <c r="ABW1" s="851"/>
      <c r="ABX1" s="851"/>
      <c r="ABY1" s="851"/>
      <c r="ABZ1" s="851"/>
      <c r="ACA1" s="851"/>
      <c r="ACB1" s="14">
        <f>ABS1+1</f>
        <v>83</v>
      </c>
      <c r="ACD1" s="851" t="str">
        <f>ABU1</f>
        <v>ENTRADA DEL MES DE ABRIL   2017</v>
      </c>
      <c r="ACE1" s="851"/>
      <c r="ACF1" s="851"/>
      <c r="ACG1" s="851"/>
      <c r="ACH1" s="851"/>
      <c r="ACI1" s="851"/>
      <c r="ACJ1" s="851"/>
      <c r="ACK1" s="14">
        <f>ACB1+1</f>
        <v>84</v>
      </c>
      <c r="ACM1" s="851" t="str">
        <f>ACD1</f>
        <v>ENTRADA DEL MES DE ABRIL   2017</v>
      </c>
      <c r="ACN1" s="851"/>
      <c r="ACO1" s="851"/>
      <c r="ACP1" s="851"/>
      <c r="ACQ1" s="851"/>
      <c r="ACR1" s="851"/>
      <c r="ACS1" s="851"/>
      <c r="ACT1" s="14">
        <f>ACK1+1</f>
        <v>85</v>
      </c>
      <c r="ACV1" s="851" t="str">
        <f>ACM1</f>
        <v>ENTRADA DEL MES DE ABRIL   2017</v>
      </c>
      <c r="ACW1" s="851"/>
      <c r="ACX1" s="851"/>
      <c r="ACY1" s="851"/>
      <c r="ACZ1" s="851"/>
      <c r="ADA1" s="851"/>
      <c r="ADB1" s="851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28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61"/>
      <c r="B3" s="16"/>
      <c r="C3" s="16"/>
      <c r="D3" s="72"/>
      <c r="E3" s="156"/>
      <c r="F3" s="75"/>
      <c r="G3" s="15"/>
      <c r="H3" s="64"/>
      <c r="I3" s="18">
        <f>R5</f>
        <v>-6.1299999999973807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41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16" t="str">
        <f t="shared" ref="B4:I4" si="0">K5</f>
        <v>SEABOARD FOODS</v>
      </c>
      <c r="C4" s="16" t="str">
        <f t="shared" si="0"/>
        <v>Seaboard</v>
      </c>
      <c r="D4" s="72" t="str">
        <f t="shared" si="0"/>
        <v>PED. 7010068</v>
      </c>
      <c r="E4" s="156">
        <f t="shared" si="0"/>
        <v>42826</v>
      </c>
      <c r="F4" s="75">
        <f t="shared" si="0"/>
        <v>19471.97</v>
      </c>
      <c r="G4" s="15">
        <f t="shared" si="0"/>
        <v>21</v>
      </c>
      <c r="H4" s="64">
        <f t="shared" si="0"/>
        <v>19478.099999999999</v>
      </c>
      <c r="I4" s="18">
        <f t="shared" si="0"/>
        <v>-6.1299999999973807</v>
      </c>
      <c r="K4" s="16"/>
      <c r="L4" s="16" t="s">
        <v>23</v>
      </c>
      <c r="M4" s="16"/>
      <c r="N4" s="16"/>
      <c r="O4" s="16"/>
      <c r="P4" s="16"/>
      <c r="Q4" s="244" t="s">
        <v>458</v>
      </c>
      <c r="R4" s="16"/>
      <c r="S4" s="16"/>
      <c r="T4" s="16"/>
      <c r="U4" s="16" t="s">
        <v>23</v>
      </c>
      <c r="V4" s="16"/>
      <c r="W4" s="16"/>
      <c r="X4" s="16"/>
      <c r="Y4" s="16"/>
      <c r="Z4" s="244" t="s">
        <v>458</v>
      </c>
      <c r="AA4" s="16"/>
      <c r="AB4" s="16"/>
      <c r="AC4" s="16"/>
      <c r="AD4" s="16" t="s">
        <v>23</v>
      </c>
      <c r="AE4" s="16"/>
      <c r="AF4" s="16"/>
      <c r="AG4" s="16"/>
      <c r="AH4" s="16"/>
      <c r="AI4" s="244" t="s">
        <v>458</v>
      </c>
      <c r="AL4" s="16"/>
      <c r="AM4" s="16" t="s">
        <v>23</v>
      </c>
      <c r="AN4" s="16"/>
      <c r="AO4" s="16"/>
      <c r="AP4" s="16"/>
      <c r="AQ4" s="16"/>
      <c r="AR4" s="120" t="s">
        <v>458</v>
      </c>
      <c r="AS4" s="16"/>
      <c r="AU4" s="16"/>
      <c r="AV4" s="15" t="s">
        <v>23</v>
      </c>
      <c r="AW4" s="16"/>
      <c r="AX4" s="16"/>
      <c r="AY4" s="16"/>
      <c r="AZ4" s="16"/>
      <c r="BA4" s="244" t="s">
        <v>458</v>
      </c>
      <c r="BB4" s="16"/>
      <c r="BD4" s="16"/>
      <c r="BE4" s="16" t="s">
        <v>23</v>
      </c>
      <c r="BF4" s="16"/>
      <c r="BG4" s="16"/>
      <c r="BH4" s="16"/>
      <c r="BI4" s="16"/>
      <c r="BJ4" s="120" t="s">
        <v>458</v>
      </c>
      <c r="BK4" s="16"/>
      <c r="BM4" s="16"/>
      <c r="BN4" s="16" t="s">
        <v>23</v>
      </c>
      <c r="BO4" s="16"/>
      <c r="BP4" s="16"/>
      <c r="BQ4" s="16"/>
      <c r="BR4" s="16"/>
      <c r="BS4" s="244" t="s">
        <v>458</v>
      </c>
      <c r="BV4" s="16"/>
      <c r="BW4" s="16" t="s">
        <v>23</v>
      </c>
      <c r="BX4" s="16"/>
      <c r="BY4" s="16"/>
      <c r="BZ4" s="16"/>
      <c r="CA4" s="16"/>
      <c r="CB4" s="244" t="s">
        <v>458</v>
      </c>
      <c r="CC4" s="16"/>
      <c r="CE4" s="16"/>
      <c r="CF4" s="16" t="s">
        <v>23</v>
      </c>
      <c r="CG4" s="16"/>
      <c r="CH4" s="16"/>
      <c r="CI4" s="16"/>
      <c r="CJ4" s="16"/>
      <c r="CK4" s="120" t="s">
        <v>458</v>
      </c>
      <c r="CL4" s="16"/>
      <c r="CN4" s="16"/>
      <c r="CO4" s="16" t="s">
        <v>23</v>
      </c>
      <c r="CP4" s="16"/>
      <c r="CQ4" s="16"/>
      <c r="CR4" s="16"/>
      <c r="CS4" s="16"/>
      <c r="CT4" s="244" t="s">
        <v>458</v>
      </c>
      <c r="CU4" s="16"/>
      <c r="CW4" s="16"/>
      <c r="CX4" s="16" t="s">
        <v>23</v>
      </c>
      <c r="CY4" s="16"/>
      <c r="CZ4" s="16"/>
      <c r="DA4" s="16"/>
      <c r="DB4" s="16"/>
      <c r="DC4" s="244" t="s">
        <v>458</v>
      </c>
      <c r="DD4" s="16"/>
      <c r="DF4" s="16"/>
      <c r="DG4" s="16" t="s">
        <v>23</v>
      </c>
      <c r="DH4" s="16"/>
      <c r="DI4" s="16"/>
      <c r="DJ4" s="16"/>
      <c r="DK4" s="16"/>
      <c r="DL4" s="244" t="s">
        <v>458</v>
      </c>
      <c r="DM4" s="16"/>
      <c r="DN4" s="16"/>
      <c r="DO4" s="16"/>
      <c r="DP4" s="16" t="s">
        <v>23</v>
      </c>
      <c r="DQ4" s="16"/>
      <c r="DR4" s="16"/>
      <c r="DS4" s="16"/>
      <c r="DT4" s="16"/>
      <c r="DU4" s="245" t="s">
        <v>458</v>
      </c>
      <c r="DV4" s="16"/>
      <c r="DW4" s="16"/>
      <c r="DX4" s="16"/>
      <c r="DY4" s="16" t="s">
        <v>23</v>
      </c>
      <c r="DZ4" s="16"/>
      <c r="EA4" s="16"/>
      <c r="EB4" s="16"/>
      <c r="EC4" s="16"/>
      <c r="ED4" s="245" t="s">
        <v>458</v>
      </c>
      <c r="EE4" s="16"/>
      <c r="EF4" s="16"/>
      <c r="EG4" s="16"/>
      <c r="EH4" s="16" t="s">
        <v>23</v>
      </c>
      <c r="EI4" s="16"/>
      <c r="EJ4" s="16"/>
      <c r="EK4" s="16"/>
      <c r="EL4" s="16"/>
      <c r="EM4" s="120" t="s">
        <v>458</v>
      </c>
      <c r="EN4" s="16"/>
      <c r="EO4" s="16"/>
      <c r="EP4" s="16"/>
      <c r="EQ4" s="120" t="s">
        <v>23</v>
      </c>
      <c r="ER4" s="16"/>
      <c r="ES4" s="129"/>
      <c r="ET4" s="278"/>
      <c r="EU4" s="253"/>
      <c r="EV4" s="244" t="s">
        <v>458</v>
      </c>
      <c r="EW4" s="16"/>
      <c r="EX4" s="16"/>
      <c r="EY4" s="16"/>
      <c r="EZ4" s="16" t="s">
        <v>23</v>
      </c>
      <c r="FA4" s="16"/>
      <c r="FB4" s="16"/>
      <c r="FC4" s="16"/>
      <c r="FD4" s="16"/>
      <c r="FE4" s="120" t="s">
        <v>458</v>
      </c>
      <c r="FF4" s="16"/>
      <c r="FG4" s="16"/>
      <c r="FH4" s="16"/>
      <c r="FI4" s="16" t="s">
        <v>23</v>
      </c>
      <c r="FJ4" s="16"/>
      <c r="FK4" s="16"/>
      <c r="FL4" s="16"/>
      <c r="FM4" s="16"/>
      <c r="FN4" s="120" t="s">
        <v>458</v>
      </c>
      <c r="FO4" s="26"/>
      <c r="FP4" s="16"/>
      <c r="FQ4" s="16"/>
      <c r="FR4" s="16" t="s">
        <v>23</v>
      </c>
      <c r="FS4" s="16"/>
      <c r="FT4" s="16"/>
      <c r="FU4" s="16"/>
      <c r="FV4" s="16"/>
      <c r="FW4" s="244" t="s">
        <v>458</v>
      </c>
      <c r="FX4" s="16"/>
      <c r="FY4" s="16"/>
      <c r="FZ4" s="16"/>
      <c r="GA4" s="16" t="s">
        <v>23</v>
      </c>
      <c r="GB4" s="16"/>
      <c r="GC4" s="16"/>
      <c r="GD4" s="16"/>
      <c r="GE4" s="16"/>
      <c r="GF4" s="244" t="s">
        <v>458</v>
      </c>
      <c r="GG4" s="16"/>
      <c r="GH4" s="16"/>
      <c r="GI4" s="129"/>
      <c r="GJ4" s="16" t="s">
        <v>23</v>
      </c>
      <c r="GK4" s="16"/>
      <c r="GL4" s="16"/>
      <c r="GM4" s="16"/>
      <c r="GN4" s="16"/>
      <c r="GO4" s="244" t="s">
        <v>458</v>
      </c>
      <c r="GP4" s="15"/>
      <c r="GQ4" s="16"/>
      <c r="GR4" s="16"/>
      <c r="GS4" s="16" t="s">
        <v>23</v>
      </c>
      <c r="GT4" s="16"/>
      <c r="GU4" s="16"/>
      <c r="GV4" s="16"/>
      <c r="GW4" s="16"/>
      <c r="GX4" s="244" t="s">
        <v>458</v>
      </c>
      <c r="GY4" s="16"/>
      <c r="GZ4" s="16"/>
      <c r="HA4" s="16"/>
      <c r="HB4" s="16" t="s">
        <v>23</v>
      </c>
      <c r="HC4" s="16"/>
      <c r="HD4" s="16"/>
      <c r="HE4" s="16"/>
      <c r="HF4" s="16"/>
      <c r="HG4" s="244" t="s">
        <v>458</v>
      </c>
      <c r="HH4" s="16"/>
      <c r="HI4" s="16"/>
      <c r="HJ4" s="16"/>
      <c r="HK4" s="16" t="s">
        <v>23</v>
      </c>
      <c r="HL4" s="16"/>
      <c r="HM4" s="16"/>
      <c r="HN4" s="16"/>
      <c r="HO4" s="16"/>
      <c r="HP4" s="244" t="s">
        <v>458</v>
      </c>
      <c r="HQ4" s="16"/>
      <c r="HR4" s="16"/>
      <c r="HS4" s="16"/>
      <c r="HT4" s="16" t="s">
        <v>23</v>
      </c>
      <c r="HU4" s="16"/>
      <c r="HV4" s="16"/>
      <c r="HW4" s="16"/>
      <c r="HX4" s="16"/>
      <c r="HY4" s="244" t="s">
        <v>458</v>
      </c>
      <c r="HZ4" s="16"/>
      <c r="IA4" s="16"/>
      <c r="IB4" s="16"/>
      <c r="IC4" s="16" t="s">
        <v>23</v>
      </c>
      <c r="ID4" s="16"/>
      <c r="IE4" s="16"/>
      <c r="IF4" s="16"/>
      <c r="IG4" s="16"/>
      <c r="IH4" s="244" t="s">
        <v>458</v>
      </c>
      <c r="II4" s="196"/>
      <c r="IJ4" s="16"/>
      <c r="IK4" s="16"/>
      <c r="IL4" s="16" t="s">
        <v>23</v>
      </c>
      <c r="IM4" s="16"/>
      <c r="IN4" s="16"/>
      <c r="IO4" s="16"/>
      <c r="IP4" s="16"/>
      <c r="IQ4" s="244" t="s">
        <v>458</v>
      </c>
      <c r="IR4" s="16"/>
      <c r="IS4" s="16"/>
      <c r="IT4" s="16"/>
      <c r="IU4" s="16" t="s">
        <v>23</v>
      </c>
      <c r="IV4" s="16"/>
      <c r="IW4" s="16"/>
      <c r="IX4" s="16"/>
      <c r="IY4" s="16"/>
      <c r="IZ4" s="244" t="s">
        <v>458</v>
      </c>
      <c r="JA4" s="26"/>
      <c r="JB4" s="16"/>
      <c r="JC4" s="16"/>
      <c r="JD4" s="16" t="s">
        <v>23</v>
      </c>
      <c r="JE4" s="16"/>
      <c r="JF4" s="16"/>
      <c r="JG4" s="129"/>
      <c r="JH4" s="129"/>
      <c r="JI4" s="244"/>
      <c r="JJ4" s="16"/>
      <c r="JK4" s="16"/>
      <c r="JL4" s="16"/>
      <c r="JM4" s="16" t="s">
        <v>23</v>
      </c>
      <c r="JN4" s="16"/>
      <c r="JO4" s="16"/>
      <c r="JP4" s="16"/>
      <c r="JQ4" s="129"/>
      <c r="JR4" s="120"/>
      <c r="JS4" s="251"/>
      <c r="JT4" s="16"/>
      <c r="JU4" s="16"/>
      <c r="JV4" s="16" t="s">
        <v>23</v>
      </c>
      <c r="JW4" s="16"/>
      <c r="JX4" s="16"/>
      <c r="JY4" s="129"/>
      <c r="JZ4" s="129"/>
      <c r="KA4" s="539"/>
      <c r="KB4" s="129"/>
      <c r="KC4" s="16"/>
      <c r="KD4" s="16"/>
      <c r="KE4" s="16" t="s">
        <v>23</v>
      </c>
      <c r="KF4" s="16"/>
      <c r="KG4" s="16"/>
      <c r="KH4" s="16"/>
      <c r="KI4" s="129"/>
      <c r="KJ4" s="244"/>
      <c r="KK4" s="196"/>
      <c r="KL4" s="16"/>
      <c r="KM4" s="16"/>
      <c r="KN4" s="16" t="s">
        <v>23</v>
      </c>
      <c r="KO4" s="16"/>
      <c r="KP4" s="16"/>
      <c r="KQ4" s="16"/>
      <c r="KR4" s="16"/>
      <c r="KS4" s="244"/>
      <c r="KT4" s="129"/>
      <c r="KU4" s="16"/>
      <c r="KV4" s="16"/>
      <c r="KW4" s="16" t="s">
        <v>23</v>
      </c>
      <c r="KX4" s="16"/>
      <c r="KY4" s="16"/>
      <c r="KZ4" s="16"/>
      <c r="LA4" s="16"/>
      <c r="LB4" s="244"/>
      <c r="LC4" s="129"/>
      <c r="LD4" s="16"/>
      <c r="LE4" s="16"/>
      <c r="LF4" s="16" t="s">
        <v>23</v>
      </c>
      <c r="LG4" s="16"/>
      <c r="LH4" s="16"/>
      <c r="LI4" s="16"/>
      <c r="LJ4" s="16"/>
      <c r="LK4" s="244"/>
      <c r="LL4" s="129"/>
      <c r="LM4" s="16"/>
      <c r="LN4" s="16"/>
      <c r="LO4" s="16" t="s">
        <v>23</v>
      </c>
      <c r="LP4" s="16"/>
      <c r="LQ4" s="16"/>
      <c r="LR4" s="16"/>
      <c r="LS4" s="16"/>
      <c r="LT4" s="244"/>
      <c r="LU4" s="16"/>
      <c r="LV4" s="16"/>
      <c r="LW4" s="16"/>
      <c r="LX4" s="16" t="s">
        <v>23</v>
      </c>
      <c r="LY4" s="16"/>
      <c r="LZ4" s="16"/>
      <c r="MA4" s="16"/>
      <c r="MB4" s="16"/>
      <c r="MC4" s="244"/>
      <c r="MD4" s="16"/>
      <c r="ME4" s="16"/>
      <c r="MF4" s="16"/>
      <c r="MG4" s="16" t="s">
        <v>23</v>
      </c>
      <c r="MH4" s="16"/>
      <c r="MI4" s="16"/>
      <c r="MJ4" s="16"/>
      <c r="MK4" s="16"/>
      <c r="ML4" s="244"/>
      <c r="MM4" s="16"/>
      <c r="MN4" s="16"/>
      <c r="MO4" s="16"/>
      <c r="MP4" s="16" t="s">
        <v>23</v>
      </c>
      <c r="MQ4" s="16"/>
      <c r="MR4" s="16"/>
      <c r="MS4" s="16"/>
      <c r="MT4" s="16"/>
      <c r="MU4" s="244"/>
      <c r="MV4" s="16"/>
      <c r="MW4" s="16"/>
      <c r="MX4" s="16"/>
      <c r="MY4" s="16" t="s">
        <v>23</v>
      </c>
      <c r="MZ4" s="16"/>
      <c r="NA4" s="16"/>
      <c r="NB4" s="129"/>
      <c r="NC4" s="129"/>
      <c r="ND4" s="539"/>
      <c r="NE4" s="16"/>
      <c r="NF4" s="16"/>
      <c r="NG4" s="16"/>
      <c r="NH4" s="16" t="s">
        <v>23</v>
      </c>
      <c r="NI4" s="16"/>
      <c r="NJ4" s="16"/>
      <c r="NK4" s="16"/>
      <c r="NL4" s="16"/>
      <c r="NM4" s="244"/>
      <c r="NN4" s="16"/>
      <c r="NO4" s="16"/>
      <c r="NP4" s="16"/>
      <c r="NQ4" s="16" t="s">
        <v>23</v>
      </c>
      <c r="NR4" s="16"/>
      <c r="NS4" s="16"/>
      <c r="NT4" s="16"/>
      <c r="NU4" s="16"/>
      <c r="NV4" s="244"/>
      <c r="NW4" s="16"/>
      <c r="NX4" s="16"/>
      <c r="NY4" s="16"/>
      <c r="NZ4" s="16" t="s">
        <v>23</v>
      </c>
      <c r="OA4" s="16"/>
      <c r="OB4" s="16"/>
      <c r="OC4" s="16"/>
      <c r="OD4" s="16"/>
      <c r="OE4" s="244"/>
      <c r="OF4" s="16"/>
      <c r="OG4" s="16"/>
      <c r="OH4" s="16"/>
      <c r="OI4" s="16" t="s">
        <v>23</v>
      </c>
      <c r="OJ4" s="16"/>
      <c r="OK4" s="129"/>
      <c r="OL4" s="129"/>
      <c r="OM4" s="129"/>
      <c r="ON4" s="244"/>
      <c r="OO4" s="16"/>
      <c r="OP4" s="16"/>
      <c r="OQ4" s="16"/>
      <c r="OR4" s="16" t="s">
        <v>23</v>
      </c>
      <c r="OS4" s="16"/>
      <c r="OT4" s="16"/>
      <c r="OU4" s="16"/>
      <c r="OV4" s="16"/>
      <c r="OW4" s="244"/>
      <c r="OX4" s="16"/>
      <c r="OY4" s="16"/>
      <c r="OZ4" s="16"/>
      <c r="PA4" s="16" t="s">
        <v>23</v>
      </c>
      <c r="PB4" s="16"/>
      <c r="PC4" s="16"/>
      <c r="PD4" s="16"/>
      <c r="PE4" s="16"/>
      <c r="PF4" s="244"/>
      <c r="PG4" s="16"/>
      <c r="PH4" s="16"/>
      <c r="PI4" s="16"/>
      <c r="PJ4" s="16" t="s">
        <v>23</v>
      </c>
      <c r="PK4" s="16"/>
      <c r="PL4" s="16"/>
      <c r="PM4" s="16"/>
      <c r="PN4" s="16"/>
      <c r="PO4" s="244"/>
      <c r="PP4" s="16"/>
      <c r="PQ4" s="16"/>
      <c r="PR4" s="16"/>
      <c r="PS4" s="16" t="s">
        <v>23</v>
      </c>
      <c r="PT4" s="16"/>
      <c r="PU4" s="16"/>
      <c r="PV4" s="16"/>
      <c r="PW4" s="16"/>
      <c r="PX4" s="244"/>
      <c r="PY4" s="16"/>
      <c r="PZ4" s="16"/>
      <c r="QA4" s="16"/>
      <c r="QB4" s="16" t="s">
        <v>23</v>
      </c>
      <c r="QC4" s="16"/>
      <c r="QD4" s="16"/>
      <c r="QE4" s="16"/>
      <c r="QF4" s="16"/>
      <c r="QG4" s="244"/>
      <c r="QH4" s="16"/>
      <c r="QI4" s="16"/>
      <c r="QJ4" s="16"/>
      <c r="QK4" s="16" t="s">
        <v>23</v>
      </c>
      <c r="QL4" s="16"/>
      <c r="QM4" s="16"/>
      <c r="QN4" s="16"/>
      <c r="QO4" s="16"/>
      <c r="QP4" s="244"/>
      <c r="QQ4" s="16"/>
      <c r="QR4" s="16"/>
      <c r="QS4" s="16"/>
      <c r="QT4" s="16" t="s">
        <v>23</v>
      </c>
      <c r="QU4" s="16"/>
      <c r="QV4" s="16"/>
      <c r="QW4" s="16"/>
      <c r="QX4" s="16"/>
      <c r="QY4" s="244"/>
      <c r="QZ4" s="16"/>
      <c r="RA4" s="16"/>
      <c r="RB4" s="16"/>
      <c r="RC4" s="16" t="s">
        <v>23</v>
      </c>
      <c r="RD4" s="16"/>
      <c r="RE4" s="16"/>
      <c r="RF4" s="16"/>
      <c r="RG4" s="16"/>
      <c r="RH4" s="244"/>
      <c r="RI4" s="16"/>
      <c r="RJ4" s="16"/>
      <c r="RK4" s="16"/>
      <c r="RL4" s="16" t="s">
        <v>23</v>
      </c>
      <c r="RM4" s="16"/>
      <c r="RN4" s="16"/>
      <c r="RO4" s="16"/>
      <c r="RP4" s="16"/>
      <c r="RQ4" s="244"/>
      <c r="RR4" s="16"/>
      <c r="RS4" s="16"/>
      <c r="RT4" s="16"/>
      <c r="RU4" s="16" t="s">
        <v>23</v>
      </c>
      <c r="RV4" s="16"/>
      <c r="RW4" s="16"/>
      <c r="RX4" s="16"/>
      <c r="RY4" s="16"/>
      <c r="RZ4" s="244"/>
      <c r="SA4" s="16"/>
      <c r="SB4" s="16"/>
      <c r="SC4" s="16"/>
      <c r="SD4" s="16" t="s">
        <v>23</v>
      </c>
      <c r="SE4" s="16"/>
      <c r="SF4" s="16"/>
      <c r="SG4" s="16"/>
      <c r="SH4" s="16"/>
      <c r="SI4" s="244"/>
      <c r="SJ4" s="16"/>
      <c r="SK4" s="16"/>
      <c r="SL4" s="16"/>
      <c r="SM4" s="16" t="s">
        <v>23</v>
      </c>
      <c r="SN4" s="16"/>
      <c r="SO4" s="16"/>
      <c r="SP4" s="16"/>
      <c r="SQ4" s="16"/>
      <c r="SR4" s="244"/>
      <c r="SS4" s="16"/>
      <c r="ST4" s="16"/>
      <c r="SU4" s="16"/>
      <c r="SV4" s="16" t="s">
        <v>23</v>
      </c>
      <c r="SW4" s="16"/>
      <c r="SX4" s="16"/>
      <c r="SY4" s="16"/>
      <c r="SZ4" s="16"/>
      <c r="TA4" s="244"/>
      <c r="TD4" s="16"/>
      <c r="TE4" s="16" t="s">
        <v>23</v>
      </c>
      <c r="TF4" s="16"/>
      <c r="TG4" s="16"/>
      <c r="TH4" s="16"/>
      <c r="TI4" s="16"/>
      <c r="TJ4" s="244"/>
      <c r="TM4" s="16"/>
      <c r="TN4" s="16" t="s">
        <v>23</v>
      </c>
      <c r="TO4" s="16"/>
      <c r="TP4" s="16"/>
      <c r="TQ4" s="16"/>
      <c r="TR4" s="16"/>
      <c r="TS4" s="244"/>
      <c r="TV4" s="16"/>
      <c r="TW4" s="16" t="s">
        <v>23</v>
      </c>
      <c r="TX4" s="16"/>
      <c r="TY4" s="16"/>
      <c r="TZ4" s="16"/>
      <c r="UA4" s="16"/>
      <c r="UB4" s="244"/>
      <c r="UE4" s="16"/>
      <c r="UF4" s="16" t="s">
        <v>23</v>
      </c>
      <c r="UG4" s="16"/>
      <c r="UH4" s="16"/>
      <c r="UI4" s="16"/>
      <c r="UJ4" s="16"/>
      <c r="UK4" s="244"/>
      <c r="UN4" s="16"/>
      <c r="UO4" s="16" t="s">
        <v>23</v>
      </c>
      <c r="UP4" s="16"/>
      <c r="UQ4" s="16"/>
      <c r="UR4" s="16"/>
      <c r="US4" s="16"/>
      <c r="UT4" s="244"/>
      <c r="UW4" s="16"/>
      <c r="UX4" s="16" t="s">
        <v>23</v>
      </c>
      <c r="UY4" s="16"/>
      <c r="UZ4" s="16"/>
      <c r="VA4" s="16"/>
      <c r="VB4" s="16"/>
      <c r="VC4" s="244"/>
      <c r="VF4" s="16"/>
      <c r="VG4" s="16" t="s">
        <v>23</v>
      </c>
      <c r="VH4" s="16"/>
      <c r="VI4" s="16"/>
      <c r="VJ4" s="16"/>
      <c r="VK4" s="16"/>
      <c r="VL4" s="244"/>
      <c r="VO4" s="16"/>
      <c r="VP4" s="16" t="s">
        <v>23</v>
      </c>
      <c r="VQ4" s="16"/>
      <c r="VR4" s="16"/>
      <c r="VS4" s="16"/>
      <c r="VT4" s="16"/>
      <c r="VU4" s="244"/>
      <c r="VX4" s="16"/>
      <c r="VY4" s="16" t="s">
        <v>23</v>
      </c>
      <c r="VZ4" s="16"/>
      <c r="WA4" s="16"/>
      <c r="WB4" s="16"/>
      <c r="WC4" s="16"/>
      <c r="WD4" s="244"/>
      <c r="WG4" s="16"/>
      <c r="WH4" s="16" t="s">
        <v>23</v>
      </c>
      <c r="WI4" s="16"/>
      <c r="WJ4" s="16"/>
      <c r="WK4" s="16"/>
      <c r="WL4" s="16"/>
      <c r="WM4" s="244"/>
      <c r="WP4" s="16"/>
      <c r="WQ4" s="16" t="s">
        <v>23</v>
      </c>
      <c r="WR4" s="16"/>
      <c r="WS4" s="16"/>
      <c r="WT4" s="16"/>
      <c r="WU4" s="16"/>
      <c r="WV4" s="244"/>
      <c r="WY4" s="16"/>
      <c r="WZ4" s="16" t="s">
        <v>23</v>
      </c>
      <c r="XA4" s="16"/>
      <c r="XB4" s="16"/>
      <c r="XC4" s="16"/>
      <c r="XD4" s="16"/>
      <c r="XE4" s="244"/>
      <c r="XH4" s="16"/>
      <c r="XI4" s="16" t="s">
        <v>23</v>
      </c>
      <c r="XJ4" s="16"/>
      <c r="XK4" s="16"/>
      <c r="XL4" s="16"/>
      <c r="XM4" s="16"/>
      <c r="XN4" s="244"/>
      <c r="XQ4" s="16"/>
      <c r="XR4" s="16" t="s">
        <v>23</v>
      </c>
      <c r="XS4" s="16"/>
      <c r="XT4" s="16"/>
      <c r="XU4" s="16"/>
      <c r="XV4" s="16"/>
      <c r="XW4" s="244"/>
      <c r="XZ4" s="16"/>
      <c r="YA4" s="16" t="s">
        <v>23</v>
      </c>
      <c r="YB4" s="16"/>
      <c r="YC4" s="16"/>
      <c r="YD4" s="16"/>
      <c r="YE4" s="16"/>
      <c r="YF4" s="244"/>
      <c r="YI4" s="16"/>
      <c r="YJ4" s="16" t="s">
        <v>23</v>
      </c>
      <c r="YK4" s="16"/>
      <c r="YL4" s="16"/>
      <c r="YM4" s="16"/>
      <c r="YN4" s="16"/>
      <c r="YO4" s="244"/>
      <c r="YR4" s="16"/>
      <c r="YS4" s="16" t="s">
        <v>23</v>
      </c>
      <c r="YT4" s="16"/>
      <c r="YU4" s="16"/>
      <c r="YV4" s="16"/>
      <c r="YW4" s="16"/>
      <c r="YX4" s="244"/>
      <c r="ZA4" s="16"/>
      <c r="ZB4" s="16" t="s">
        <v>23</v>
      </c>
      <c r="ZC4" s="16"/>
      <c r="ZD4" s="16"/>
      <c r="ZE4" s="16"/>
      <c r="ZF4" s="16"/>
      <c r="ZG4" s="244"/>
      <c r="ZJ4" s="16"/>
      <c r="ZK4" s="16" t="s">
        <v>23</v>
      </c>
      <c r="ZL4" s="16"/>
      <c r="ZM4" s="16"/>
      <c r="ZN4" s="16"/>
      <c r="ZO4" s="16"/>
      <c r="ZP4" s="244"/>
      <c r="ZS4" s="16"/>
      <c r="ZT4" s="16" t="s">
        <v>23</v>
      </c>
      <c r="ZU4" s="16"/>
      <c r="ZV4" s="16"/>
      <c r="ZW4" s="16"/>
      <c r="ZX4" s="16"/>
      <c r="ZY4" s="244"/>
      <c r="AAB4" s="16"/>
      <c r="AAC4" s="16" t="s">
        <v>23</v>
      </c>
      <c r="AAD4" s="16"/>
      <c r="AAE4" s="16"/>
      <c r="AAF4" s="16"/>
      <c r="AAG4" s="16"/>
      <c r="AAH4" s="244"/>
      <c r="AAK4" s="16"/>
      <c r="AAL4" s="16" t="s">
        <v>23</v>
      </c>
      <c r="AAM4" s="16"/>
      <c r="AAN4" s="16"/>
      <c r="AAO4" s="16"/>
      <c r="AAP4" s="16"/>
      <c r="AAQ4" s="244"/>
      <c r="AAT4" s="16"/>
      <c r="AAU4" s="16" t="s">
        <v>23</v>
      </c>
      <c r="AAV4" s="16"/>
      <c r="AAW4" s="16"/>
      <c r="AAX4" s="16"/>
      <c r="AAY4" s="16"/>
      <c r="AAZ4" s="244"/>
      <c r="ABC4" s="16"/>
      <c r="ABD4" s="16" t="s">
        <v>23</v>
      </c>
      <c r="ABE4" s="16"/>
      <c r="ABF4" s="16"/>
      <c r="ABG4" s="16"/>
      <c r="ABH4" s="16"/>
      <c r="ABI4" s="244"/>
      <c r="ABL4" s="16"/>
      <c r="ABM4" s="16" t="s">
        <v>23</v>
      </c>
      <c r="ABN4" s="16"/>
      <c r="ABO4" s="16"/>
      <c r="ABP4" s="16"/>
      <c r="ABQ4" s="16"/>
      <c r="ABR4" s="244"/>
      <c r="ABU4" s="16"/>
      <c r="ABV4" s="16" t="s">
        <v>23</v>
      </c>
      <c r="ABW4" s="16"/>
      <c r="ABX4" s="16"/>
      <c r="ABY4" s="16"/>
      <c r="ABZ4" s="16"/>
      <c r="ACA4" s="244"/>
      <c r="ACD4" s="16"/>
      <c r="ACE4" s="16" t="s">
        <v>23</v>
      </c>
      <c r="ACF4" s="16"/>
      <c r="ACG4" s="16"/>
      <c r="ACH4" s="16"/>
      <c r="ACI4" s="16"/>
      <c r="ACJ4" s="244"/>
      <c r="ACM4" s="16"/>
      <c r="ACN4" s="16" t="s">
        <v>23</v>
      </c>
      <c r="ACO4" s="16"/>
      <c r="ACP4" s="16"/>
      <c r="ACQ4" s="16"/>
      <c r="ACR4" s="16"/>
      <c r="ACS4" s="244"/>
      <c r="ACV4" s="16"/>
      <c r="ACW4" s="16" t="s">
        <v>23</v>
      </c>
      <c r="ACX4" s="16"/>
      <c r="ACY4" s="16"/>
      <c r="ACZ4" s="16"/>
      <c r="ADA4" s="16"/>
      <c r="ADB4" s="244"/>
    </row>
    <row r="5" spans="1:783" s="127" customFormat="1" ht="16.5" thickBot="1" x14ac:dyDescent="0.3">
      <c r="A5" s="274">
        <v>2</v>
      </c>
      <c r="B5" s="129" t="str">
        <f t="shared" ref="B5:I5" si="1">T5</f>
        <v>SEABOARD FOODS</v>
      </c>
      <c r="C5" s="129" t="str">
        <f t="shared" si="1"/>
        <v>Seaboard</v>
      </c>
      <c r="D5" s="188" t="str">
        <f t="shared" si="1"/>
        <v>PED. 7010070</v>
      </c>
      <c r="E5" s="270">
        <f t="shared" si="1"/>
        <v>42826</v>
      </c>
      <c r="F5" s="162">
        <f t="shared" si="1"/>
        <v>19397.47</v>
      </c>
      <c r="G5" s="120">
        <f t="shared" si="1"/>
        <v>21</v>
      </c>
      <c r="H5" s="64">
        <f t="shared" si="1"/>
        <v>19394.900000000001</v>
      </c>
      <c r="I5" s="196">
        <f t="shared" si="1"/>
        <v>2.569999999999709</v>
      </c>
      <c r="K5" s="129" t="s">
        <v>84</v>
      </c>
      <c r="L5" s="550" t="s">
        <v>102</v>
      </c>
      <c r="M5" s="214" t="s">
        <v>309</v>
      </c>
      <c r="N5" s="270">
        <v>42826</v>
      </c>
      <c r="O5" s="162">
        <v>19471.97</v>
      </c>
      <c r="P5" s="120">
        <v>21</v>
      </c>
      <c r="Q5" s="64">
        <v>19478.099999999999</v>
      </c>
      <c r="R5" s="275">
        <f>O5-Q5</f>
        <v>-6.1299999999973807</v>
      </c>
      <c r="T5" s="129" t="s">
        <v>84</v>
      </c>
      <c r="U5" s="550" t="s">
        <v>102</v>
      </c>
      <c r="V5" s="214" t="s">
        <v>310</v>
      </c>
      <c r="W5" s="269">
        <v>42826</v>
      </c>
      <c r="X5" s="162">
        <v>19397.47</v>
      </c>
      <c r="Y5" s="120">
        <v>21</v>
      </c>
      <c r="Z5" s="64">
        <v>19394.900000000001</v>
      </c>
      <c r="AA5" s="275">
        <f>X5-Z5</f>
        <v>2.569999999999709</v>
      </c>
      <c r="AC5" s="129" t="s">
        <v>311</v>
      </c>
      <c r="AD5" s="742" t="s">
        <v>312</v>
      </c>
      <c r="AE5" s="188" t="s">
        <v>313</v>
      </c>
      <c r="AF5" s="269">
        <v>42829</v>
      </c>
      <c r="AG5" s="162">
        <v>18520.240000000002</v>
      </c>
      <c r="AH5" s="120">
        <v>21</v>
      </c>
      <c r="AI5" s="64">
        <v>18532.439999999999</v>
      </c>
      <c r="AJ5" s="275">
        <f>AG5-AI5</f>
        <v>-12.19999999999709</v>
      </c>
      <c r="AK5" s="129"/>
      <c r="AL5" s="129" t="s">
        <v>314</v>
      </c>
      <c r="AM5" s="676" t="s">
        <v>315</v>
      </c>
      <c r="AN5" s="188" t="s">
        <v>316</v>
      </c>
      <c r="AO5" s="269">
        <v>42829</v>
      </c>
      <c r="AP5" s="162">
        <v>19012.38</v>
      </c>
      <c r="AQ5" s="120">
        <v>20</v>
      </c>
      <c r="AR5" s="64">
        <v>19002.240000000002</v>
      </c>
      <c r="AS5" s="275">
        <f>AP5-AR5</f>
        <v>10.139999999999418</v>
      </c>
      <c r="AU5" s="129" t="s">
        <v>314</v>
      </c>
      <c r="AV5" s="743" t="s">
        <v>315</v>
      </c>
      <c r="AW5" s="188" t="s">
        <v>317</v>
      </c>
      <c r="AX5" s="270">
        <v>42830</v>
      </c>
      <c r="AY5" s="162">
        <v>18982.38</v>
      </c>
      <c r="AZ5" s="120">
        <v>20</v>
      </c>
      <c r="BA5" s="64">
        <v>19016.29</v>
      </c>
      <c r="BB5" s="275">
        <f>AY5-BA5</f>
        <v>-33.909999999999854</v>
      </c>
      <c r="BD5" s="129" t="s">
        <v>84</v>
      </c>
      <c r="BE5" s="745" t="s">
        <v>102</v>
      </c>
      <c r="BF5" s="188" t="s">
        <v>325</v>
      </c>
      <c r="BG5" s="269">
        <v>42831</v>
      </c>
      <c r="BH5" s="162">
        <v>19249.23</v>
      </c>
      <c r="BI5" s="120">
        <v>21</v>
      </c>
      <c r="BJ5" s="64">
        <v>19307.5</v>
      </c>
      <c r="BK5" s="275">
        <f>BH5-BJ5</f>
        <v>-58.270000000000437</v>
      </c>
      <c r="BM5" s="129" t="s">
        <v>84</v>
      </c>
      <c r="BN5" s="745" t="s">
        <v>102</v>
      </c>
      <c r="BO5" s="188" t="s">
        <v>328</v>
      </c>
      <c r="BP5" s="269">
        <v>42832</v>
      </c>
      <c r="BQ5" s="162">
        <v>19065.560000000001</v>
      </c>
      <c r="BR5" s="120">
        <v>21</v>
      </c>
      <c r="BS5" s="64">
        <v>19181.8</v>
      </c>
      <c r="BT5" s="275">
        <f>BQ5-BS5</f>
        <v>-116.23999999999796</v>
      </c>
      <c r="BV5" s="129" t="s">
        <v>314</v>
      </c>
      <c r="BW5" s="743" t="s">
        <v>315</v>
      </c>
      <c r="BX5" s="188" t="s">
        <v>331</v>
      </c>
      <c r="BY5" s="269">
        <v>42832</v>
      </c>
      <c r="BZ5" s="162">
        <v>18999.189999999999</v>
      </c>
      <c r="CA5" s="120">
        <v>20</v>
      </c>
      <c r="CB5" s="64">
        <v>19015.400000000001</v>
      </c>
      <c r="CC5" s="275">
        <f>BZ5-CB5</f>
        <v>-16.210000000002765</v>
      </c>
      <c r="CE5" s="129" t="s">
        <v>311</v>
      </c>
      <c r="CF5" s="742" t="s">
        <v>312</v>
      </c>
      <c r="CG5" s="188" t="s">
        <v>332</v>
      </c>
      <c r="CH5" s="269">
        <v>42833</v>
      </c>
      <c r="CI5" s="162">
        <v>18765.66</v>
      </c>
      <c r="CJ5" s="120">
        <v>21</v>
      </c>
      <c r="CK5" s="64">
        <v>18805.91</v>
      </c>
      <c r="CL5" s="275">
        <f>CI5-CK5</f>
        <v>-40.25</v>
      </c>
      <c r="CN5" s="129" t="s">
        <v>311</v>
      </c>
      <c r="CO5" s="742" t="s">
        <v>334</v>
      </c>
      <c r="CP5" s="214" t="s">
        <v>335</v>
      </c>
      <c r="CQ5" s="269">
        <v>42836</v>
      </c>
      <c r="CR5" s="162">
        <v>18571.04</v>
      </c>
      <c r="CS5" s="120">
        <v>20</v>
      </c>
      <c r="CT5" s="64">
        <v>18739.240000000002</v>
      </c>
      <c r="CU5" s="275">
        <f>CR5-CT5</f>
        <v>-168.20000000000073</v>
      </c>
      <c r="CW5" s="252" t="s">
        <v>338</v>
      </c>
      <c r="CX5" s="743" t="s">
        <v>315</v>
      </c>
      <c r="CY5" s="214" t="s">
        <v>339</v>
      </c>
      <c r="CZ5" s="269">
        <v>42836</v>
      </c>
      <c r="DA5" s="162">
        <v>18625.52</v>
      </c>
      <c r="DB5" s="120">
        <v>20</v>
      </c>
      <c r="DC5" s="64">
        <v>18665.689999999999</v>
      </c>
      <c r="DD5" s="275">
        <f>DA5-DC5</f>
        <v>-40.169999999998254</v>
      </c>
      <c r="DF5" s="129" t="s">
        <v>314</v>
      </c>
      <c r="DG5" s="743" t="s">
        <v>315</v>
      </c>
      <c r="DH5" s="188" t="s">
        <v>340</v>
      </c>
      <c r="DI5" s="269">
        <v>42837</v>
      </c>
      <c r="DJ5" s="162">
        <v>19052.38</v>
      </c>
      <c r="DK5" s="120">
        <v>20</v>
      </c>
      <c r="DL5" s="64">
        <v>19087.509999999998</v>
      </c>
      <c r="DM5" s="275">
        <f>DJ5-DL5</f>
        <v>-35.129999999997381</v>
      </c>
      <c r="DO5" s="129" t="s">
        <v>84</v>
      </c>
      <c r="DP5" s="745" t="s">
        <v>102</v>
      </c>
      <c r="DQ5" s="188" t="s">
        <v>342</v>
      </c>
      <c r="DR5" s="269">
        <v>42837</v>
      </c>
      <c r="DS5" s="162">
        <v>19333.78</v>
      </c>
      <c r="DT5" s="120">
        <v>21</v>
      </c>
      <c r="DU5" s="64">
        <v>19357.5</v>
      </c>
      <c r="DV5" s="275">
        <f>DS5-DU5</f>
        <v>-23.720000000001164</v>
      </c>
      <c r="DX5" s="129" t="s">
        <v>84</v>
      </c>
      <c r="DY5" s="550" t="s">
        <v>102</v>
      </c>
      <c r="DZ5" s="188" t="s">
        <v>344</v>
      </c>
      <c r="EA5" s="269">
        <v>42838</v>
      </c>
      <c r="EB5" s="162">
        <v>19197.41</v>
      </c>
      <c r="EC5" s="120">
        <v>21</v>
      </c>
      <c r="ED5" s="64">
        <v>19259.599999999999</v>
      </c>
      <c r="EE5" s="275">
        <f>EB5-ED5</f>
        <v>-62.18999999999869</v>
      </c>
      <c r="EG5" s="129" t="s">
        <v>311</v>
      </c>
      <c r="EH5" s="750" t="s">
        <v>312</v>
      </c>
      <c r="EI5" s="188" t="s">
        <v>384</v>
      </c>
      <c r="EJ5" s="269">
        <v>42843</v>
      </c>
      <c r="EK5" s="162">
        <v>18638.919999999998</v>
      </c>
      <c r="EL5" s="120">
        <v>21</v>
      </c>
      <c r="EM5" s="64">
        <v>18658.52</v>
      </c>
      <c r="EN5" s="275">
        <f>EK5-EM5</f>
        <v>-19.600000000002183</v>
      </c>
      <c r="EP5" s="129" t="s">
        <v>387</v>
      </c>
      <c r="EQ5" s="676" t="s">
        <v>315</v>
      </c>
      <c r="ER5" s="214" t="s">
        <v>388</v>
      </c>
      <c r="ES5" s="269">
        <v>42843</v>
      </c>
      <c r="ET5" s="162">
        <v>18562.34</v>
      </c>
      <c r="EU5" s="120">
        <v>20</v>
      </c>
      <c r="EV5" s="253">
        <v>18594.93</v>
      </c>
      <c r="EW5" s="275">
        <f>ET5-EV5</f>
        <v>-32.590000000000146</v>
      </c>
      <c r="EY5" s="129" t="s">
        <v>314</v>
      </c>
      <c r="EZ5" s="676" t="s">
        <v>315</v>
      </c>
      <c r="FA5" s="214" t="s">
        <v>390</v>
      </c>
      <c r="FB5" s="269">
        <v>42844</v>
      </c>
      <c r="FC5" s="162">
        <v>19043.189999999999</v>
      </c>
      <c r="FD5" s="120">
        <v>20</v>
      </c>
      <c r="FE5" s="253">
        <v>19085.28</v>
      </c>
      <c r="FF5" s="275">
        <f>FC5-FE5</f>
        <v>-42.090000000000146</v>
      </c>
      <c r="FH5" s="129" t="s">
        <v>84</v>
      </c>
      <c r="FI5" s="550" t="s">
        <v>102</v>
      </c>
      <c r="FJ5" s="214" t="s">
        <v>391</v>
      </c>
      <c r="FK5" s="269">
        <v>42845</v>
      </c>
      <c r="FL5" s="162">
        <v>19264.169999999998</v>
      </c>
      <c r="FM5" s="120">
        <v>21</v>
      </c>
      <c r="FN5" s="64">
        <v>19358</v>
      </c>
      <c r="FO5" s="275">
        <f>FL5-FN5</f>
        <v>-93.830000000001746</v>
      </c>
      <c r="FQ5" s="129" t="s">
        <v>314</v>
      </c>
      <c r="FR5" s="676" t="s">
        <v>315</v>
      </c>
      <c r="FS5" s="188" t="s">
        <v>393</v>
      </c>
      <c r="FT5" s="269">
        <v>42846</v>
      </c>
      <c r="FU5" s="162">
        <v>18891.02</v>
      </c>
      <c r="FV5" s="120">
        <v>20</v>
      </c>
      <c r="FW5" s="64">
        <v>18950.07</v>
      </c>
      <c r="FX5" s="275">
        <f>FU5-FW5</f>
        <v>-59.049999999999272</v>
      </c>
      <c r="FZ5" s="129" t="s">
        <v>311</v>
      </c>
      <c r="GA5" s="750" t="s">
        <v>312</v>
      </c>
      <c r="GB5" s="214" t="s">
        <v>394</v>
      </c>
      <c r="GC5" s="270">
        <v>42846</v>
      </c>
      <c r="GD5" s="162">
        <v>18622.919999999998</v>
      </c>
      <c r="GE5" s="120">
        <v>22</v>
      </c>
      <c r="GF5" s="64">
        <v>18663.95</v>
      </c>
      <c r="GG5" s="275">
        <f>GD5-GF5</f>
        <v>-41.030000000002474</v>
      </c>
      <c r="GI5" s="129" t="s">
        <v>84</v>
      </c>
      <c r="GJ5" s="550" t="s">
        <v>102</v>
      </c>
      <c r="GK5" s="214" t="s">
        <v>409</v>
      </c>
      <c r="GL5" s="270">
        <v>42847</v>
      </c>
      <c r="GM5" s="162">
        <v>19408.38</v>
      </c>
      <c r="GN5" s="120">
        <v>21</v>
      </c>
      <c r="GO5" s="64">
        <v>19437.3</v>
      </c>
      <c r="GP5" s="275">
        <f>GM5-GO5</f>
        <v>-28.919999999998254</v>
      </c>
      <c r="GQ5" s="129"/>
      <c r="GR5" s="129" t="s">
        <v>311</v>
      </c>
      <c r="GS5" s="750" t="s">
        <v>312</v>
      </c>
      <c r="GT5" s="214" t="s">
        <v>411</v>
      </c>
      <c r="GU5" s="270">
        <v>42850</v>
      </c>
      <c r="GV5" s="162">
        <v>18733.669999999998</v>
      </c>
      <c r="GW5" s="120">
        <v>21</v>
      </c>
      <c r="GX5" s="64">
        <v>18708.400000000001</v>
      </c>
      <c r="GY5" s="275">
        <f>GV5-GX5</f>
        <v>25.269999999996799</v>
      </c>
      <c r="HA5" s="129" t="s">
        <v>314</v>
      </c>
      <c r="HB5" s="676" t="s">
        <v>315</v>
      </c>
      <c r="HC5" s="214" t="s">
        <v>410</v>
      </c>
      <c r="HD5" s="270">
        <v>42851</v>
      </c>
      <c r="HE5" s="162">
        <v>18845.54</v>
      </c>
      <c r="HF5" s="120">
        <v>20</v>
      </c>
      <c r="HG5" s="64">
        <v>18837.12</v>
      </c>
      <c r="HH5" s="275">
        <f>HE5-HG5</f>
        <v>8.4200000000018917</v>
      </c>
      <c r="HI5" s="129"/>
      <c r="HJ5" s="129" t="s">
        <v>314</v>
      </c>
      <c r="HK5" s="676" t="s">
        <v>315</v>
      </c>
      <c r="HL5" s="188" t="s">
        <v>424</v>
      </c>
      <c r="HM5" s="270">
        <v>42851</v>
      </c>
      <c r="HN5" s="162">
        <v>18836.419999999998</v>
      </c>
      <c r="HO5" s="120">
        <v>20</v>
      </c>
      <c r="HP5" s="64">
        <v>18887.490000000002</v>
      </c>
      <c r="HQ5" s="275">
        <f>HN5-HP5</f>
        <v>-51.070000000003347</v>
      </c>
      <c r="HR5" s="129"/>
      <c r="HS5" s="129" t="s">
        <v>84</v>
      </c>
      <c r="HT5" s="550" t="s">
        <v>425</v>
      </c>
      <c r="HU5" s="214" t="s">
        <v>426</v>
      </c>
      <c r="HV5" s="269">
        <v>42852</v>
      </c>
      <c r="HW5" s="162">
        <v>19060.98</v>
      </c>
      <c r="HX5" s="120">
        <v>21</v>
      </c>
      <c r="HY5" s="253">
        <v>19178.7</v>
      </c>
      <c r="HZ5" s="275">
        <f>HW5-HY5</f>
        <v>-117.72000000000116</v>
      </c>
      <c r="IB5" s="129" t="s">
        <v>429</v>
      </c>
      <c r="IC5" s="750" t="s">
        <v>312</v>
      </c>
      <c r="ID5" s="249" t="s">
        <v>430</v>
      </c>
      <c r="IE5" s="269">
        <v>42853</v>
      </c>
      <c r="IF5" s="162">
        <v>18764.75</v>
      </c>
      <c r="IG5" s="120">
        <v>21</v>
      </c>
      <c r="IH5" s="64">
        <v>18794.11</v>
      </c>
      <c r="II5" s="275">
        <f>IF5-IH5</f>
        <v>-29.360000000000582</v>
      </c>
      <c r="IK5" s="129" t="s">
        <v>314</v>
      </c>
      <c r="IL5" s="676" t="s">
        <v>315</v>
      </c>
      <c r="IM5" s="249" t="s">
        <v>431</v>
      </c>
      <c r="IN5" s="269">
        <v>42853</v>
      </c>
      <c r="IO5" s="162">
        <v>19072.86</v>
      </c>
      <c r="IP5" s="120">
        <v>20</v>
      </c>
      <c r="IQ5" s="64">
        <v>19086.62</v>
      </c>
      <c r="IR5" s="275">
        <f>IO5-IQ5</f>
        <v>-13.759999999998399</v>
      </c>
      <c r="IT5" s="129" t="s">
        <v>84</v>
      </c>
      <c r="IU5" s="550" t="s">
        <v>102</v>
      </c>
      <c r="IV5" s="214" t="s">
        <v>432</v>
      </c>
      <c r="IW5" s="270">
        <v>42854</v>
      </c>
      <c r="IX5" s="162">
        <v>18426.439999999999</v>
      </c>
      <c r="IY5" s="120">
        <v>20</v>
      </c>
      <c r="IZ5" s="64">
        <v>18425.599999999999</v>
      </c>
      <c r="JA5" s="275">
        <f>IX5-IZ5</f>
        <v>0.84000000000014552</v>
      </c>
      <c r="JC5" s="252"/>
      <c r="JD5" s="120"/>
      <c r="JE5" s="188"/>
      <c r="JF5" s="270"/>
      <c r="JG5" s="162"/>
      <c r="JH5" s="120"/>
      <c r="JI5" s="64"/>
      <c r="JJ5" s="275">
        <f>JG5-JI5</f>
        <v>0</v>
      </c>
      <c r="JL5" s="129"/>
      <c r="JM5" s="120"/>
      <c r="JN5" s="249"/>
      <c r="JO5" s="270"/>
      <c r="JP5" s="162"/>
      <c r="JQ5" s="120"/>
      <c r="JR5" s="64"/>
      <c r="JS5" s="275">
        <f>JP5-JR5</f>
        <v>0</v>
      </c>
      <c r="JU5" s="129"/>
      <c r="JV5" s="120"/>
      <c r="JW5" s="214"/>
      <c r="JX5" s="269"/>
      <c r="JY5" s="162"/>
      <c r="JZ5" s="120"/>
      <c r="KA5" s="64"/>
      <c r="KB5" s="275">
        <f>JY5-KA5</f>
        <v>0</v>
      </c>
      <c r="KD5" s="129"/>
      <c r="KE5" s="120"/>
      <c r="KF5" s="188"/>
      <c r="KG5" s="269"/>
      <c r="KH5" s="162"/>
      <c r="KI5" s="120"/>
      <c r="KJ5" s="64"/>
      <c r="KK5" s="275">
        <f>KH5-KJ5</f>
        <v>0</v>
      </c>
      <c r="KL5" s="129"/>
      <c r="KM5" s="252"/>
      <c r="KN5" s="120"/>
      <c r="KO5" s="188"/>
      <c r="KP5" s="270"/>
      <c r="KQ5" s="162"/>
      <c r="KR5" s="120"/>
      <c r="KS5" s="64"/>
      <c r="KT5" s="275">
        <f>KQ5-KS5</f>
        <v>0</v>
      </c>
      <c r="KV5" s="252"/>
      <c r="KW5" s="120"/>
      <c r="KX5" s="188"/>
      <c r="KY5" s="270"/>
      <c r="KZ5" s="162"/>
      <c r="LA5" s="120"/>
      <c r="LB5" s="64"/>
      <c r="LC5" s="275">
        <f>KZ5-LB5</f>
        <v>0</v>
      </c>
      <c r="LE5" s="129"/>
      <c r="LF5" s="120"/>
      <c r="LG5" s="214"/>
      <c r="LH5" s="270"/>
      <c r="LI5" s="162"/>
      <c r="LJ5" s="120"/>
      <c r="LK5" s="64"/>
      <c r="LL5" s="275">
        <f>LI5-LK5</f>
        <v>0</v>
      </c>
      <c r="LN5" s="252"/>
      <c r="LO5" s="120"/>
      <c r="LP5" s="188"/>
      <c r="LQ5" s="270"/>
      <c r="LR5" s="162"/>
      <c r="LS5" s="120"/>
      <c r="LT5" s="64"/>
      <c r="LU5" s="275">
        <f>LR5-LT5</f>
        <v>0</v>
      </c>
      <c r="LW5" s="129"/>
      <c r="LX5" s="120"/>
      <c r="LY5" s="188"/>
      <c r="LZ5" s="270"/>
      <c r="MA5" s="162"/>
      <c r="MB5" s="120"/>
      <c r="MC5" s="64"/>
      <c r="MD5" s="275">
        <f>MA5-MC5</f>
        <v>0</v>
      </c>
      <c r="MF5" s="129"/>
      <c r="MG5" s="120"/>
      <c r="MH5" s="188"/>
      <c r="MI5" s="270"/>
      <c r="MJ5" s="162"/>
      <c r="MK5" s="120"/>
      <c r="ML5" s="64"/>
      <c r="MM5" s="275">
        <f>MJ5-ML5</f>
        <v>0</v>
      </c>
      <c r="MO5" s="129"/>
      <c r="MP5" s="550"/>
      <c r="MQ5" s="214"/>
      <c r="MR5" s="270"/>
      <c r="MS5" s="162"/>
      <c r="MT5" s="120"/>
      <c r="MU5" s="642"/>
      <c r="MV5" s="275">
        <f>MS5-MU5</f>
        <v>0</v>
      </c>
      <c r="MX5" s="129"/>
      <c r="MY5" s="120"/>
      <c r="MZ5" s="188"/>
      <c r="NA5" s="270"/>
      <c r="NB5" s="162"/>
      <c r="NC5" s="120"/>
      <c r="ND5" s="64"/>
      <c r="NE5" s="275">
        <f>NB5-ND5</f>
        <v>0</v>
      </c>
      <c r="NF5" s="129"/>
      <c r="NG5" s="129"/>
      <c r="NH5" s="120"/>
      <c r="NI5" s="188"/>
      <c r="NJ5" s="269"/>
      <c r="NK5" s="162"/>
      <c r="NL5" s="120"/>
      <c r="NM5" s="64"/>
      <c r="NN5" s="275">
        <f>NK5-NM5</f>
        <v>0</v>
      </c>
      <c r="NP5" s="129"/>
      <c r="NQ5" s="120"/>
      <c r="NR5" s="214"/>
      <c r="NS5" s="270"/>
      <c r="NT5" s="162"/>
      <c r="NU5" s="120"/>
      <c r="NV5" s="64"/>
      <c r="NW5" s="275">
        <f>NT5-NV5</f>
        <v>0</v>
      </c>
      <c r="NY5" s="129"/>
      <c r="NZ5" s="120"/>
      <c r="OA5" s="188"/>
      <c r="OB5" s="269"/>
      <c r="OC5" s="162"/>
      <c r="OD5" s="120"/>
      <c r="OE5" s="64"/>
      <c r="OF5" s="275">
        <f>OC5-OE5</f>
        <v>0</v>
      </c>
      <c r="OH5" s="129"/>
      <c r="OI5" s="120"/>
      <c r="OJ5" s="188"/>
      <c r="OK5" s="270"/>
      <c r="OL5" s="162"/>
      <c r="OM5" s="120"/>
      <c r="ON5" s="64"/>
      <c r="OO5" s="275">
        <f>OL5-ON5</f>
        <v>0</v>
      </c>
      <c r="OQ5" s="129"/>
      <c r="OR5" s="120"/>
      <c r="OS5" s="188"/>
      <c r="OT5" s="269"/>
      <c r="OU5" s="162"/>
      <c r="OV5" s="120"/>
      <c r="OW5" s="64"/>
      <c r="OX5" s="275">
        <f>OU5-OW5</f>
        <v>0</v>
      </c>
      <c r="OZ5" s="129"/>
      <c r="PA5" s="120"/>
      <c r="PB5" s="188"/>
      <c r="PC5" s="269"/>
      <c r="PD5" s="162"/>
      <c r="PE5" s="120"/>
      <c r="PF5" s="64"/>
      <c r="PG5" s="275">
        <f>PD5-PF5</f>
        <v>0</v>
      </c>
      <c r="PI5" s="129"/>
      <c r="PJ5" s="120"/>
      <c r="PK5" s="188"/>
      <c r="PL5" s="270"/>
      <c r="PM5" s="162"/>
      <c r="PN5" s="120"/>
      <c r="PO5" s="64"/>
      <c r="PP5" s="275">
        <f>PM5-PO5</f>
        <v>0</v>
      </c>
      <c r="PR5" s="129"/>
      <c r="PS5" s="433"/>
      <c r="PT5" s="188"/>
      <c r="PU5" s="270"/>
      <c r="PV5" s="162"/>
      <c r="PW5" s="120"/>
      <c r="PX5" s="64"/>
      <c r="PY5" s="275">
        <f>PV5-PX5</f>
        <v>0</v>
      </c>
      <c r="QA5" s="252"/>
      <c r="QB5" s="409"/>
      <c r="QC5" s="188"/>
      <c r="QD5" s="270"/>
      <c r="QE5" s="162"/>
      <c r="QF5" s="120"/>
      <c r="QG5" s="64"/>
      <c r="QH5" s="275">
        <f>QE5-QG5</f>
        <v>0</v>
      </c>
      <c r="QJ5" s="251"/>
      <c r="QK5" s="433"/>
      <c r="QL5" s="188"/>
      <c r="QM5" s="269"/>
      <c r="QN5" s="162"/>
      <c r="QO5" s="120"/>
      <c r="QP5" s="64"/>
      <c r="QQ5" s="275">
        <f>QN5-QP5</f>
        <v>0</v>
      </c>
      <c r="QS5" s="252"/>
      <c r="QT5" s="433"/>
      <c r="QU5" s="188"/>
      <c r="QV5" s="269"/>
      <c r="QW5" s="162"/>
      <c r="QX5" s="120"/>
      <c r="QY5" s="64"/>
      <c r="QZ5" s="275">
        <f>QW5-QY5</f>
        <v>0</v>
      </c>
      <c r="RB5" s="252"/>
      <c r="RC5" s="433"/>
      <c r="RD5" s="188"/>
      <c r="RE5" s="269"/>
      <c r="RF5" s="162"/>
      <c r="RG5" s="120"/>
      <c r="RH5" s="64"/>
      <c r="RI5" s="275">
        <f>RF5-RH5</f>
        <v>0</v>
      </c>
      <c r="RK5" s="252"/>
      <c r="RL5" s="433"/>
      <c r="RM5" s="188"/>
      <c r="RN5" s="270"/>
      <c r="RO5" s="162"/>
      <c r="RP5" s="120"/>
      <c r="RQ5" s="64"/>
      <c r="RR5" s="275">
        <f>RO5-RQ5</f>
        <v>0</v>
      </c>
      <c r="RT5" s="129"/>
      <c r="RU5" s="433"/>
      <c r="RV5" s="188"/>
      <c r="RW5" s="269"/>
      <c r="RX5" s="162"/>
      <c r="RY5" s="120"/>
      <c r="RZ5" s="64"/>
      <c r="SA5" s="275">
        <f>RX5-RZ5</f>
        <v>0</v>
      </c>
      <c r="SC5" s="129"/>
      <c r="SD5" s="409"/>
      <c r="SE5" s="188"/>
      <c r="SF5" s="270"/>
      <c r="SG5" s="162"/>
      <c r="SH5" s="120"/>
      <c r="SI5" s="64"/>
      <c r="SJ5" s="275">
        <f>SG5-SI5</f>
        <v>0</v>
      </c>
      <c r="SL5" s="252"/>
      <c r="SM5" s="409"/>
      <c r="SN5" s="188"/>
      <c r="SO5" s="269"/>
      <c r="SP5" s="162"/>
      <c r="SQ5" s="120"/>
      <c r="SR5" s="64"/>
      <c r="SS5" s="275">
        <f>SP5-SR5</f>
        <v>0</v>
      </c>
      <c r="SU5" s="129"/>
      <c r="SV5" s="409"/>
      <c r="SW5" s="188"/>
      <c r="SX5" s="269"/>
      <c r="SY5" s="162"/>
      <c r="SZ5" s="120"/>
      <c r="TA5" s="64"/>
      <c r="TB5" s="275">
        <f>SY5-TA5</f>
        <v>0</v>
      </c>
      <c r="TD5" s="129"/>
      <c r="TE5" s="433"/>
      <c r="TF5" s="188"/>
      <c r="TG5" s="269"/>
      <c r="TH5" s="162"/>
      <c r="TI5" s="120"/>
      <c r="TJ5" s="64"/>
      <c r="TK5" s="275">
        <f>TH5-TJ5</f>
        <v>0</v>
      </c>
      <c r="TM5" s="129"/>
      <c r="TN5" s="433"/>
      <c r="TO5" s="188"/>
      <c r="TP5" s="269"/>
      <c r="TQ5" s="162"/>
      <c r="TR5" s="120"/>
      <c r="TS5" s="64"/>
      <c r="TT5" s="275">
        <f>TQ5-TS5</f>
        <v>0</v>
      </c>
      <c r="TV5" s="129"/>
      <c r="TW5" s="409"/>
      <c r="TX5" s="188"/>
      <c r="TY5" s="269"/>
      <c r="TZ5" s="162"/>
      <c r="UA5" s="120"/>
      <c r="UB5" s="64"/>
      <c r="UC5" s="275">
        <f>TZ5-UB5</f>
        <v>0</v>
      </c>
      <c r="UE5" s="129"/>
      <c r="UF5" s="409"/>
      <c r="UG5" s="188"/>
      <c r="UH5" s="269"/>
      <c r="UI5" s="162"/>
      <c r="UJ5" s="120"/>
      <c r="UK5" s="64"/>
      <c r="UL5" s="275">
        <f>UI5-UK5</f>
        <v>0</v>
      </c>
      <c r="UN5" s="129"/>
      <c r="UO5" s="409"/>
      <c r="UP5" s="188"/>
      <c r="UQ5" s="269"/>
      <c r="UR5" s="162"/>
      <c r="US5" s="120"/>
      <c r="UT5" s="64"/>
      <c r="UU5" s="275">
        <f>UR5-UT5</f>
        <v>0</v>
      </c>
      <c r="UW5" s="129"/>
      <c r="UX5" s="409"/>
      <c r="UY5" s="188"/>
      <c r="UZ5" s="269"/>
      <c r="VA5" s="162"/>
      <c r="VB5" s="120"/>
      <c r="VC5" s="64"/>
      <c r="VD5" s="275">
        <f>VA5-VC5</f>
        <v>0</v>
      </c>
      <c r="VF5" s="252"/>
      <c r="VG5" s="409"/>
      <c r="VH5" s="188"/>
      <c r="VI5" s="269"/>
      <c r="VJ5" s="162"/>
      <c r="VK5" s="120"/>
      <c r="VL5" s="64"/>
      <c r="VM5" s="275">
        <f>VJ5-VL5</f>
        <v>0</v>
      </c>
      <c r="VO5" s="129"/>
      <c r="VP5" s="409"/>
      <c r="VQ5" s="188"/>
      <c r="VR5" s="269"/>
      <c r="VS5" s="162"/>
      <c r="VT5" s="120"/>
      <c r="VU5" s="64"/>
      <c r="VV5" s="275">
        <f>VS5-VU5</f>
        <v>0</v>
      </c>
      <c r="VX5" s="129"/>
      <c r="VY5" s="409"/>
      <c r="VZ5" s="188"/>
      <c r="WA5" s="269"/>
      <c r="WB5" s="162"/>
      <c r="WC5" s="120"/>
      <c r="WD5" s="64"/>
      <c r="WE5" s="275">
        <f>WB5-WD5</f>
        <v>0</v>
      </c>
      <c r="WG5" s="129"/>
      <c r="WH5" s="409"/>
      <c r="WI5" s="188"/>
      <c r="WJ5" s="269"/>
      <c r="WK5" s="162"/>
      <c r="WL5" s="120"/>
      <c r="WM5" s="64"/>
      <c r="WN5" s="275">
        <f>WK5-WM5</f>
        <v>0</v>
      </c>
      <c r="WP5" s="251"/>
      <c r="WQ5" s="433"/>
      <c r="WR5" s="188"/>
      <c r="WS5" s="269"/>
      <c r="WT5" s="162"/>
      <c r="WU5" s="120"/>
      <c r="WV5" s="64"/>
      <c r="WW5" s="275">
        <f>WT5-WV5</f>
        <v>0</v>
      </c>
      <c r="WY5" s="129"/>
      <c r="WZ5" s="409"/>
      <c r="XA5" s="188"/>
      <c r="XB5" s="269"/>
      <c r="XC5" s="162"/>
      <c r="XD5" s="120"/>
      <c r="XE5" s="64"/>
      <c r="XF5" s="275">
        <f>XC5-XE5</f>
        <v>0</v>
      </c>
      <c r="XH5" s="129"/>
      <c r="XI5" s="409"/>
      <c r="XJ5" s="188"/>
      <c r="XK5" s="269"/>
      <c r="XL5" s="162"/>
      <c r="XM5" s="120"/>
      <c r="XN5" s="64"/>
      <c r="XO5" s="275">
        <f>XL5-XN5</f>
        <v>0</v>
      </c>
      <c r="XQ5" s="129"/>
      <c r="XR5" s="409"/>
      <c r="XS5" s="188"/>
      <c r="XT5" s="269"/>
      <c r="XU5" s="162"/>
      <c r="XV5" s="120"/>
      <c r="XW5" s="64"/>
      <c r="XX5" s="275">
        <f>XU5-XW5</f>
        <v>0</v>
      </c>
      <c r="XZ5" s="129"/>
      <c r="YA5" s="409"/>
      <c r="YB5" s="188"/>
      <c r="YC5" s="269"/>
      <c r="YD5" s="162"/>
      <c r="YE5" s="120"/>
      <c r="YF5" s="64"/>
      <c r="YG5" s="275">
        <f>YD5-YF5</f>
        <v>0</v>
      </c>
      <c r="YI5" s="252"/>
      <c r="YJ5" s="409"/>
      <c r="YK5" s="188"/>
      <c r="YL5" s="269"/>
      <c r="YM5" s="162"/>
      <c r="YN5" s="120"/>
      <c r="YO5" s="64"/>
      <c r="YP5" s="275">
        <f>YM5-YO5</f>
        <v>0</v>
      </c>
      <c r="YR5" s="129"/>
      <c r="YS5" s="409"/>
      <c r="YT5" s="188"/>
      <c r="YU5" s="269"/>
      <c r="YV5" s="162"/>
      <c r="YW5" s="120"/>
      <c r="YX5" s="64"/>
      <c r="YY5" s="275">
        <f>YV5-YX5</f>
        <v>0</v>
      </c>
      <c r="ZA5" s="129"/>
      <c r="ZB5" s="409"/>
      <c r="ZC5" s="188"/>
      <c r="ZD5" s="269"/>
      <c r="ZE5" s="162"/>
      <c r="ZF5" s="120"/>
      <c r="ZG5" s="64"/>
      <c r="ZH5" s="275">
        <f>ZE5-ZG5</f>
        <v>0</v>
      </c>
      <c r="ZJ5" s="129"/>
      <c r="ZK5" s="409"/>
      <c r="ZL5" s="188"/>
      <c r="ZM5" s="269"/>
      <c r="ZN5" s="162"/>
      <c r="ZO5" s="120"/>
      <c r="ZP5" s="64"/>
      <c r="ZQ5" s="275">
        <f>ZN5-ZP5</f>
        <v>0</v>
      </c>
      <c r="ZS5" s="129"/>
      <c r="ZT5" s="409"/>
      <c r="ZU5" s="188"/>
      <c r="ZV5" s="269"/>
      <c r="ZW5" s="162"/>
      <c r="ZX5" s="120"/>
      <c r="ZY5" s="64"/>
      <c r="ZZ5" s="275">
        <f>ZW5-ZY5</f>
        <v>0</v>
      </c>
      <c r="AAB5" s="129"/>
      <c r="AAC5" s="409"/>
      <c r="AAD5" s="188"/>
      <c r="AAE5" s="269"/>
      <c r="AAF5" s="162"/>
      <c r="AAG5" s="120"/>
      <c r="AAH5" s="64"/>
      <c r="AAI5" s="275">
        <f>AAF5-AAH5</f>
        <v>0</v>
      </c>
      <c r="AAK5" s="129"/>
      <c r="AAL5" s="409"/>
      <c r="AAM5" s="188"/>
      <c r="AAN5" s="269"/>
      <c r="AAO5" s="162"/>
      <c r="AAP5" s="120"/>
      <c r="AAQ5" s="64"/>
      <c r="AAR5" s="275">
        <f>AAO5-AAQ5</f>
        <v>0</v>
      </c>
      <c r="AAT5" s="129"/>
      <c r="AAU5" s="409"/>
      <c r="AAV5" s="188"/>
      <c r="AAW5" s="269"/>
      <c r="AAX5" s="162"/>
      <c r="AAY5" s="120"/>
      <c r="AAZ5" s="64"/>
      <c r="ABA5" s="275">
        <f>AAX5-AAZ5</f>
        <v>0</v>
      </c>
      <c r="ABC5" s="252"/>
      <c r="ABD5" s="409"/>
      <c r="ABE5" s="188"/>
      <c r="ABF5" s="269"/>
      <c r="ABG5" s="162"/>
      <c r="ABH5" s="120"/>
      <c r="ABI5" s="64"/>
      <c r="ABJ5" s="275">
        <f>ABG5-ABI5</f>
        <v>0</v>
      </c>
      <c r="ABL5" s="252"/>
      <c r="ABM5" s="409"/>
      <c r="ABN5" s="188"/>
      <c r="ABO5" s="269"/>
      <c r="ABP5" s="162"/>
      <c r="ABQ5" s="120"/>
      <c r="ABR5" s="64"/>
      <c r="ABS5" s="275">
        <f>ABP5-ABR5</f>
        <v>0</v>
      </c>
      <c r="ABU5" s="252"/>
      <c r="ABV5" s="409"/>
      <c r="ABW5" s="188"/>
      <c r="ABX5" s="269"/>
      <c r="ABY5" s="162"/>
      <c r="ABZ5" s="120"/>
      <c r="ACA5" s="64"/>
      <c r="ACB5" s="275">
        <f>ABY5-ACA5</f>
        <v>0</v>
      </c>
      <c r="ACD5" s="252"/>
      <c r="ACE5" s="409"/>
      <c r="ACF5" s="188"/>
      <c r="ACG5" s="269"/>
      <c r="ACH5" s="162"/>
      <c r="ACI5" s="120"/>
      <c r="ACJ5" s="64"/>
      <c r="ACK5" s="275">
        <f>ACH5-ACJ5</f>
        <v>0</v>
      </c>
      <c r="ACM5" s="129"/>
      <c r="ACN5" s="409"/>
      <c r="ACO5" s="188"/>
      <c r="ACP5" s="269"/>
      <c r="ACQ5" s="162"/>
      <c r="ACR5" s="120"/>
      <c r="ACS5" s="64"/>
      <c r="ACT5" s="275">
        <f>ACQ5-ACS5</f>
        <v>0</v>
      </c>
      <c r="ACV5" s="129"/>
      <c r="ACW5" s="409"/>
      <c r="ACX5" s="188"/>
      <c r="ACY5" s="269"/>
      <c r="ACZ5" s="162"/>
      <c r="ADA5" s="120"/>
      <c r="ADB5" s="64"/>
      <c r="ADC5" s="275">
        <f>ACZ5-ADB5</f>
        <v>0</v>
      </c>
    </row>
    <row r="6" spans="1:783" ht="16.5" thickBot="1" x14ac:dyDescent="0.3">
      <c r="A6" s="25">
        <v>3</v>
      </c>
      <c r="B6" s="126" t="str">
        <f t="shared" ref="B6:I6" si="2">AC5</f>
        <v>SMITHFIELD FARMLAND</v>
      </c>
      <c r="C6" s="126" t="str">
        <f t="shared" si="2"/>
        <v>Smithfield</v>
      </c>
      <c r="D6" s="72" t="str">
        <f t="shared" si="2"/>
        <v>PED. 7010254</v>
      </c>
      <c r="E6" s="229">
        <f t="shared" si="2"/>
        <v>42829</v>
      </c>
      <c r="F6" s="75">
        <f t="shared" si="2"/>
        <v>18520.240000000002</v>
      </c>
      <c r="G6" s="15">
        <f t="shared" si="2"/>
        <v>21</v>
      </c>
      <c r="H6" s="64">
        <f t="shared" si="2"/>
        <v>18532.439999999999</v>
      </c>
      <c r="I6" s="18">
        <f t="shared" si="2"/>
        <v>-12.19999999999709</v>
      </c>
      <c r="K6" s="501"/>
      <c r="L6" s="16"/>
      <c r="M6" s="16"/>
      <c r="N6" s="16"/>
      <c r="O6" s="16"/>
      <c r="P6" s="16"/>
      <c r="Q6" s="120"/>
      <c r="T6" s="16"/>
      <c r="U6" s="16"/>
      <c r="V6" s="16"/>
      <c r="W6" s="16"/>
      <c r="X6" s="16"/>
      <c r="Y6" s="16"/>
      <c r="Z6" s="120"/>
      <c r="AD6" s="16"/>
      <c r="AL6" s="491"/>
      <c r="AM6" s="181"/>
      <c r="AN6" s="16"/>
      <c r="AO6" s="16"/>
      <c r="AP6" s="16"/>
      <c r="AQ6" s="16"/>
      <c r="AR6" s="120"/>
      <c r="AU6" s="568"/>
      <c r="AV6" s="181"/>
      <c r="AW6" s="16"/>
      <c r="AX6" s="16"/>
      <c r="AY6" s="16"/>
      <c r="AZ6" s="16"/>
      <c r="BA6" s="120"/>
      <c r="BE6" s="16"/>
      <c r="BJ6" t="s">
        <v>36</v>
      </c>
      <c r="BM6" s="462"/>
      <c r="BN6" s="16"/>
      <c r="BO6" s="16"/>
      <c r="BP6" s="16"/>
      <c r="BQ6" s="16"/>
      <c r="BR6" s="16"/>
      <c r="BS6" s="16" t="s">
        <v>41</v>
      </c>
      <c r="BV6" s="16"/>
      <c r="BW6" s="181"/>
      <c r="BX6" s="16"/>
      <c r="BY6" s="16"/>
      <c r="BZ6" s="16"/>
      <c r="CA6" s="16"/>
      <c r="CB6" s="16"/>
      <c r="CF6" s="16"/>
      <c r="CN6" s="16"/>
      <c r="CO6" s="16"/>
      <c r="CP6" s="16"/>
      <c r="CQ6" s="16"/>
      <c r="CR6" s="16"/>
      <c r="CS6" s="16"/>
      <c r="CT6" s="16"/>
      <c r="CX6" s="599"/>
      <c r="DF6" s="100"/>
      <c r="DG6" s="181"/>
      <c r="DH6" s="16"/>
      <c r="DI6" s="16"/>
      <c r="DJ6" s="16"/>
      <c r="DK6" s="16"/>
      <c r="DL6" s="16"/>
      <c r="DO6" s="533"/>
      <c r="DP6" s="181"/>
      <c r="DX6" s="16"/>
      <c r="DY6" s="181"/>
      <c r="DZ6" s="16"/>
      <c r="EA6" s="16"/>
      <c r="EB6" s="16"/>
      <c r="EC6" s="16"/>
      <c r="ED6" s="120"/>
      <c r="EG6" s="16"/>
      <c r="EH6" s="16"/>
      <c r="EI6" s="16"/>
      <c r="EJ6" s="16"/>
      <c r="EK6" s="16"/>
      <c r="EL6" s="16"/>
      <c r="EM6" s="120"/>
      <c r="EP6" s="462"/>
      <c r="EQ6" s="181"/>
      <c r="ER6" s="16"/>
      <c r="ES6" s="16"/>
      <c r="ET6" s="16"/>
      <c r="EU6" s="16"/>
      <c r="EV6" s="120"/>
      <c r="EY6" s="16"/>
      <c r="EZ6" s="16"/>
      <c r="FA6" s="16"/>
      <c r="FB6" s="16"/>
      <c r="FC6" s="16"/>
      <c r="FD6" s="16"/>
      <c r="FE6" s="120"/>
      <c r="FH6" s="16"/>
      <c r="FI6" s="16"/>
      <c r="FJ6" s="16"/>
      <c r="FK6" s="16"/>
      <c r="FL6" s="16"/>
      <c r="FM6" s="16"/>
      <c r="FN6" s="120"/>
      <c r="FQ6" s="16"/>
      <c r="FR6" s="181"/>
      <c r="FS6" s="16"/>
      <c r="FT6" s="16"/>
      <c r="FU6" s="16"/>
      <c r="FV6" s="16"/>
      <c r="FW6" s="120"/>
      <c r="FZ6" s="16"/>
      <c r="GA6" s="181"/>
      <c r="GB6" s="16"/>
      <c r="GC6" s="16"/>
      <c r="GD6" s="16"/>
      <c r="GE6" s="16"/>
      <c r="GF6" s="120"/>
      <c r="GG6" s="16"/>
      <c r="GI6" s="129"/>
      <c r="GJ6" s="453"/>
      <c r="GK6" s="16"/>
      <c r="GL6" s="16"/>
      <c r="GM6" s="16"/>
      <c r="GN6" s="16"/>
      <c r="GO6" s="120"/>
      <c r="GR6" s="129"/>
      <c r="GS6" s="701"/>
      <c r="GT6" s="16"/>
      <c r="GU6" s="16"/>
      <c r="GV6" s="16"/>
      <c r="GW6" s="16"/>
      <c r="GX6" s="120"/>
      <c r="HA6" s="129"/>
      <c r="HB6" s="181"/>
      <c r="HC6" s="16"/>
      <c r="HD6" s="16"/>
      <c r="HE6" s="16"/>
      <c r="HF6" s="16"/>
      <c r="HG6" s="120"/>
      <c r="HH6" s="16"/>
      <c r="HJ6" s="15"/>
      <c r="HK6" s="181"/>
      <c r="HL6" s="16"/>
      <c r="HM6" s="16"/>
      <c r="HN6" s="16"/>
      <c r="HO6" s="16"/>
      <c r="HP6" s="16"/>
      <c r="HQ6" s="16"/>
      <c r="HS6" s="16"/>
      <c r="HT6" s="16"/>
      <c r="HU6" s="16"/>
      <c r="HV6" s="16"/>
      <c r="HW6" s="16"/>
      <c r="HX6" s="16"/>
      <c r="HY6" s="120"/>
      <c r="HZ6" s="16"/>
      <c r="IB6" s="16"/>
      <c r="IC6" s="181"/>
      <c r="ID6" s="16"/>
      <c r="IE6" s="16"/>
      <c r="IF6" s="16"/>
      <c r="IG6" s="16"/>
      <c r="IH6" s="120"/>
      <c r="IK6" s="16"/>
      <c r="IL6" s="181"/>
      <c r="IM6" s="16"/>
      <c r="IN6" s="16"/>
      <c r="IO6" s="16"/>
      <c r="IP6" s="16"/>
      <c r="IQ6" s="120"/>
      <c r="IT6" s="129"/>
      <c r="IU6" s="701"/>
      <c r="IV6" s="16"/>
      <c r="IW6" s="16"/>
      <c r="IX6" s="16"/>
      <c r="IY6" s="16"/>
      <c r="IZ6" s="120"/>
      <c r="JC6" s="16"/>
      <c r="JD6" s="132"/>
      <c r="JE6" s="16"/>
      <c r="JF6" s="16"/>
      <c r="JG6" s="16"/>
      <c r="JH6" s="16"/>
      <c r="JI6" s="120"/>
      <c r="JJ6" s="16"/>
      <c r="JL6" s="501"/>
      <c r="JM6" s="16"/>
      <c r="JN6" s="16"/>
      <c r="JO6" s="16"/>
      <c r="JP6" s="16"/>
      <c r="JQ6" s="16"/>
      <c r="JR6" s="120"/>
      <c r="JU6" s="16"/>
      <c r="JV6" s="16"/>
      <c r="JW6" s="16"/>
      <c r="JX6" s="16"/>
      <c r="JY6" s="16"/>
      <c r="JZ6" s="16"/>
      <c r="KA6" s="120"/>
      <c r="KD6" s="16"/>
      <c r="KE6" s="181"/>
      <c r="KF6" s="16"/>
      <c r="KG6" s="16"/>
      <c r="KH6" s="16"/>
      <c r="KI6" s="16"/>
      <c r="KJ6" s="120"/>
      <c r="KM6" s="16"/>
      <c r="KN6" s="181"/>
      <c r="KO6" s="16"/>
      <c r="KP6" s="16"/>
      <c r="KQ6" s="16"/>
      <c r="KR6" s="16"/>
      <c r="KS6" s="120"/>
      <c r="KV6" s="16"/>
      <c r="KW6" s="181"/>
      <c r="KX6" s="16"/>
      <c r="KY6" s="16"/>
      <c r="KZ6" s="16"/>
      <c r="LA6" s="16"/>
      <c r="LB6" s="120"/>
      <c r="LE6" s="16"/>
      <c r="LF6" s="453"/>
      <c r="LG6" s="16"/>
      <c r="LH6" s="16"/>
      <c r="LI6" s="16"/>
      <c r="LJ6" s="16"/>
      <c r="LK6" s="120"/>
      <c r="LN6" s="16"/>
      <c r="LO6" s="16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491"/>
      <c r="MG6" s="181"/>
      <c r="MH6" s="16"/>
      <c r="MI6" s="16"/>
      <c r="MJ6" s="16"/>
      <c r="MK6" s="16"/>
      <c r="ML6" s="120"/>
      <c r="MO6" s="16"/>
      <c r="MP6" s="16"/>
      <c r="MQ6" s="16"/>
      <c r="MR6" s="16"/>
      <c r="MS6" s="16"/>
      <c r="MT6" s="16"/>
      <c r="MU6" s="120"/>
      <c r="MX6" s="491"/>
      <c r="MY6" s="16"/>
      <c r="MZ6" s="16"/>
      <c r="NA6" s="16"/>
      <c r="NB6" s="16"/>
      <c r="NC6" s="16"/>
      <c r="ND6" s="120"/>
      <c r="NG6" s="491"/>
      <c r="NH6" s="16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491"/>
      <c r="OI6" s="16"/>
      <c r="OJ6" s="16"/>
      <c r="OK6" s="16"/>
      <c r="OL6" s="16"/>
      <c r="OM6" s="16"/>
      <c r="ON6" s="120"/>
      <c r="OQ6" s="16"/>
      <c r="OR6" s="462"/>
      <c r="OS6" s="16"/>
      <c r="OT6" s="16"/>
      <c r="OU6" s="16"/>
      <c r="OV6" s="16"/>
      <c r="OW6" s="120"/>
      <c r="OZ6" s="462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40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80" t="str">
        <f>AL5</f>
        <v>TYSON FRESH MEATS</v>
      </c>
      <c r="C7" s="126" t="str">
        <f t="shared" ref="C7:I7" si="3">AM5</f>
        <v xml:space="preserve">I B P </v>
      </c>
      <c r="D7" s="72" t="str">
        <f t="shared" si="3"/>
        <v>PED. 7010255</v>
      </c>
      <c r="E7" s="156">
        <f t="shared" si="3"/>
        <v>42829</v>
      </c>
      <c r="F7" s="75">
        <f t="shared" si="3"/>
        <v>19012.38</v>
      </c>
      <c r="G7" s="15">
        <f t="shared" si="3"/>
        <v>20</v>
      </c>
      <c r="H7" s="64">
        <f t="shared" si="3"/>
        <v>19002.240000000002</v>
      </c>
      <c r="I7" s="18">
        <f t="shared" si="3"/>
        <v>10.139999999999418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3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4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69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95" t="s">
        <v>17</v>
      </c>
      <c r="FU7" s="296" t="s">
        <v>2</v>
      </c>
      <c r="FV7" s="98" t="s">
        <v>18</v>
      </c>
      <c r="FW7" s="297" t="s">
        <v>15</v>
      </c>
      <c r="FX7" s="32"/>
      <c r="GA7" s="4" t="s">
        <v>7</v>
      </c>
      <c r="GB7" s="35" t="s">
        <v>8</v>
      </c>
      <c r="GC7" s="295" t="s">
        <v>17</v>
      </c>
      <c r="GD7" s="296" t="s">
        <v>2</v>
      </c>
      <c r="GE7" s="98" t="s">
        <v>18</v>
      </c>
      <c r="GF7" s="297" t="s">
        <v>15</v>
      </c>
      <c r="GG7" s="1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4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K7" s="4" t="s">
        <v>7</v>
      </c>
      <c r="HL7" s="35" t="s">
        <v>8</v>
      </c>
      <c r="HM7" s="295" t="s">
        <v>17</v>
      </c>
      <c r="HN7" s="296" t="s">
        <v>2</v>
      </c>
      <c r="HO7" s="98" t="s">
        <v>18</v>
      </c>
      <c r="HP7" s="297" t="s">
        <v>15</v>
      </c>
      <c r="HQ7" s="132"/>
      <c r="HT7" s="4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D7" s="4" t="s">
        <v>7</v>
      </c>
      <c r="JE7" s="35" t="s">
        <v>8</v>
      </c>
      <c r="JF7" s="295" t="s">
        <v>17</v>
      </c>
      <c r="JG7" s="296" t="s">
        <v>2</v>
      </c>
      <c r="JH7" s="98" t="s">
        <v>18</v>
      </c>
      <c r="JI7" s="297" t="s">
        <v>15</v>
      </c>
      <c r="JJ7" s="132"/>
      <c r="JM7" s="4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TYSON FRESH MEATS</v>
      </c>
      <c r="C8" s="126" t="str">
        <f t="shared" ref="C8:I8" si="4">AV5</f>
        <v xml:space="preserve">I B P </v>
      </c>
      <c r="D8" s="72" t="str">
        <f t="shared" si="4"/>
        <v>PED. 7000271</v>
      </c>
      <c r="E8" s="156">
        <f t="shared" si="4"/>
        <v>42830</v>
      </c>
      <c r="F8" s="75">
        <f t="shared" si="4"/>
        <v>18982.38</v>
      </c>
      <c r="G8" s="15">
        <f t="shared" si="4"/>
        <v>20</v>
      </c>
      <c r="H8" s="64">
        <f t="shared" si="4"/>
        <v>19016.29</v>
      </c>
      <c r="I8" s="18">
        <f t="shared" si="4"/>
        <v>-33.909999999999854</v>
      </c>
      <c r="K8" s="90" t="s">
        <v>32</v>
      </c>
      <c r="L8" s="122"/>
      <c r="M8" s="20">
        <v>1</v>
      </c>
      <c r="N8" s="19">
        <v>916.3</v>
      </c>
      <c r="O8" s="17">
        <v>42826</v>
      </c>
      <c r="P8" s="19">
        <v>916.3</v>
      </c>
      <c r="Q8" s="379" t="s">
        <v>456</v>
      </c>
      <c r="R8" s="24">
        <v>33</v>
      </c>
      <c r="S8" s="16"/>
      <c r="T8" s="90" t="s">
        <v>32</v>
      </c>
      <c r="U8" s="122"/>
      <c r="V8" s="20">
        <v>1</v>
      </c>
      <c r="W8" s="19">
        <v>919</v>
      </c>
      <c r="X8" s="151">
        <v>42828</v>
      </c>
      <c r="Y8" s="19">
        <v>919</v>
      </c>
      <c r="Z8" s="278" t="s">
        <v>459</v>
      </c>
      <c r="AA8" s="112">
        <v>33</v>
      </c>
      <c r="AB8" s="16"/>
      <c r="AC8" s="90" t="s">
        <v>32</v>
      </c>
      <c r="AD8" s="2"/>
      <c r="AE8" s="20">
        <v>1</v>
      </c>
      <c r="AF8" s="19">
        <v>866.67</v>
      </c>
      <c r="AG8" s="17">
        <v>42830</v>
      </c>
      <c r="AH8" s="19">
        <v>866.67</v>
      </c>
      <c r="AI8" s="70" t="s">
        <v>468</v>
      </c>
      <c r="AJ8" s="24">
        <v>32</v>
      </c>
      <c r="AK8" s="16"/>
      <c r="AL8" s="90" t="s">
        <v>32</v>
      </c>
      <c r="AM8" s="122"/>
      <c r="AN8" s="20">
        <v>1</v>
      </c>
      <c r="AO8" s="19">
        <v>937.57</v>
      </c>
      <c r="AP8" s="17">
        <v>42829</v>
      </c>
      <c r="AQ8" s="19">
        <v>937.57</v>
      </c>
      <c r="AR8" s="70" t="s">
        <v>466</v>
      </c>
      <c r="AS8" s="24">
        <v>32</v>
      </c>
      <c r="AT8" s="16"/>
      <c r="AU8" s="90" t="s">
        <v>32</v>
      </c>
      <c r="AV8" s="122"/>
      <c r="AW8" s="20">
        <v>1</v>
      </c>
      <c r="AX8" s="19">
        <v>944.83</v>
      </c>
      <c r="AY8" s="106">
        <v>42830</v>
      </c>
      <c r="AZ8" s="19">
        <v>944.83</v>
      </c>
      <c r="BA8" s="125" t="s">
        <v>469</v>
      </c>
      <c r="BB8" s="441">
        <v>32</v>
      </c>
      <c r="BC8" s="16"/>
      <c r="BD8" s="90" t="s">
        <v>32</v>
      </c>
      <c r="BE8" s="122"/>
      <c r="BF8" s="20">
        <v>1</v>
      </c>
      <c r="BG8" s="19">
        <v>896.3</v>
      </c>
      <c r="BH8" s="426">
        <v>42831</v>
      </c>
      <c r="BI8" s="19">
        <v>896.3</v>
      </c>
      <c r="BJ8" s="428" t="s">
        <v>479</v>
      </c>
      <c r="BK8" s="429">
        <v>31</v>
      </c>
      <c r="BL8" s="16"/>
      <c r="BM8" s="90" t="s">
        <v>32</v>
      </c>
      <c r="BN8" s="122"/>
      <c r="BO8" s="20">
        <v>1</v>
      </c>
      <c r="BP8" s="19">
        <v>894.5</v>
      </c>
      <c r="BQ8" s="426">
        <v>42835</v>
      </c>
      <c r="BR8" s="19">
        <v>894.5</v>
      </c>
      <c r="BS8" s="579" t="s">
        <v>498</v>
      </c>
      <c r="BT8" s="429">
        <v>31</v>
      </c>
      <c r="BU8" s="16"/>
      <c r="BV8" s="90" t="s">
        <v>32</v>
      </c>
      <c r="BW8" s="122"/>
      <c r="BX8" s="20">
        <v>1</v>
      </c>
      <c r="BY8" s="19">
        <v>986.1</v>
      </c>
      <c r="BZ8" s="426">
        <v>42832</v>
      </c>
      <c r="CA8" s="19">
        <v>986.1</v>
      </c>
      <c r="CB8" s="428" t="s">
        <v>481</v>
      </c>
      <c r="CC8" s="429">
        <v>31</v>
      </c>
      <c r="CD8" s="16"/>
      <c r="CE8" s="90" t="s">
        <v>32</v>
      </c>
      <c r="CF8" s="122"/>
      <c r="CG8" s="20">
        <v>1</v>
      </c>
      <c r="CH8" s="19">
        <v>888.44</v>
      </c>
      <c r="CI8" s="17">
        <v>42833</v>
      </c>
      <c r="CJ8" s="19">
        <v>888.44</v>
      </c>
      <c r="CK8" s="70" t="s">
        <v>488</v>
      </c>
      <c r="CL8" s="24">
        <v>31</v>
      </c>
      <c r="CM8" s="16"/>
      <c r="CN8" s="90" t="s">
        <v>32</v>
      </c>
      <c r="CO8" s="122"/>
      <c r="CP8" s="20">
        <v>1</v>
      </c>
      <c r="CQ8" s="19">
        <v>914.74</v>
      </c>
      <c r="CR8" s="17">
        <v>42836</v>
      </c>
      <c r="CS8" s="19">
        <v>914.74</v>
      </c>
      <c r="CT8" s="70" t="s">
        <v>501</v>
      </c>
      <c r="CU8" s="24">
        <v>31</v>
      </c>
      <c r="CV8" s="16"/>
      <c r="CW8" s="90" t="s">
        <v>32</v>
      </c>
      <c r="CX8" s="122"/>
      <c r="CY8" s="20">
        <v>1</v>
      </c>
      <c r="CZ8" s="19">
        <v>962.52</v>
      </c>
      <c r="DA8" s="584">
        <v>42838</v>
      </c>
      <c r="DB8" s="19">
        <v>962.52</v>
      </c>
      <c r="DC8" s="661" t="s">
        <v>513</v>
      </c>
      <c r="DD8" s="102">
        <v>31</v>
      </c>
      <c r="DE8" s="16"/>
      <c r="DF8" s="90" t="s">
        <v>32</v>
      </c>
      <c r="DG8" s="122"/>
      <c r="DH8" s="20">
        <v>1</v>
      </c>
      <c r="DI8" s="19">
        <v>952.54</v>
      </c>
      <c r="DJ8" s="426">
        <v>42838</v>
      </c>
      <c r="DK8" s="19">
        <v>952.54</v>
      </c>
      <c r="DL8" s="428" t="s">
        <v>519</v>
      </c>
      <c r="DM8" s="429">
        <v>31</v>
      </c>
      <c r="DN8" s="16"/>
      <c r="DO8" s="90" t="s">
        <v>32</v>
      </c>
      <c r="DP8" s="122"/>
      <c r="DQ8" s="20">
        <v>1</v>
      </c>
      <c r="DR8" s="19">
        <v>917.2</v>
      </c>
      <c r="DS8" s="426">
        <v>42837</v>
      </c>
      <c r="DT8" s="19">
        <v>917.2</v>
      </c>
      <c r="DU8" s="428" t="s">
        <v>510</v>
      </c>
      <c r="DV8" s="429">
        <v>31</v>
      </c>
      <c r="DW8" s="16"/>
      <c r="DX8" s="90" t="s">
        <v>32</v>
      </c>
      <c r="DY8" s="122"/>
      <c r="DZ8" s="20">
        <v>1</v>
      </c>
      <c r="EA8" s="19">
        <v>949.4</v>
      </c>
      <c r="EB8" s="58">
        <v>42840</v>
      </c>
      <c r="EC8" s="19">
        <v>949.4</v>
      </c>
      <c r="ED8" s="77" t="s">
        <v>524</v>
      </c>
      <c r="EE8" s="24">
        <v>31</v>
      </c>
      <c r="EF8" s="16"/>
      <c r="EG8" s="90" t="s">
        <v>32</v>
      </c>
      <c r="EH8" s="122"/>
      <c r="EI8" s="20">
        <v>1</v>
      </c>
      <c r="EJ8" s="19">
        <v>901.59</v>
      </c>
      <c r="EK8" s="58">
        <v>42843</v>
      </c>
      <c r="EL8" s="19">
        <v>901.59</v>
      </c>
      <c r="EM8" s="77" t="s">
        <v>531</v>
      </c>
      <c r="EN8" s="24">
        <v>33</v>
      </c>
      <c r="EO8" s="16"/>
      <c r="EP8" s="90" t="s">
        <v>32</v>
      </c>
      <c r="EQ8" s="122"/>
      <c r="ER8" s="20">
        <v>1</v>
      </c>
      <c r="ES8" s="19">
        <v>969.32</v>
      </c>
      <c r="ET8" s="17">
        <v>42844</v>
      </c>
      <c r="EU8" s="19">
        <v>969.32</v>
      </c>
      <c r="EV8" s="74" t="s">
        <v>537</v>
      </c>
      <c r="EW8" s="24">
        <v>33</v>
      </c>
      <c r="EX8" s="16"/>
      <c r="EY8" s="90" t="s">
        <v>32</v>
      </c>
      <c r="EZ8" s="122"/>
      <c r="FA8" s="20">
        <v>1</v>
      </c>
      <c r="FB8" s="19">
        <v>939.84</v>
      </c>
      <c r="FC8" s="17">
        <v>42844</v>
      </c>
      <c r="FD8" s="19">
        <v>939.84</v>
      </c>
      <c r="FE8" s="43" t="s">
        <v>540</v>
      </c>
      <c r="FF8" s="24">
        <v>33</v>
      </c>
      <c r="FG8" s="16"/>
      <c r="FH8" s="90" t="s">
        <v>32</v>
      </c>
      <c r="FI8" s="122"/>
      <c r="FJ8" s="20">
        <v>1</v>
      </c>
      <c r="FK8" s="19">
        <v>944.4</v>
      </c>
      <c r="FL8" s="17">
        <v>42845</v>
      </c>
      <c r="FM8" s="19">
        <v>944.4</v>
      </c>
      <c r="FN8" s="43" t="s">
        <v>545</v>
      </c>
      <c r="FO8" s="24">
        <v>32</v>
      </c>
      <c r="FP8" s="16"/>
      <c r="FQ8" s="90" t="s">
        <v>32</v>
      </c>
      <c r="FR8" s="122"/>
      <c r="FS8" s="20">
        <v>1</v>
      </c>
      <c r="FT8" s="19">
        <v>989.28</v>
      </c>
      <c r="FU8" s="58">
        <v>42846</v>
      </c>
      <c r="FV8" s="19">
        <v>989.28</v>
      </c>
      <c r="FW8" s="77" t="s">
        <v>548</v>
      </c>
      <c r="FX8" s="24">
        <v>32</v>
      </c>
      <c r="FY8" s="16"/>
      <c r="FZ8" s="90" t="s">
        <v>32</v>
      </c>
      <c r="GA8" s="122"/>
      <c r="GB8" s="20">
        <v>1</v>
      </c>
      <c r="GC8" s="19">
        <v>854.88</v>
      </c>
      <c r="GD8" s="17">
        <v>42846</v>
      </c>
      <c r="GE8" s="19">
        <v>854.88</v>
      </c>
      <c r="GF8" s="70" t="s">
        <v>550</v>
      </c>
      <c r="GG8" s="24">
        <v>32</v>
      </c>
      <c r="GH8" s="16"/>
      <c r="GI8" s="90" t="s">
        <v>32</v>
      </c>
      <c r="GJ8" s="122"/>
      <c r="GK8" s="20">
        <v>1</v>
      </c>
      <c r="GL8" s="19">
        <v>919</v>
      </c>
      <c r="GM8" s="17">
        <v>42847</v>
      </c>
      <c r="GN8" s="19">
        <v>919</v>
      </c>
      <c r="GO8" s="70" t="s">
        <v>554</v>
      </c>
      <c r="GP8" s="24">
        <v>33</v>
      </c>
      <c r="GQ8" s="16"/>
      <c r="GR8" s="90" t="s">
        <v>32</v>
      </c>
      <c r="GS8" s="122"/>
      <c r="GT8" s="20">
        <v>1</v>
      </c>
      <c r="GU8" s="19">
        <v>884.81</v>
      </c>
      <c r="GV8" s="17">
        <v>42850</v>
      </c>
      <c r="GW8" s="19">
        <v>884.81</v>
      </c>
      <c r="GX8" s="70" t="s">
        <v>560</v>
      </c>
      <c r="GY8" s="24">
        <v>33</v>
      </c>
      <c r="GZ8" s="16"/>
      <c r="HA8" s="90" t="s">
        <v>32</v>
      </c>
      <c r="HB8" s="122"/>
      <c r="HC8" s="20">
        <v>1</v>
      </c>
      <c r="HD8" s="19">
        <v>957.98</v>
      </c>
      <c r="HE8" s="17">
        <v>42851</v>
      </c>
      <c r="HF8" s="19">
        <v>957.98</v>
      </c>
      <c r="HG8" s="70" t="s">
        <v>562</v>
      </c>
      <c r="HH8" s="24">
        <v>33</v>
      </c>
      <c r="HI8" s="16"/>
      <c r="HJ8" s="90" t="s">
        <v>32</v>
      </c>
      <c r="HK8" s="122"/>
      <c r="HL8" s="20">
        <v>1</v>
      </c>
      <c r="HM8" s="19">
        <v>957.07</v>
      </c>
      <c r="HN8" s="17">
        <v>42851</v>
      </c>
      <c r="HO8" s="19">
        <v>957.07</v>
      </c>
      <c r="HP8" s="70" t="s">
        <v>566</v>
      </c>
      <c r="HQ8" s="24">
        <v>34</v>
      </c>
      <c r="HR8" s="16"/>
      <c r="HS8" s="90" t="s">
        <v>32</v>
      </c>
      <c r="HT8" s="122"/>
      <c r="HU8" s="20">
        <v>1</v>
      </c>
      <c r="HV8" s="19">
        <v>921.7</v>
      </c>
      <c r="HW8" s="17">
        <v>42852</v>
      </c>
      <c r="HX8" s="19">
        <v>921.7</v>
      </c>
      <c r="HY8" s="74" t="s">
        <v>571</v>
      </c>
      <c r="HZ8" s="24">
        <v>34</v>
      </c>
      <c r="IA8" s="16"/>
      <c r="IB8" s="90" t="s">
        <v>32</v>
      </c>
      <c r="IC8" s="122"/>
      <c r="ID8" s="20">
        <v>1</v>
      </c>
      <c r="IE8" s="443">
        <v>907.03</v>
      </c>
      <c r="IF8" s="169">
        <v>42853</v>
      </c>
      <c r="IG8" s="443">
        <v>907.03</v>
      </c>
      <c r="IH8" s="77" t="s">
        <v>575</v>
      </c>
      <c r="II8" s="24">
        <v>34</v>
      </c>
      <c r="IJ8" s="16"/>
      <c r="IK8" s="90" t="s">
        <v>32</v>
      </c>
      <c r="IL8" s="122"/>
      <c r="IM8" s="20">
        <v>1</v>
      </c>
      <c r="IN8" s="443">
        <v>964.79</v>
      </c>
      <c r="IO8" s="169">
        <v>42853</v>
      </c>
      <c r="IP8" s="443">
        <v>964.79</v>
      </c>
      <c r="IQ8" s="77" t="s">
        <v>577</v>
      </c>
      <c r="IR8" s="24">
        <v>34</v>
      </c>
      <c r="IS8" s="16"/>
      <c r="IT8" s="90" t="s">
        <v>32</v>
      </c>
      <c r="IU8" s="122"/>
      <c r="IV8" s="20">
        <v>1</v>
      </c>
      <c r="IW8" s="19">
        <v>914.4</v>
      </c>
      <c r="IX8" s="17">
        <v>42854</v>
      </c>
      <c r="IY8" s="19">
        <v>914.4</v>
      </c>
      <c r="IZ8" s="70" t="s">
        <v>581</v>
      </c>
      <c r="JA8" s="24">
        <v>35</v>
      </c>
      <c r="JB8" s="16"/>
      <c r="JC8" s="90" t="s">
        <v>32</v>
      </c>
      <c r="JD8" s="122"/>
      <c r="JE8" s="20"/>
      <c r="JF8" s="19"/>
      <c r="JG8" s="17"/>
      <c r="JH8" s="19"/>
      <c r="JI8" s="70"/>
      <c r="JJ8" s="24"/>
      <c r="JK8" s="16"/>
      <c r="JL8" s="90" t="s">
        <v>32</v>
      </c>
      <c r="JM8" s="122"/>
      <c r="JN8" s="20"/>
      <c r="JO8" s="19"/>
      <c r="JP8" s="17"/>
      <c r="JQ8" s="19"/>
      <c r="JR8" s="379"/>
      <c r="JS8" s="24"/>
      <c r="JT8" s="16"/>
      <c r="JU8" s="90" t="s">
        <v>32</v>
      </c>
      <c r="JV8" s="122"/>
      <c r="JW8" s="20"/>
      <c r="JX8" s="19"/>
      <c r="JY8" s="151"/>
      <c r="JZ8" s="19"/>
      <c r="KA8" s="278"/>
      <c r="KB8" s="112"/>
      <c r="KC8" s="16"/>
      <c r="KD8" s="90" t="s">
        <v>32</v>
      </c>
      <c r="KE8" s="122"/>
      <c r="KF8" s="20"/>
      <c r="KG8" s="19"/>
      <c r="KH8" s="17"/>
      <c r="KI8" s="19"/>
      <c r="KJ8" s="70"/>
      <c r="KK8" s="24"/>
      <c r="KL8" s="16"/>
      <c r="KM8" s="90" t="s">
        <v>32</v>
      </c>
      <c r="KN8" s="122"/>
      <c r="KO8" s="20"/>
      <c r="KP8" s="193"/>
      <c r="KQ8" s="106"/>
      <c r="KR8" s="386"/>
      <c r="KS8" s="125"/>
      <c r="KT8" s="104"/>
      <c r="KU8" s="16"/>
      <c r="KV8" s="90" t="s">
        <v>32</v>
      </c>
      <c r="KW8" s="122"/>
      <c r="KX8" s="20"/>
      <c r="KY8" s="193"/>
      <c r="KZ8" s="17"/>
      <c r="LA8" s="193"/>
      <c r="LB8" s="70"/>
      <c r="LC8" s="24"/>
      <c r="LD8" s="16"/>
      <c r="LE8" s="90" t="s">
        <v>32</v>
      </c>
      <c r="LF8" s="122"/>
      <c r="LG8" s="20"/>
      <c r="LH8" s="19"/>
      <c r="LI8" s="17"/>
      <c r="LJ8" s="19"/>
      <c r="LK8" s="70"/>
      <c r="LL8" s="24"/>
      <c r="LM8" s="16"/>
      <c r="LN8" s="90"/>
      <c r="LO8" s="122"/>
      <c r="LP8" s="20"/>
      <c r="LQ8" s="386"/>
      <c r="LR8" s="151"/>
      <c r="LS8" s="386"/>
      <c r="LT8" s="278"/>
      <c r="LU8" s="112"/>
      <c r="LV8" s="16"/>
      <c r="LW8" s="90"/>
      <c r="LX8" s="122"/>
      <c r="LY8" s="20"/>
      <c r="LZ8" s="182"/>
      <c r="MA8" s="17"/>
      <c r="MB8" s="182"/>
      <c r="MC8" s="70"/>
      <c r="MD8" s="24"/>
      <c r="ME8" s="16"/>
      <c r="MF8" s="90"/>
      <c r="MG8" s="122"/>
      <c r="MH8" s="20"/>
      <c r="MI8" s="168"/>
      <c r="MJ8" s="17"/>
      <c r="MK8" s="168"/>
      <c r="ML8" s="70"/>
      <c r="MM8" s="24"/>
      <c r="MN8" s="16"/>
      <c r="MO8" s="90"/>
      <c r="MP8" s="122"/>
      <c r="MQ8" s="20"/>
      <c r="MR8" s="182"/>
      <c r="MS8" s="17"/>
      <c r="MT8" s="182"/>
      <c r="MU8" s="70"/>
      <c r="MV8" s="24"/>
      <c r="MW8" s="16"/>
      <c r="MX8" s="90"/>
      <c r="MY8" s="122"/>
      <c r="MZ8" s="20"/>
      <c r="NA8" s="19"/>
      <c r="NB8" s="17"/>
      <c r="NC8" s="19"/>
      <c r="ND8" s="70"/>
      <c r="NE8" s="24"/>
      <c r="NF8" s="16"/>
      <c r="NG8" s="90"/>
      <c r="NH8" s="122"/>
      <c r="NI8" s="20"/>
      <c r="NJ8" s="19"/>
      <c r="NK8" s="17"/>
      <c r="NL8" s="19"/>
      <c r="NM8" s="70"/>
      <c r="NN8" s="24"/>
      <c r="NO8" s="16"/>
      <c r="NP8" s="90"/>
      <c r="NQ8" s="165"/>
      <c r="NR8" s="20"/>
      <c r="NS8" s="182"/>
      <c r="NT8" s="17"/>
      <c r="NU8" s="182"/>
      <c r="NV8" s="70"/>
      <c r="NW8" s="24"/>
      <c r="NX8" s="16"/>
      <c r="NY8" s="90"/>
      <c r="NZ8" s="122"/>
      <c r="OA8" s="20"/>
      <c r="OB8" s="19"/>
      <c r="OC8" s="106"/>
      <c r="OD8" s="19"/>
      <c r="OE8" s="125"/>
      <c r="OF8" s="104"/>
      <c r="OG8" s="16"/>
      <c r="OH8" s="90"/>
      <c r="OI8" s="122"/>
      <c r="OJ8" s="20"/>
      <c r="OK8" s="19"/>
      <c r="OL8" s="17"/>
      <c r="OM8" s="19"/>
      <c r="ON8" s="70"/>
      <c r="OO8" s="538"/>
      <c r="OP8" s="16"/>
      <c r="OQ8" s="90"/>
      <c r="OR8" s="122"/>
      <c r="OS8" s="20"/>
      <c r="OT8" s="19"/>
      <c r="OU8" s="17"/>
      <c r="OV8" s="19"/>
      <c r="OW8" s="70"/>
      <c r="OX8" s="24"/>
      <c r="OY8" s="16"/>
      <c r="OZ8" s="90"/>
      <c r="PA8" s="122"/>
      <c r="PB8" s="20"/>
      <c r="PC8" s="19"/>
      <c r="PD8" s="17"/>
      <c r="PE8" s="19"/>
      <c r="PF8" s="70"/>
      <c r="PG8" s="24"/>
      <c r="PH8" s="16"/>
      <c r="PI8" s="90"/>
      <c r="PJ8" s="172"/>
      <c r="PK8" s="20"/>
      <c r="PL8" s="19"/>
      <c r="PM8" s="151"/>
      <c r="PN8" s="168"/>
      <c r="PO8" s="278"/>
      <c r="PP8" s="112"/>
      <c r="PQ8" s="16"/>
      <c r="PR8" s="90"/>
      <c r="PS8" s="172"/>
      <c r="PT8" s="20"/>
      <c r="PU8" s="19"/>
      <c r="PV8" s="106"/>
      <c r="PW8" s="19"/>
      <c r="PX8" s="125"/>
      <c r="PY8" s="441"/>
      <c r="PZ8" s="16"/>
      <c r="QA8" s="90"/>
      <c r="QB8" s="122"/>
      <c r="QC8" s="20"/>
      <c r="QD8" s="19"/>
      <c r="QE8" s="17"/>
      <c r="QF8" s="19"/>
      <c r="QG8" s="70"/>
      <c r="QH8" s="24"/>
      <c r="QI8" s="16"/>
      <c r="QK8" s="122"/>
      <c r="QL8" s="20"/>
      <c r="QM8" s="19"/>
      <c r="QN8" s="17"/>
      <c r="QO8" s="19"/>
      <c r="QP8" s="70"/>
      <c r="QQ8" s="24"/>
      <c r="QR8" s="16"/>
      <c r="QT8" s="122"/>
      <c r="QU8" s="20"/>
      <c r="QV8" s="19"/>
      <c r="QW8" s="17"/>
      <c r="QX8" s="19"/>
      <c r="QY8" s="70"/>
      <c r="QZ8" s="24"/>
      <c r="RA8" s="16"/>
      <c r="RC8" s="122"/>
      <c r="RD8" s="20"/>
      <c r="RE8" s="19"/>
      <c r="RF8" s="17"/>
      <c r="RG8" s="19"/>
      <c r="RH8" s="70"/>
      <c r="RI8" s="24"/>
      <c r="RJ8" s="16"/>
      <c r="RL8" s="122"/>
      <c r="RM8" s="20"/>
      <c r="RN8" s="19"/>
      <c r="RO8" s="426"/>
      <c r="RP8" s="427"/>
      <c r="RQ8" s="428"/>
      <c r="RR8" s="429"/>
      <c r="RS8" s="16"/>
      <c r="RU8" s="122"/>
      <c r="RV8" s="20"/>
      <c r="RW8" s="19"/>
      <c r="RX8" s="17"/>
      <c r="RY8" s="19"/>
      <c r="RZ8" s="70"/>
      <c r="SA8" s="24"/>
      <c r="SB8" s="16"/>
      <c r="SD8" s="122"/>
      <c r="SE8" s="20">
        <v>1</v>
      </c>
      <c r="SF8" s="19"/>
      <c r="SG8" s="17"/>
      <c r="SH8" s="19"/>
      <c r="SI8" s="70"/>
      <c r="SJ8" s="24"/>
      <c r="SK8" s="16"/>
      <c r="SM8" s="122"/>
      <c r="SN8" s="20">
        <v>1</v>
      </c>
      <c r="SO8" s="19"/>
      <c r="SP8" s="17"/>
      <c r="SQ8" s="19"/>
      <c r="SR8" s="70"/>
      <c r="SS8" s="24"/>
      <c r="SU8" s="90" t="s">
        <v>32</v>
      </c>
      <c r="SV8" s="2"/>
      <c r="SW8" s="20">
        <v>1</v>
      </c>
      <c r="SX8" s="19"/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62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2" t="str">
        <f t="shared" si="5"/>
        <v>PED., 7001107</v>
      </c>
      <c r="E9" s="156">
        <f t="shared" si="5"/>
        <v>42831</v>
      </c>
      <c r="F9" s="75">
        <f t="shared" si="5"/>
        <v>19249.23</v>
      </c>
      <c r="G9" s="15">
        <f t="shared" si="5"/>
        <v>21</v>
      </c>
      <c r="H9" s="64">
        <f t="shared" si="5"/>
        <v>19307.5</v>
      </c>
      <c r="I9" s="18">
        <f t="shared" si="5"/>
        <v>-58.270000000000437</v>
      </c>
      <c r="K9" s="129"/>
      <c r="L9" s="172"/>
      <c r="M9" s="20">
        <v>2</v>
      </c>
      <c r="N9" s="19">
        <v>930.8</v>
      </c>
      <c r="O9" s="17">
        <v>42826</v>
      </c>
      <c r="P9" s="19">
        <v>930.8</v>
      </c>
      <c r="Q9" s="379" t="s">
        <v>456</v>
      </c>
      <c r="R9" s="24">
        <v>33</v>
      </c>
      <c r="S9" s="16"/>
      <c r="T9" s="129"/>
      <c r="U9" s="172"/>
      <c r="V9" s="20">
        <v>2</v>
      </c>
      <c r="W9" s="19">
        <v>919.9</v>
      </c>
      <c r="X9" s="17">
        <v>42828</v>
      </c>
      <c r="Y9" s="19">
        <v>919.9</v>
      </c>
      <c r="Z9" s="70" t="s">
        <v>459</v>
      </c>
      <c r="AA9" s="24">
        <v>33</v>
      </c>
      <c r="AB9" s="16"/>
      <c r="AC9" s="129"/>
      <c r="AD9" s="2"/>
      <c r="AE9" s="20">
        <v>2</v>
      </c>
      <c r="AF9" s="19">
        <v>889.8</v>
      </c>
      <c r="AG9" s="17">
        <v>42830</v>
      </c>
      <c r="AH9" s="19">
        <v>889.8</v>
      </c>
      <c r="AI9" s="70" t="s">
        <v>468</v>
      </c>
      <c r="AJ9" s="24">
        <v>32</v>
      </c>
      <c r="AK9" s="16"/>
      <c r="AL9" s="129"/>
      <c r="AM9" s="172"/>
      <c r="AN9" s="20">
        <v>2</v>
      </c>
      <c r="AO9" s="19">
        <v>952.09</v>
      </c>
      <c r="AP9" s="17">
        <v>42829</v>
      </c>
      <c r="AQ9" s="19">
        <v>952.09</v>
      </c>
      <c r="AR9" s="70" t="s">
        <v>466</v>
      </c>
      <c r="AS9" s="24">
        <v>32</v>
      </c>
      <c r="AT9" s="16"/>
      <c r="AU9" s="129" t="s">
        <v>318</v>
      </c>
      <c r="AV9" s="172"/>
      <c r="AW9" s="20">
        <v>2</v>
      </c>
      <c r="AX9" s="19">
        <v>930.31</v>
      </c>
      <c r="AY9" s="106">
        <v>42830</v>
      </c>
      <c r="AZ9" s="19">
        <v>930.31</v>
      </c>
      <c r="BA9" s="125" t="s">
        <v>469</v>
      </c>
      <c r="BB9" s="441">
        <v>32</v>
      </c>
      <c r="BC9" s="16"/>
      <c r="BD9" s="129" t="s">
        <v>326</v>
      </c>
      <c r="BE9" s="172"/>
      <c r="BF9" s="20">
        <v>2</v>
      </c>
      <c r="BG9" s="19">
        <v>912.6</v>
      </c>
      <c r="BH9" s="426">
        <v>42832</v>
      </c>
      <c r="BI9" s="19">
        <v>912.6</v>
      </c>
      <c r="BJ9" s="428" t="s">
        <v>480</v>
      </c>
      <c r="BK9" s="429">
        <v>31</v>
      </c>
      <c r="BL9" s="16"/>
      <c r="BM9" s="129" t="s">
        <v>329</v>
      </c>
      <c r="BN9" s="172"/>
      <c r="BO9" s="20">
        <v>2</v>
      </c>
      <c r="BP9" s="19">
        <v>933</v>
      </c>
      <c r="BQ9" s="426">
        <v>42835</v>
      </c>
      <c r="BR9" s="19">
        <v>933</v>
      </c>
      <c r="BS9" s="428" t="s">
        <v>498</v>
      </c>
      <c r="BT9" s="429">
        <v>31</v>
      </c>
      <c r="BU9" s="16"/>
      <c r="BV9" s="129" t="s">
        <v>326</v>
      </c>
      <c r="BW9" s="172"/>
      <c r="BX9" s="20">
        <v>2</v>
      </c>
      <c r="BY9" s="19">
        <v>940.75</v>
      </c>
      <c r="BZ9" s="426">
        <v>42832</v>
      </c>
      <c r="CA9" s="19">
        <v>940.75</v>
      </c>
      <c r="CB9" s="428" t="s">
        <v>481</v>
      </c>
      <c r="CC9" s="429">
        <v>31</v>
      </c>
      <c r="CD9" s="16"/>
      <c r="CE9" s="129" t="s">
        <v>333</v>
      </c>
      <c r="CF9" s="172"/>
      <c r="CG9" s="20">
        <v>2</v>
      </c>
      <c r="CH9" s="19">
        <v>889.8</v>
      </c>
      <c r="CI9" s="17">
        <v>42833</v>
      </c>
      <c r="CJ9" s="19">
        <v>889.8</v>
      </c>
      <c r="CK9" s="70" t="s">
        <v>488</v>
      </c>
      <c r="CL9" s="24">
        <v>31</v>
      </c>
      <c r="CM9" s="16"/>
      <c r="CN9" s="129" t="s">
        <v>336</v>
      </c>
      <c r="CO9" s="172"/>
      <c r="CP9" s="20">
        <v>2</v>
      </c>
      <c r="CQ9" s="19">
        <v>903.85</v>
      </c>
      <c r="CR9" s="17">
        <v>42836</v>
      </c>
      <c r="CS9" s="19">
        <v>903.85</v>
      </c>
      <c r="CT9" s="70" t="s">
        <v>501</v>
      </c>
      <c r="CU9" s="24">
        <v>31</v>
      </c>
      <c r="CV9" s="16"/>
      <c r="CW9" s="129" t="s">
        <v>330</v>
      </c>
      <c r="CX9" s="172"/>
      <c r="CY9" s="20">
        <v>2</v>
      </c>
      <c r="CZ9" s="19">
        <v>966.15</v>
      </c>
      <c r="DA9" s="584">
        <v>42838</v>
      </c>
      <c r="DB9" s="19">
        <v>966.15</v>
      </c>
      <c r="DC9" s="661" t="s">
        <v>513</v>
      </c>
      <c r="DD9" s="102">
        <v>31</v>
      </c>
      <c r="DE9" s="16"/>
      <c r="DF9" s="129" t="s">
        <v>341</v>
      </c>
      <c r="DG9" s="172"/>
      <c r="DH9" s="20">
        <v>2</v>
      </c>
      <c r="DI9" s="19">
        <v>989.73</v>
      </c>
      <c r="DJ9" s="426">
        <v>42838</v>
      </c>
      <c r="DK9" s="19">
        <v>989.73</v>
      </c>
      <c r="DL9" s="428" t="s">
        <v>519</v>
      </c>
      <c r="DM9" s="429">
        <v>31</v>
      </c>
      <c r="DN9" s="16"/>
      <c r="DO9" s="129" t="s">
        <v>337</v>
      </c>
      <c r="DP9" s="172"/>
      <c r="DQ9" s="20">
        <v>2</v>
      </c>
      <c r="DR9" s="19">
        <v>916.3</v>
      </c>
      <c r="DS9" s="426">
        <v>42837</v>
      </c>
      <c r="DT9" s="19">
        <v>916.3</v>
      </c>
      <c r="DU9" s="428" t="s">
        <v>510</v>
      </c>
      <c r="DV9" s="429">
        <v>31</v>
      </c>
      <c r="DW9" s="16"/>
      <c r="DX9" s="129" t="s">
        <v>337</v>
      </c>
      <c r="DY9" s="172"/>
      <c r="DZ9" s="20">
        <v>2</v>
      </c>
      <c r="EA9" s="30">
        <v>929.9</v>
      </c>
      <c r="EB9" s="58">
        <v>42840</v>
      </c>
      <c r="EC9" s="30">
        <v>929.9</v>
      </c>
      <c r="ED9" s="77" t="s">
        <v>524</v>
      </c>
      <c r="EE9" s="24">
        <v>31</v>
      </c>
      <c r="EF9" s="16"/>
      <c r="EG9" s="129" t="s">
        <v>385</v>
      </c>
      <c r="EH9" s="172"/>
      <c r="EI9" s="20">
        <v>2</v>
      </c>
      <c r="EJ9" s="30">
        <v>907.03</v>
      </c>
      <c r="EK9" s="58">
        <v>42843</v>
      </c>
      <c r="EL9" s="30">
        <v>907.03</v>
      </c>
      <c r="EM9" s="77" t="s">
        <v>531</v>
      </c>
      <c r="EN9" s="24">
        <v>33</v>
      </c>
      <c r="EO9" s="16"/>
      <c r="EP9" s="129" t="s">
        <v>386</v>
      </c>
      <c r="EQ9" s="172"/>
      <c r="ER9" s="20">
        <v>2</v>
      </c>
      <c r="ES9" s="19">
        <v>935.3</v>
      </c>
      <c r="ET9" s="17">
        <v>42844</v>
      </c>
      <c r="EU9" s="19">
        <v>935.3</v>
      </c>
      <c r="EV9" s="43" t="s">
        <v>537</v>
      </c>
      <c r="EW9" s="24">
        <v>33</v>
      </c>
      <c r="EX9" s="16"/>
      <c r="EY9" s="129"/>
      <c r="EZ9" s="172"/>
      <c r="FA9" s="20">
        <v>2</v>
      </c>
      <c r="FB9" s="19">
        <v>944.83</v>
      </c>
      <c r="FC9" s="17">
        <v>42844</v>
      </c>
      <c r="FD9" s="19">
        <v>944.83</v>
      </c>
      <c r="FE9" s="43" t="s">
        <v>540</v>
      </c>
      <c r="FF9" s="24">
        <v>33</v>
      </c>
      <c r="FG9" s="16"/>
      <c r="FH9" s="129"/>
      <c r="FI9" s="172"/>
      <c r="FJ9" s="20">
        <v>2</v>
      </c>
      <c r="FK9" s="19">
        <v>933.5</v>
      </c>
      <c r="FL9" s="17">
        <v>42845</v>
      </c>
      <c r="FM9" s="19">
        <v>933.5</v>
      </c>
      <c r="FN9" s="43" t="s">
        <v>545</v>
      </c>
      <c r="FO9" s="24">
        <v>32</v>
      </c>
      <c r="FP9" s="16"/>
      <c r="FQ9" s="129"/>
      <c r="FR9" s="172"/>
      <c r="FS9" s="20">
        <v>2</v>
      </c>
      <c r="FT9" s="30">
        <v>978.39</v>
      </c>
      <c r="FU9" s="58">
        <v>42846</v>
      </c>
      <c r="FV9" s="30">
        <v>978.39</v>
      </c>
      <c r="FW9" s="77" t="s">
        <v>548</v>
      </c>
      <c r="FX9" s="24">
        <v>32</v>
      </c>
      <c r="FY9" s="16"/>
      <c r="FZ9" s="129"/>
      <c r="GA9" s="172"/>
      <c r="GB9" s="20">
        <v>2</v>
      </c>
      <c r="GC9" s="19">
        <v>886.17</v>
      </c>
      <c r="GD9" s="17">
        <v>42846</v>
      </c>
      <c r="GE9" s="19">
        <v>886.17</v>
      </c>
      <c r="GF9" s="70" t="s">
        <v>550</v>
      </c>
      <c r="GG9" s="24">
        <v>32</v>
      </c>
      <c r="GH9" s="16"/>
      <c r="GI9" s="129"/>
      <c r="GJ9" s="172"/>
      <c r="GK9" s="20">
        <v>2</v>
      </c>
      <c r="GL9" s="19">
        <v>917.2</v>
      </c>
      <c r="GM9" s="17">
        <v>42847</v>
      </c>
      <c r="GN9" s="19">
        <v>917.2</v>
      </c>
      <c r="GO9" s="70" t="s">
        <v>554</v>
      </c>
      <c r="GP9" s="24">
        <v>33</v>
      </c>
      <c r="GQ9" s="16"/>
      <c r="GR9" s="129"/>
      <c r="GS9" s="172"/>
      <c r="GT9" s="20">
        <v>2</v>
      </c>
      <c r="GU9" s="19">
        <v>884.81</v>
      </c>
      <c r="GV9" s="17">
        <v>42850</v>
      </c>
      <c r="GW9" s="19">
        <v>884.81</v>
      </c>
      <c r="GX9" s="70" t="s">
        <v>560</v>
      </c>
      <c r="GY9" s="24">
        <v>33</v>
      </c>
      <c r="GZ9" s="16"/>
      <c r="HA9" s="129"/>
      <c r="HB9" s="172"/>
      <c r="HC9" s="20">
        <v>2</v>
      </c>
      <c r="HD9" s="19">
        <v>946.64</v>
      </c>
      <c r="HE9" s="17">
        <v>42851</v>
      </c>
      <c r="HF9" s="19">
        <v>946.64</v>
      </c>
      <c r="HG9" s="70" t="s">
        <v>562</v>
      </c>
      <c r="HH9" s="24">
        <v>33</v>
      </c>
      <c r="HI9" s="16"/>
      <c r="HJ9" s="129"/>
      <c r="HK9" s="172"/>
      <c r="HL9" s="20">
        <v>2</v>
      </c>
      <c r="HM9" s="19">
        <v>936.66</v>
      </c>
      <c r="HN9" s="17">
        <v>42851</v>
      </c>
      <c r="HO9" s="19">
        <v>936.66</v>
      </c>
      <c r="HP9" s="70" t="s">
        <v>566</v>
      </c>
      <c r="HQ9" s="24">
        <v>34</v>
      </c>
      <c r="HR9" s="16"/>
      <c r="HS9" s="129"/>
      <c r="HT9" s="172"/>
      <c r="HU9" s="20">
        <v>2</v>
      </c>
      <c r="HV9" s="19">
        <v>935.3</v>
      </c>
      <c r="HW9" s="17">
        <v>42852</v>
      </c>
      <c r="HX9" s="19">
        <v>935.3</v>
      </c>
      <c r="HY9" s="321" t="s">
        <v>571</v>
      </c>
      <c r="HZ9" s="24">
        <v>34</v>
      </c>
      <c r="IA9" s="16"/>
      <c r="IB9" s="129"/>
      <c r="IC9" s="172"/>
      <c r="ID9" s="20">
        <v>2</v>
      </c>
      <c r="IE9" s="30">
        <v>907.03</v>
      </c>
      <c r="IF9" s="169">
        <v>42853</v>
      </c>
      <c r="IG9" s="30">
        <v>907.03</v>
      </c>
      <c r="IH9" s="77" t="s">
        <v>575</v>
      </c>
      <c r="II9" s="24">
        <v>34</v>
      </c>
      <c r="IJ9" s="16"/>
      <c r="IK9" s="129"/>
      <c r="IL9" s="172"/>
      <c r="IM9" s="20">
        <v>2</v>
      </c>
      <c r="IN9" s="30">
        <v>946.64</v>
      </c>
      <c r="IO9" s="169">
        <v>42853</v>
      </c>
      <c r="IP9" s="30">
        <v>946.64</v>
      </c>
      <c r="IQ9" s="77" t="s">
        <v>577</v>
      </c>
      <c r="IR9" s="24">
        <v>34</v>
      </c>
      <c r="IS9" s="16"/>
      <c r="IT9" s="129"/>
      <c r="IU9" s="172"/>
      <c r="IV9" s="20">
        <v>2</v>
      </c>
      <c r="IW9" s="19">
        <v>916.3</v>
      </c>
      <c r="IX9" s="17">
        <v>42854</v>
      </c>
      <c r="IY9" s="19">
        <v>916.3</v>
      </c>
      <c r="IZ9" s="70" t="s">
        <v>581</v>
      </c>
      <c r="JA9" s="24">
        <v>35</v>
      </c>
      <c r="JB9" s="16"/>
      <c r="JC9" s="129"/>
      <c r="JD9" s="172"/>
      <c r="JE9" s="20"/>
      <c r="JF9" s="19"/>
      <c r="JG9" s="17"/>
      <c r="JH9" s="19"/>
      <c r="JI9" s="70"/>
      <c r="JJ9" s="24"/>
      <c r="JK9" s="16"/>
      <c r="JL9" s="129"/>
      <c r="JM9" s="172"/>
      <c r="JN9" s="20"/>
      <c r="JO9" s="19"/>
      <c r="JP9" s="17"/>
      <c r="JQ9" s="19"/>
      <c r="JR9" s="379"/>
      <c r="JS9" s="24"/>
      <c r="JT9" s="16"/>
      <c r="JU9" s="129"/>
      <c r="JV9" s="172"/>
      <c r="JW9" s="20"/>
      <c r="JX9" s="19"/>
      <c r="JY9" s="17"/>
      <c r="JZ9" s="19"/>
      <c r="KA9" s="70"/>
      <c r="KB9" s="24"/>
      <c r="KC9" s="16"/>
      <c r="KD9" s="129"/>
      <c r="KE9" s="172"/>
      <c r="KF9" s="20"/>
      <c r="KG9" s="19"/>
      <c r="KH9" s="17"/>
      <c r="KI9" s="19"/>
      <c r="KJ9" s="70"/>
      <c r="KK9" s="24"/>
      <c r="KL9" s="16"/>
      <c r="KM9" s="129"/>
      <c r="KN9" s="172"/>
      <c r="KO9" s="20"/>
      <c r="KP9" s="322"/>
      <c r="KQ9" s="106"/>
      <c r="KR9" s="322"/>
      <c r="KS9" s="125"/>
      <c r="KT9" s="104"/>
      <c r="KU9" s="16"/>
      <c r="KV9" s="129"/>
      <c r="KW9" s="172"/>
      <c r="KX9" s="20"/>
      <c r="KY9" s="194"/>
      <c r="KZ9" s="17"/>
      <c r="LA9" s="194"/>
      <c r="LB9" s="70"/>
      <c r="LC9" s="24"/>
      <c r="LD9" s="16"/>
      <c r="LE9" s="129"/>
      <c r="LF9" s="172"/>
      <c r="LG9" s="20"/>
      <c r="LH9" s="19"/>
      <c r="LI9" s="17"/>
      <c r="LJ9" s="19"/>
      <c r="LK9" s="70"/>
      <c r="LL9" s="24"/>
      <c r="LM9" s="16"/>
      <c r="LN9" s="129"/>
      <c r="LO9" s="172"/>
      <c r="LP9" s="20"/>
      <c r="LQ9" s="194"/>
      <c r="LR9" s="17"/>
      <c r="LS9" s="194"/>
      <c r="LT9" s="70"/>
      <c r="LU9" s="24"/>
      <c r="LV9" s="16"/>
      <c r="LW9" s="129"/>
      <c r="LX9" s="172"/>
      <c r="LY9" s="20"/>
      <c r="LZ9" s="183"/>
      <c r="MA9" s="17"/>
      <c r="MB9" s="183"/>
      <c r="MC9" s="70"/>
      <c r="MD9" s="24"/>
      <c r="ME9" s="16"/>
      <c r="MF9" s="129"/>
      <c r="MG9" s="172"/>
      <c r="MH9" s="20"/>
      <c r="MI9" s="168"/>
      <c r="MJ9" s="17"/>
      <c r="MK9" s="168"/>
      <c r="ML9" s="70"/>
      <c r="MM9" s="24"/>
      <c r="MN9" s="16"/>
      <c r="MO9" s="129"/>
      <c r="MP9" s="172"/>
      <c r="MQ9" s="20"/>
      <c r="MR9" s="183"/>
      <c r="MS9" s="17"/>
      <c r="MT9" s="183"/>
      <c r="MU9" s="70"/>
      <c r="MV9" s="24"/>
      <c r="MW9" s="16"/>
      <c r="MX9" s="129"/>
      <c r="MY9" s="172"/>
      <c r="MZ9" s="20"/>
      <c r="NA9" s="19"/>
      <c r="NB9" s="17"/>
      <c r="NC9" s="19"/>
      <c r="ND9" s="70"/>
      <c r="NE9" s="24"/>
      <c r="NF9" s="16"/>
      <c r="NG9" s="129"/>
      <c r="NH9" s="172"/>
      <c r="NI9" s="20"/>
      <c r="NJ9" s="19"/>
      <c r="NK9" s="17"/>
      <c r="NL9" s="19"/>
      <c r="NM9" s="70"/>
      <c r="NN9" s="24"/>
      <c r="NO9" s="16"/>
      <c r="NP9" s="129"/>
      <c r="NQ9" s="172"/>
      <c r="NR9" s="20"/>
      <c r="NS9" s="183"/>
      <c r="NT9" s="17"/>
      <c r="NU9" s="183"/>
      <c r="NV9" s="70"/>
      <c r="NW9" s="24"/>
      <c r="NX9" s="16"/>
      <c r="NY9" s="129"/>
      <c r="NZ9" s="122"/>
      <c r="OA9" s="20"/>
      <c r="OB9" s="19"/>
      <c r="OC9" s="106"/>
      <c r="OD9" s="19"/>
      <c r="OE9" s="125"/>
      <c r="OF9" s="104"/>
      <c r="OG9" s="16"/>
      <c r="OH9" s="129"/>
      <c r="OI9" s="122"/>
      <c r="OJ9" s="20"/>
      <c r="OK9" s="19"/>
      <c r="OL9" s="17"/>
      <c r="OM9" s="19"/>
      <c r="ON9" s="70"/>
      <c r="OO9" s="538"/>
      <c r="OP9" s="16"/>
      <c r="OQ9" s="129"/>
      <c r="OR9" s="122"/>
      <c r="OS9" s="20"/>
      <c r="OT9" s="19"/>
      <c r="OU9" s="17"/>
      <c r="OV9" s="19"/>
      <c r="OW9" s="70"/>
      <c r="OX9" s="24"/>
      <c r="OY9" s="16"/>
      <c r="OZ9" s="129"/>
      <c r="PA9" s="122"/>
      <c r="PB9" s="20"/>
      <c r="PC9" s="19"/>
      <c r="PD9" s="17"/>
      <c r="PE9" s="19"/>
      <c r="PF9" s="70"/>
      <c r="PG9" s="24"/>
      <c r="PH9" s="16"/>
      <c r="PI9" s="129"/>
      <c r="PJ9" s="122"/>
      <c r="PK9" s="20"/>
      <c r="PL9" s="19"/>
      <c r="PM9" s="17"/>
      <c r="PN9" s="19"/>
      <c r="PO9" s="278"/>
      <c r="PP9" s="24"/>
      <c r="PQ9" s="16"/>
      <c r="PR9" s="129"/>
      <c r="PS9" s="122"/>
      <c r="PT9" s="20"/>
      <c r="PU9" s="19"/>
      <c r="PV9" s="106"/>
      <c r="PW9" s="19"/>
      <c r="PX9" s="125"/>
      <c r="PY9" s="24"/>
      <c r="PZ9" s="16"/>
      <c r="QA9" s="129"/>
      <c r="QB9" s="122"/>
      <c r="QC9" s="20"/>
      <c r="QD9" s="19"/>
      <c r="QE9" s="17"/>
      <c r="QF9" s="19"/>
      <c r="QG9" s="70"/>
      <c r="QH9" s="24"/>
      <c r="QI9" s="16"/>
      <c r="QJ9" s="90"/>
      <c r="QK9" s="122"/>
      <c r="QL9" s="20"/>
      <c r="QM9" s="19"/>
      <c r="QN9" s="17"/>
      <c r="QO9" s="19"/>
      <c r="QP9" s="70"/>
      <c r="QQ9" s="24"/>
      <c r="QR9" s="16"/>
      <c r="QS9" s="90"/>
      <c r="QT9" s="122"/>
      <c r="QU9" s="20"/>
      <c r="QV9" s="19"/>
      <c r="QW9" s="17"/>
      <c r="QX9" s="19"/>
      <c r="QY9" s="70"/>
      <c r="QZ9" s="24"/>
      <c r="RA9" s="16"/>
      <c r="RB9" s="90"/>
      <c r="RC9" s="122"/>
      <c r="RD9" s="20"/>
      <c r="RE9" s="19"/>
      <c r="RF9" s="17"/>
      <c r="RG9" s="19"/>
      <c r="RH9" s="70"/>
      <c r="RI9" s="24"/>
      <c r="RJ9" s="16"/>
      <c r="RK9" s="90"/>
      <c r="RL9" s="122"/>
      <c r="RM9" s="20"/>
      <c r="RN9" s="19"/>
      <c r="RO9" s="426"/>
      <c r="RP9" s="427"/>
      <c r="RQ9" s="428"/>
      <c r="RR9" s="429"/>
      <c r="RS9" s="16"/>
      <c r="RT9" s="90"/>
      <c r="RU9" s="122"/>
      <c r="RV9" s="20"/>
      <c r="RW9" s="19"/>
      <c r="RX9" s="17"/>
      <c r="RY9" s="19"/>
      <c r="RZ9" s="70"/>
      <c r="SA9" s="24"/>
      <c r="SB9" s="16"/>
      <c r="SC9" s="90" t="s">
        <v>32</v>
      </c>
      <c r="SD9" s="122"/>
      <c r="SE9" s="20">
        <v>2</v>
      </c>
      <c r="SF9" s="19"/>
      <c r="SG9" s="17"/>
      <c r="SH9" s="19"/>
      <c r="SI9" s="70"/>
      <c r="SJ9" s="24"/>
      <c r="SK9" s="16"/>
      <c r="SL9" s="90" t="s">
        <v>32</v>
      </c>
      <c r="SM9" s="122"/>
      <c r="SN9" s="20">
        <v>2</v>
      </c>
      <c r="SO9" s="19"/>
      <c r="SP9" s="17"/>
      <c r="SQ9" s="19"/>
      <c r="SR9" s="70"/>
      <c r="SS9" s="24"/>
      <c r="SU9" s="129"/>
      <c r="SV9" s="2"/>
      <c r="SW9" s="20">
        <v>2</v>
      </c>
      <c r="SX9" s="19"/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54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30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SEABOARD FOODS</v>
      </c>
      <c r="C10" s="16" t="str">
        <f t="shared" si="6"/>
        <v>Seaboard</v>
      </c>
      <c r="D10" s="72" t="str">
        <f t="shared" si="6"/>
        <v>PED. 7001113</v>
      </c>
      <c r="E10" s="156">
        <f t="shared" si="6"/>
        <v>42832</v>
      </c>
      <c r="F10" s="75">
        <f t="shared" si="6"/>
        <v>19065.560000000001</v>
      </c>
      <c r="G10" s="15">
        <f t="shared" si="6"/>
        <v>21</v>
      </c>
      <c r="H10" s="64">
        <f t="shared" si="6"/>
        <v>19181.8</v>
      </c>
      <c r="I10" s="18">
        <f t="shared" si="6"/>
        <v>-116.23999999999796</v>
      </c>
      <c r="K10" s="59"/>
      <c r="L10" s="172"/>
      <c r="M10" s="20">
        <v>3</v>
      </c>
      <c r="N10" s="19">
        <v>919</v>
      </c>
      <c r="O10" s="17">
        <v>42826</v>
      </c>
      <c r="P10" s="19">
        <v>919</v>
      </c>
      <c r="Q10" s="379" t="s">
        <v>456</v>
      </c>
      <c r="R10" s="24">
        <v>33</v>
      </c>
      <c r="S10" s="16"/>
      <c r="T10" s="59"/>
      <c r="U10" s="172"/>
      <c r="V10" s="20">
        <v>3</v>
      </c>
      <c r="W10" s="19">
        <v>943.5</v>
      </c>
      <c r="X10" s="17">
        <v>42828</v>
      </c>
      <c r="Y10" s="19">
        <v>943.5</v>
      </c>
      <c r="Z10" s="70" t="s">
        <v>459</v>
      </c>
      <c r="AA10" s="24">
        <v>33</v>
      </c>
      <c r="AB10" s="16"/>
      <c r="AC10" s="59"/>
      <c r="AD10" s="2"/>
      <c r="AE10" s="20">
        <v>3</v>
      </c>
      <c r="AF10" s="19">
        <v>826.76</v>
      </c>
      <c r="AG10" s="17">
        <v>42830</v>
      </c>
      <c r="AH10" s="19">
        <v>826.76</v>
      </c>
      <c r="AI10" s="70" t="s">
        <v>468</v>
      </c>
      <c r="AJ10" s="24">
        <v>32</v>
      </c>
      <c r="AK10" s="16"/>
      <c r="AL10" s="59"/>
      <c r="AM10" s="172"/>
      <c r="AN10" s="20">
        <v>3</v>
      </c>
      <c r="AO10" s="19">
        <v>982.02</v>
      </c>
      <c r="AP10" s="17">
        <v>42829</v>
      </c>
      <c r="AQ10" s="19">
        <v>982.02</v>
      </c>
      <c r="AR10" s="70" t="s">
        <v>466</v>
      </c>
      <c r="AS10" s="24">
        <v>32</v>
      </c>
      <c r="AT10" s="16"/>
      <c r="AU10" s="59"/>
      <c r="AV10" s="172"/>
      <c r="AW10" s="20">
        <v>3</v>
      </c>
      <c r="AX10" s="19">
        <v>987.01</v>
      </c>
      <c r="AY10" s="106">
        <v>42830</v>
      </c>
      <c r="AZ10" s="19">
        <v>987.01</v>
      </c>
      <c r="BA10" s="125" t="s">
        <v>469</v>
      </c>
      <c r="BB10" s="441">
        <v>32</v>
      </c>
      <c r="BC10" s="16"/>
      <c r="BD10" s="59"/>
      <c r="BE10" s="172"/>
      <c r="BF10" s="20">
        <v>3</v>
      </c>
      <c r="BG10" s="19">
        <v>934.4</v>
      </c>
      <c r="BH10" s="426">
        <v>42831</v>
      </c>
      <c r="BI10" s="19">
        <v>934.4</v>
      </c>
      <c r="BJ10" s="428" t="s">
        <v>479</v>
      </c>
      <c r="BK10" s="429">
        <v>31</v>
      </c>
      <c r="BL10" s="16"/>
      <c r="BM10" s="59"/>
      <c r="BN10" s="172"/>
      <c r="BO10" s="20">
        <v>3</v>
      </c>
      <c r="BP10" s="19">
        <v>870.9</v>
      </c>
      <c r="BQ10" s="426">
        <v>42835</v>
      </c>
      <c r="BR10" s="19">
        <v>870.9</v>
      </c>
      <c r="BS10" s="428" t="s">
        <v>497</v>
      </c>
      <c r="BT10" s="429">
        <v>31</v>
      </c>
      <c r="BU10" s="16"/>
      <c r="BV10" s="59"/>
      <c r="BW10" s="172"/>
      <c r="BX10" s="20">
        <v>3</v>
      </c>
      <c r="BY10" s="19">
        <v>987.47</v>
      </c>
      <c r="BZ10" s="426">
        <v>42832</v>
      </c>
      <c r="CA10" s="19">
        <v>987.47</v>
      </c>
      <c r="CB10" s="428" t="s">
        <v>481</v>
      </c>
      <c r="CC10" s="429">
        <v>31</v>
      </c>
      <c r="CD10" s="16"/>
      <c r="CE10" s="59"/>
      <c r="CF10" s="172"/>
      <c r="CG10" s="20">
        <v>3</v>
      </c>
      <c r="CH10" s="19">
        <v>902.95</v>
      </c>
      <c r="CI10" s="17">
        <v>42833</v>
      </c>
      <c r="CJ10" s="19">
        <v>902.95</v>
      </c>
      <c r="CK10" s="70" t="s">
        <v>488</v>
      </c>
      <c r="CL10" s="24">
        <v>31</v>
      </c>
      <c r="CM10" s="16"/>
      <c r="CN10" s="59"/>
      <c r="CO10" s="172"/>
      <c r="CP10" s="20">
        <v>3</v>
      </c>
      <c r="CQ10" s="19">
        <v>971.43</v>
      </c>
      <c r="CR10" s="17">
        <v>42836</v>
      </c>
      <c r="CS10" s="19">
        <v>971.43</v>
      </c>
      <c r="CT10" s="70" t="s">
        <v>501</v>
      </c>
      <c r="CU10" s="24">
        <v>31</v>
      </c>
      <c r="CV10" s="16"/>
      <c r="CW10" s="59"/>
      <c r="CX10" s="172"/>
      <c r="CY10" s="20">
        <v>3</v>
      </c>
      <c r="CZ10" s="19">
        <v>952.54</v>
      </c>
      <c r="DA10" s="584">
        <v>42838</v>
      </c>
      <c r="DB10" s="19">
        <v>952.54</v>
      </c>
      <c r="DC10" s="661" t="s">
        <v>513</v>
      </c>
      <c r="DD10" s="102">
        <v>31</v>
      </c>
      <c r="DE10" s="16"/>
      <c r="DF10" s="59"/>
      <c r="DG10" s="172"/>
      <c r="DH10" s="20">
        <v>3</v>
      </c>
      <c r="DI10" s="19">
        <v>943.01</v>
      </c>
      <c r="DJ10" s="426">
        <v>42838</v>
      </c>
      <c r="DK10" s="19">
        <v>943.01</v>
      </c>
      <c r="DL10" s="428" t="s">
        <v>519</v>
      </c>
      <c r="DM10" s="429">
        <v>31</v>
      </c>
      <c r="DN10" s="16"/>
      <c r="DO10" s="59"/>
      <c r="DP10" s="172"/>
      <c r="DQ10" s="20">
        <v>3</v>
      </c>
      <c r="DR10" s="19">
        <v>924.4</v>
      </c>
      <c r="DS10" s="426">
        <v>42837</v>
      </c>
      <c r="DT10" s="19">
        <v>924.4</v>
      </c>
      <c r="DU10" s="428" t="s">
        <v>510</v>
      </c>
      <c r="DV10" s="429">
        <v>31</v>
      </c>
      <c r="DW10" s="16"/>
      <c r="DX10" s="59"/>
      <c r="DY10" s="172"/>
      <c r="DZ10" s="20">
        <v>3</v>
      </c>
      <c r="EA10" s="30">
        <v>906.3</v>
      </c>
      <c r="EB10" s="58">
        <v>42840</v>
      </c>
      <c r="EC10" s="30">
        <v>906.3</v>
      </c>
      <c r="ED10" s="77" t="s">
        <v>524</v>
      </c>
      <c r="EE10" s="24">
        <v>31</v>
      </c>
      <c r="EF10" s="16"/>
      <c r="EG10" s="59"/>
      <c r="EH10" s="172"/>
      <c r="EI10" s="20">
        <v>3</v>
      </c>
      <c r="EJ10" s="30">
        <v>849.43</v>
      </c>
      <c r="EK10" s="58">
        <v>42843</v>
      </c>
      <c r="EL10" s="30">
        <v>849.43</v>
      </c>
      <c r="EM10" s="77" t="s">
        <v>531</v>
      </c>
      <c r="EN10" s="24">
        <v>33</v>
      </c>
      <c r="EO10" s="16"/>
      <c r="EP10" s="59"/>
      <c r="EQ10" s="172"/>
      <c r="ER10" s="20">
        <v>3</v>
      </c>
      <c r="ES10" s="19">
        <v>933.94</v>
      </c>
      <c r="ET10" s="17">
        <v>42844</v>
      </c>
      <c r="EU10" s="19">
        <v>933.94</v>
      </c>
      <c r="EV10" s="43" t="s">
        <v>537</v>
      </c>
      <c r="EW10" s="24">
        <v>33</v>
      </c>
      <c r="EX10" s="16"/>
      <c r="EY10" s="59"/>
      <c r="EZ10" s="172"/>
      <c r="FA10" s="20">
        <v>3</v>
      </c>
      <c r="FB10" s="19">
        <v>977.49</v>
      </c>
      <c r="FC10" s="17">
        <v>42844</v>
      </c>
      <c r="FD10" s="19">
        <v>977.49</v>
      </c>
      <c r="FE10" s="43" t="s">
        <v>540</v>
      </c>
      <c r="FF10" s="24">
        <v>33</v>
      </c>
      <c r="FG10" s="16"/>
      <c r="FH10" s="59"/>
      <c r="FI10" s="172"/>
      <c r="FJ10" s="20">
        <v>3</v>
      </c>
      <c r="FK10" s="19">
        <v>918.1</v>
      </c>
      <c r="FL10" s="17">
        <v>42845</v>
      </c>
      <c r="FM10" s="19">
        <v>918.1</v>
      </c>
      <c r="FN10" s="43" t="s">
        <v>545</v>
      </c>
      <c r="FO10" s="24">
        <v>32</v>
      </c>
      <c r="FP10" s="16"/>
      <c r="FQ10" s="59"/>
      <c r="FR10" s="172"/>
      <c r="FS10" s="20">
        <v>3</v>
      </c>
      <c r="FT10" s="30">
        <v>956.17</v>
      </c>
      <c r="FU10" s="58">
        <v>42846</v>
      </c>
      <c r="FV10" s="30">
        <v>956.17</v>
      </c>
      <c r="FW10" s="77" t="s">
        <v>548</v>
      </c>
      <c r="FX10" s="24">
        <v>32</v>
      </c>
      <c r="FY10" s="16"/>
      <c r="FZ10" s="59"/>
      <c r="GA10" s="172"/>
      <c r="GB10" s="20">
        <v>3</v>
      </c>
      <c r="GC10" s="19">
        <v>880.73</v>
      </c>
      <c r="GD10" s="17">
        <v>42846</v>
      </c>
      <c r="GE10" s="19">
        <v>880.73</v>
      </c>
      <c r="GF10" s="70" t="s">
        <v>550</v>
      </c>
      <c r="GG10" s="24">
        <v>32</v>
      </c>
      <c r="GH10" s="16"/>
      <c r="GI10" s="59"/>
      <c r="GJ10" s="172"/>
      <c r="GK10" s="20">
        <v>3</v>
      </c>
      <c r="GL10" s="19">
        <v>927.1</v>
      </c>
      <c r="GM10" s="17">
        <v>42847</v>
      </c>
      <c r="GN10" s="19">
        <v>927.1</v>
      </c>
      <c r="GO10" s="70" t="s">
        <v>554</v>
      </c>
      <c r="GP10" s="24">
        <v>33</v>
      </c>
      <c r="GQ10" s="16"/>
      <c r="GR10" s="59"/>
      <c r="GS10" s="172"/>
      <c r="GT10" s="20">
        <v>3</v>
      </c>
      <c r="GU10" s="19">
        <v>888.44</v>
      </c>
      <c r="GV10" s="17">
        <v>42850</v>
      </c>
      <c r="GW10" s="19">
        <v>888.44</v>
      </c>
      <c r="GX10" s="70" t="s">
        <v>560</v>
      </c>
      <c r="GY10" s="24">
        <v>33</v>
      </c>
      <c r="GZ10" s="16"/>
      <c r="HA10" s="59"/>
      <c r="HB10" s="172"/>
      <c r="HC10" s="20">
        <v>3</v>
      </c>
      <c r="HD10" s="19">
        <v>975.22</v>
      </c>
      <c r="HE10" s="17">
        <v>42851</v>
      </c>
      <c r="HF10" s="19">
        <v>975.22</v>
      </c>
      <c r="HG10" s="70" t="s">
        <v>562</v>
      </c>
      <c r="HH10" s="24">
        <v>33</v>
      </c>
      <c r="HI10" s="16"/>
      <c r="HJ10" s="59"/>
      <c r="HK10" s="172"/>
      <c r="HL10" s="20">
        <v>3</v>
      </c>
      <c r="HM10" s="19">
        <v>924.42</v>
      </c>
      <c r="HN10" s="17">
        <v>42851</v>
      </c>
      <c r="HO10" s="19">
        <v>924.42</v>
      </c>
      <c r="HP10" s="70" t="s">
        <v>566</v>
      </c>
      <c r="HQ10" s="24">
        <v>34</v>
      </c>
      <c r="HR10" s="16"/>
      <c r="HS10" s="59"/>
      <c r="HT10" s="172"/>
      <c r="HU10" s="20">
        <v>3</v>
      </c>
      <c r="HV10" s="19">
        <v>914.9</v>
      </c>
      <c r="HW10" s="17">
        <v>42852</v>
      </c>
      <c r="HX10" s="19">
        <v>914.9</v>
      </c>
      <c r="HY10" s="321" t="s">
        <v>571</v>
      </c>
      <c r="HZ10" s="24">
        <v>34</v>
      </c>
      <c r="IA10" s="16"/>
      <c r="IB10" s="59"/>
      <c r="IC10" s="172"/>
      <c r="ID10" s="20">
        <v>3</v>
      </c>
      <c r="IE10" s="30">
        <v>889.34</v>
      </c>
      <c r="IF10" s="169">
        <v>42853</v>
      </c>
      <c r="IG10" s="30">
        <v>889.34</v>
      </c>
      <c r="IH10" s="77" t="s">
        <v>575</v>
      </c>
      <c r="II10" s="24">
        <v>34</v>
      </c>
      <c r="IJ10" s="16"/>
      <c r="IK10" s="59"/>
      <c r="IL10" s="172"/>
      <c r="IM10" s="20">
        <v>3</v>
      </c>
      <c r="IN10" s="30">
        <v>940.75</v>
      </c>
      <c r="IO10" s="169">
        <v>42853</v>
      </c>
      <c r="IP10" s="30">
        <v>940.75</v>
      </c>
      <c r="IQ10" s="77" t="s">
        <v>577</v>
      </c>
      <c r="IR10" s="24">
        <v>34</v>
      </c>
      <c r="IS10" s="16"/>
      <c r="IT10" s="59"/>
      <c r="IU10" s="172"/>
      <c r="IV10" s="20">
        <v>3</v>
      </c>
      <c r="IW10" s="19">
        <v>938</v>
      </c>
      <c r="IX10" s="17">
        <v>42854</v>
      </c>
      <c r="IY10" s="19">
        <v>938</v>
      </c>
      <c r="IZ10" s="70" t="s">
        <v>581</v>
      </c>
      <c r="JA10" s="24">
        <v>35</v>
      </c>
      <c r="JB10" s="16"/>
      <c r="JC10" s="59"/>
      <c r="JD10" s="172"/>
      <c r="JE10" s="20"/>
      <c r="JF10" s="19"/>
      <c r="JG10" s="17"/>
      <c r="JH10" s="19"/>
      <c r="JI10" s="70"/>
      <c r="JJ10" s="24"/>
      <c r="JK10" s="16"/>
      <c r="JL10" s="59"/>
      <c r="JM10" s="172"/>
      <c r="JN10" s="20"/>
      <c r="JO10" s="19"/>
      <c r="JP10" s="17"/>
      <c r="JQ10" s="19"/>
      <c r="JR10" s="379"/>
      <c r="JS10" s="24"/>
      <c r="JT10" s="16"/>
      <c r="JU10" s="59"/>
      <c r="JV10" s="172"/>
      <c r="JW10" s="20"/>
      <c r="JX10" s="19"/>
      <c r="JY10" s="17"/>
      <c r="JZ10" s="19"/>
      <c r="KA10" s="70"/>
      <c r="KB10" s="24"/>
      <c r="KC10" s="16"/>
      <c r="KD10" s="59"/>
      <c r="KE10" s="172"/>
      <c r="KF10" s="20"/>
      <c r="KG10" s="19"/>
      <c r="KH10" s="17"/>
      <c r="KI10" s="19"/>
      <c r="KJ10" s="70"/>
      <c r="KK10" s="24"/>
      <c r="KL10" s="16"/>
      <c r="KM10" s="59"/>
      <c r="KN10" s="172"/>
      <c r="KO10" s="20"/>
      <c r="KP10" s="194"/>
      <c r="KQ10" s="106"/>
      <c r="KR10" s="194"/>
      <c r="KS10" s="125"/>
      <c r="KT10" s="104"/>
      <c r="KU10" s="16"/>
      <c r="KV10" s="59"/>
      <c r="KW10" s="172"/>
      <c r="KX10" s="20"/>
      <c r="KY10" s="194"/>
      <c r="KZ10" s="17"/>
      <c r="LA10" s="194"/>
      <c r="LB10" s="70"/>
      <c r="LC10" s="24"/>
      <c r="LD10" s="16"/>
      <c r="LE10" s="59"/>
      <c r="LF10" s="172"/>
      <c r="LG10" s="20"/>
      <c r="LH10" s="19"/>
      <c r="LI10" s="17"/>
      <c r="LJ10" s="19"/>
      <c r="LK10" s="70"/>
      <c r="LL10" s="24"/>
      <c r="LM10" s="16"/>
      <c r="LN10" s="130"/>
      <c r="LO10" s="172"/>
      <c r="LP10" s="20"/>
      <c r="LQ10" s="194"/>
      <c r="LR10" s="17"/>
      <c r="LS10" s="194"/>
      <c r="LT10" s="70"/>
      <c r="LU10" s="24"/>
      <c r="LV10" s="16"/>
      <c r="LW10" s="130"/>
      <c r="LX10" s="172"/>
      <c r="LY10" s="20"/>
      <c r="LZ10" s="19"/>
      <c r="MA10" s="17"/>
      <c r="MB10" s="19"/>
      <c r="MC10" s="70"/>
      <c r="MD10" s="24"/>
      <c r="ME10" s="16"/>
      <c r="MF10" s="130"/>
      <c r="MG10" s="172"/>
      <c r="MH10" s="20"/>
      <c r="MI10" s="168"/>
      <c r="MJ10" s="17"/>
      <c r="MK10" s="168"/>
      <c r="ML10" s="70"/>
      <c r="MM10" s="24"/>
      <c r="MN10" s="16"/>
      <c r="MO10" s="130"/>
      <c r="MP10" s="172"/>
      <c r="MQ10" s="20"/>
      <c r="MR10" s="19"/>
      <c r="MS10" s="17"/>
      <c r="MT10" s="19"/>
      <c r="MU10" s="70"/>
      <c r="MV10" s="24"/>
      <c r="MW10" s="16"/>
      <c r="MX10" s="130"/>
      <c r="MY10" s="172"/>
      <c r="MZ10" s="20"/>
      <c r="NA10" s="19"/>
      <c r="NB10" s="17"/>
      <c r="NC10" s="19"/>
      <c r="ND10" s="70"/>
      <c r="NE10" s="24"/>
      <c r="NF10" s="16"/>
      <c r="NG10" s="130"/>
      <c r="NH10" s="172"/>
      <c r="NI10" s="20"/>
      <c r="NJ10" s="19"/>
      <c r="NK10" s="17"/>
      <c r="NL10" s="19"/>
      <c r="NM10" s="70"/>
      <c r="NN10" s="24"/>
      <c r="NO10" s="16"/>
      <c r="NP10" s="130"/>
      <c r="NQ10" s="172"/>
      <c r="NR10" s="20"/>
      <c r="NS10" s="19"/>
      <c r="NT10" s="17"/>
      <c r="NU10" s="19"/>
      <c r="NV10" s="70"/>
      <c r="NW10" s="24"/>
      <c r="NX10" s="16"/>
      <c r="NY10" s="130"/>
      <c r="NZ10" s="122"/>
      <c r="OA10" s="20"/>
      <c r="OB10" s="19"/>
      <c r="OC10" s="106"/>
      <c r="OD10" s="19"/>
      <c r="OE10" s="125"/>
      <c r="OF10" s="104"/>
      <c r="OG10" s="16"/>
      <c r="OH10" s="130"/>
      <c r="OI10" s="122"/>
      <c r="OJ10" s="20"/>
      <c r="OK10" s="19"/>
      <c r="OL10" s="17"/>
      <c r="OM10" s="19"/>
      <c r="ON10" s="70"/>
      <c r="OO10" s="538"/>
      <c r="OP10" s="16"/>
      <c r="OQ10" s="130"/>
      <c r="OR10" s="122"/>
      <c r="OS10" s="20"/>
      <c r="OT10" s="19"/>
      <c r="OU10" s="17"/>
      <c r="OV10" s="19"/>
      <c r="OW10" s="70"/>
      <c r="OX10" s="24"/>
      <c r="OY10" s="16"/>
      <c r="OZ10" s="130"/>
      <c r="PA10" s="122"/>
      <c r="PB10" s="20"/>
      <c r="PC10" s="19"/>
      <c r="PD10" s="17"/>
      <c r="PE10" s="19"/>
      <c r="PF10" s="70"/>
      <c r="PG10" s="24"/>
      <c r="PH10" s="16"/>
      <c r="PI10" s="130"/>
      <c r="PJ10" s="122"/>
      <c r="PK10" s="20"/>
      <c r="PL10" s="19"/>
      <c r="PM10" s="17"/>
      <c r="PN10" s="19"/>
      <c r="PO10" s="278"/>
      <c r="PP10" s="24"/>
      <c r="PQ10" s="16"/>
      <c r="PR10" s="130"/>
      <c r="PS10" s="122"/>
      <c r="PT10" s="20"/>
      <c r="PU10" s="19"/>
      <c r="PV10" s="106"/>
      <c r="PW10" s="19"/>
      <c r="PX10" s="125"/>
      <c r="PY10" s="24"/>
      <c r="PZ10" s="16"/>
      <c r="QA10" s="130"/>
      <c r="QB10" s="122"/>
      <c r="QC10" s="20"/>
      <c r="QD10" s="19"/>
      <c r="QE10" s="17"/>
      <c r="QF10" s="19"/>
      <c r="QG10" s="70"/>
      <c r="QH10" s="24"/>
      <c r="QI10" s="16"/>
      <c r="QJ10" s="129"/>
      <c r="QK10" s="122"/>
      <c r="QL10" s="20"/>
      <c r="QM10" s="19"/>
      <c r="QN10" s="17"/>
      <c r="QO10" s="19"/>
      <c r="QP10" s="70"/>
      <c r="QQ10" s="24"/>
      <c r="QR10" s="16"/>
      <c r="QS10" s="129"/>
      <c r="QT10" s="122"/>
      <c r="QU10" s="20"/>
      <c r="QV10" s="19"/>
      <c r="QW10" s="17"/>
      <c r="QX10" s="19"/>
      <c r="QY10" s="70"/>
      <c r="QZ10" s="24"/>
      <c r="RA10" s="16"/>
      <c r="RB10" s="129"/>
      <c r="RC10" s="122"/>
      <c r="RD10" s="20"/>
      <c r="RE10" s="19"/>
      <c r="RF10" s="17"/>
      <c r="RG10" s="19"/>
      <c r="RH10" s="70"/>
      <c r="RI10" s="24"/>
      <c r="RJ10" s="16"/>
      <c r="RK10" s="129"/>
      <c r="RL10" s="122"/>
      <c r="RM10" s="20"/>
      <c r="RN10" s="19"/>
      <c r="RO10" s="426"/>
      <c r="RP10" s="427"/>
      <c r="RQ10" s="428"/>
      <c r="RR10" s="429"/>
      <c r="RS10" s="16"/>
      <c r="RT10" s="129"/>
      <c r="RU10" s="122"/>
      <c r="RV10" s="20"/>
      <c r="RW10" s="19"/>
      <c r="RX10" s="17"/>
      <c r="RY10" s="19"/>
      <c r="RZ10" s="70"/>
      <c r="SA10" s="24"/>
      <c r="SB10" s="16"/>
      <c r="SC10" s="129"/>
      <c r="SD10" s="122"/>
      <c r="SE10" s="20">
        <v>3</v>
      </c>
      <c r="SF10" s="19"/>
      <c r="SG10" s="17"/>
      <c r="SH10" s="19"/>
      <c r="SI10" s="70"/>
      <c r="SJ10" s="24"/>
      <c r="SK10" s="16"/>
      <c r="SL10" s="129"/>
      <c r="SM10" s="122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30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TYSON FRESH MEATS</v>
      </c>
      <c r="C11" s="16" t="str">
        <f t="shared" si="7"/>
        <v xml:space="preserve">I B P </v>
      </c>
      <c r="D11" s="72" t="str">
        <f t="shared" si="7"/>
        <v>PED. 7001111</v>
      </c>
      <c r="E11" s="156">
        <f t="shared" si="7"/>
        <v>42832</v>
      </c>
      <c r="F11" s="75">
        <f t="shared" si="7"/>
        <v>18999.189999999999</v>
      </c>
      <c r="G11" s="15">
        <f t="shared" si="7"/>
        <v>20</v>
      </c>
      <c r="H11" s="64">
        <f t="shared" si="7"/>
        <v>19015.400000000001</v>
      </c>
      <c r="I11" s="18">
        <f t="shared" si="7"/>
        <v>-16.210000000002765</v>
      </c>
      <c r="K11" s="142" t="s">
        <v>33</v>
      </c>
      <c r="L11" s="122"/>
      <c r="M11" s="20">
        <v>4</v>
      </c>
      <c r="N11" s="19">
        <v>940.7</v>
      </c>
      <c r="O11" s="17">
        <v>42826</v>
      </c>
      <c r="P11" s="19">
        <v>940.7</v>
      </c>
      <c r="Q11" s="379" t="s">
        <v>456</v>
      </c>
      <c r="R11" s="24">
        <v>33</v>
      </c>
      <c r="S11" s="16"/>
      <c r="T11" s="142" t="s">
        <v>33</v>
      </c>
      <c r="U11" s="122"/>
      <c r="V11" s="20">
        <v>4</v>
      </c>
      <c r="W11" s="19">
        <v>938.9</v>
      </c>
      <c r="X11" s="17">
        <v>42828</v>
      </c>
      <c r="Y11" s="19">
        <v>938.9</v>
      </c>
      <c r="Z11" s="70" t="s">
        <v>459</v>
      </c>
      <c r="AA11" s="24">
        <v>33</v>
      </c>
      <c r="AB11" s="16"/>
      <c r="AC11" s="142" t="s">
        <v>33</v>
      </c>
      <c r="AD11" s="2"/>
      <c r="AE11" s="20">
        <v>4</v>
      </c>
      <c r="AF11" s="19">
        <v>907.03</v>
      </c>
      <c r="AG11" s="17">
        <v>42830</v>
      </c>
      <c r="AH11" s="19">
        <v>907.03</v>
      </c>
      <c r="AI11" s="70" t="s">
        <v>468</v>
      </c>
      <c r="AJ11" s="24">
        <v>32</v>
      </c>
      <c r="AK11" s="16"/>
      <c r="AL11" s="142" t="s">
        <v>33</v>
      </c>
      <c r="AM11" s="122"/>
      <c r="AN11" s="20">
        <v>4</v>
      </c>
      <c r="AO11" s="19">
        <v>977.03</v>
      </c>
      <c r="AP11" s="17">
        <v>42829</v>
      </c>
      <c r="AQ11" s="19">
        <v>977.03</v>
      </c>
      <c r="AR11" s="70" t="s">
        <v>466</v>
      </c>
      <c r="AS11" s="24">
        <v>32</v>
      </c>
      <c r="AT11" s="16"/>
      <c r="AU11" s="142" t="s">
        <v>33</v>
      </c>
      <c r="AV11" s="122"/>
      <c r="AW11" s="20">
        <v>4</v>
      </c>
      <c r="AX11" s="19">
        <v>955.26</v>
      </c>
      <c r="AY11" s="106">
        <v>42830</v>
      </c>
      <c r="AZ11" s="19">
        <v>955.26</v>
      </c>
      <c r="BA11" s="125" t="s">
        <v>469</v>
      </c>
      <c r="BB11" s="441">
        <v>32</v>
      </c>
      <c r="BC11" s="16"/>
      <c r="BD11" s="142" t="s">
        <v>33</v>
      </c>
      <c r="BE11" s="122"/>
      <c r="BF11" s="20">
        <v>4</v>
      </c>
      <c r="BG11" s="19">
        <v>944.4</v>
      </c>
      <c r="BH11" s="426">
        <v>42832</v>
      </c>
      <c r="BI11" s="19">
        <v>944.4</v>
      </c>
      <c r="BJ11" s="428" t="s">
        <v>480</v>
      </c>
      <c r="BK11" s="429">
        <v>31</v>
      </c>
      <c r="BL11" s="16"/>
      <c r="BM11" s="142" t="s">
        <v>33</v>
      </c>
      <c r="BN11" s="122"/>
      <c r="BO11" s="20">
        <v>4</v>
      </c>
      <c r="BP11" s="19">
        <v>892.7</v>
      </c>
      <c r="BQ11" s="426">
        <v>42835</v>
      </c>
      <c r="BR11" s="19">
        <v>892.7</v>
      </c>
      <c r="BS11" s="428" t="s">
        <v>496</v>
      </c>
      <c r="BT11" s="429">
        <v>31</v>
      </c>
      <c r="BU11" s="16"/>
      <c r="BV11" s="142" t="s">
        <v>33</v>
      </c>
      <c r="BW11" s="122"/>
      <c r="BX11" s="20">
        <v>4</v>
      </c>
      <c r="BY11" s="19">
        <v>905.82</v>
      </c>
      <c r="BZ11" s="426">
        <v>42832</v>
      </c>
      <c r="CA11" s="19">
        <v>905.82</v>
      </c>
      <c r="CB11" s="428" t="s">
        <v>481</v>
      </c>
      <c r="CC11" s="429">
        <v>31</v>
      </c>
      <c r="CD11" s="16"/>
      <c r="CE11" s="142" t="s">
        <v>33</v>
      </c>
      <c r="CF11" s="122"/>
      <c r="CG11" s="20">
        <v>4</v>
      </c>
      <c r="CH11" s="19">
        <v>902.49</v>
      </c>
      <c r="CI11" s="17">
        <v>42833</v>
      </c>
      <c r="CJ11" s="19">
        <v>902.49</v>
      </c>
      <c r="CK11" s="70" t="s">
        <v>488</v>
      </c>
      <c r="CL11" s="24">
        <v>31</v>
      </c>
      <c r="CM11" s="16"/>
      <c r="CN11" s="142" t="s">
        <v>33</v>
      </c>
      <c r="CO11" s="122"/>
      <c r="CP11" s="20">
        <v>4</v>
      </c>
      <c r="CQ11" s="19">
        <v>937.87</v>
      </c>
      <c r="CR11" s="17">
        <v>42836</v>
      </c>
      <c r="CS11" s="19">
        <v>937.87</v>
      </c>
      <c r="CT11" s="70" t="s">
        <v>501</v>
      </c>
      <c r="CU11" s="24">
        <v>31</v>
      </c>
      <c r="CV11" s="16"/>
      <c r="CW11" s="142" t="s">
        <v>33</v>
      </c>
      <c r="CX11" s="122"/>
      <c r="CY11" s="20">
        <v>4</v>
      </c>
      <c r="CZ11" s="19">
        <v>892.21</v>
      </c>
      <c r="DA11" s="584">
        <v>42838</v>
      </c>
      <c r="DB11" s="19">
        <v>892.21</v>
      </c>
      <c r="DC11" s="661" t="s">
        <v>513</v>
      </c>
      <c r="DD11" s="102">
        <v>31</v>
      </c>
      <c r="DE11" s="16"/>
      <c r="DF11" s="142" t="s">
        <v>33</v>
      </c>
      <c r="DG11" s="122"/>
      <c r="DH11" s="20">
        <v>4</v>
      </c>
      <c r="DI11" s="19">
        <v>978.85</v>
      </c>
      <c r="DJ11" s="426">
        <v>42838</v>
      </c>
      <c r="DK11" s="19">
        <v>978.85</v>
      </c>
      <c r="DL11" s="428" t="s">
        <v>518</v>
      </c>
      <c r="DM11" s="429">
        <v>31</v>
      </c>
      <c r="DN11" s="16"/>
      <c r="DO11" s="142" t="s">
        <v>33</v>
      </c>
      <c r="DP11" s="122"/>
      <c r="DQ11" s="20">
        <v>4</v>
      </c>
      <c r="DR11" s="19">
        <v>909</v>
      </c>
      <c r="DS11" s="426">
        <v>42837</v>
      </c>
      <c r="DT11" s="19">
        <v>909</v>
      </c>
      <c r="DU11" s="428" t="s">
        <v>510</v>
      </c>
      <c r="DV11" s="429">
        <v>31</v>
      </c>
      <c r="DW11" s="16"/>
      <c r="DX11" s="142" t="s">
        <v>33</v>
      </c>
      <c r="DY11" s="122"/>
      <c r="DZ11" s="20">
        <v>4</v>
      </c>
      <c r="EA11" s="30">
        <v>938.9</v>
      </c>
      <c r="EB11" s="58">
        <v>42840</v>
      </c>
      <c r="EC11" s="30">
        <v>938.9</v>
      </c>
      <c r="ED11" s="77" t="s">
        <v>524</v>
      </c>
      <c r="EE11" s="24">
        <v>31</v>
      </c>
      <c r="EF11" s="16"/>
      <c r="EG11" s="142" t="s">
        <v>33</v>
      </c>
      <c r="EH11" s="122"/>
      <c r="EI11" s="20">
        <v>4</v>
      </c>
      <c r="EJ11" s="30">
        <v>905.22</v>
      </c>
      <c r="EK11" s="58">
        <v>42843</v>
      </c>
      <c r="EL11" s="30">
        <v>905.22</v>
      </c>
      <c r="EM11" s="77" t="s">
        <v>531</v>
      </c>
      <c r="EN11" s="24">
        <v>33</v>
      </c>
      <c r="EO11" s="16"/>
      <c r="EP11" s="142" t="s">
        <v>33</v>
      </c>
      <c r="EQ11" s="122"/>
      <c r="ER11" s="20">
        <v>4</v>
      </c>
      <c r="ES11" s="19">
        <v>912.17</v>
      </c>
      <c r="ET11" s="17">
        <v>42844</v>
      </c>
      <c r="EU11" s="19">
        <v>912.17</v>
      </c>
      <c r="EV11" s="43" t="s">
        <v>535</v>
      </c>
      <c r="EW11" s="24">
        <v>33</v>
      </c>
      <c r="EX11" s="16"/>
      <c r="EY11" s="142" t="s">
        <v>33</v>
      </c>
      <c r="EZ11" s="122"/>
      <c r="FA11" s="20">
        <v>4</v>
      </c>
      <c r="FB11" s="19">
        <v>996.54</v>
      </c>
      <c r="FC11" s="17">
        <v>42844</v>
      </c>
      <c r="FD11" s="19">
        <v>996.54</v>
      </c>
      <c r="FE11" s="43" t="s">
        <v>540</v>
      </c>
      <c r="FF11" s="24">
        <v>33</v>
      </c>
      <c r="FG11" s="16"/>
      <c r="FH11" s="142" t="s">
        <v>33</v>
      </c>
      <c r="FI11" s="122"/>
      <c r="FJ11" s="20">
        <v>4</v>
      </c>
      <c r="FK11" s="19">
        <v>903.1</v>
      </c>
      <c r="FL11" s="17">
        <v>42845</v>
      </c>
      <c r="FM11" s="19">
        <v>903.1</v>
      </c>
      <c r="FN11" s="43" t="s">
        <v>545</v>
      </c>
      <c r="FO11" s="24">
        <v>32</v>
      </c>
      <c r="FP11" s="16"/>
      <c r="FQ11" s="142" t="s">
        <v>33</v>
      </c>
      <c r="FR11" s="122"/>
      <c r="FS11" s="20">
        <v>4</v>
      </c>
      <c r="FT11" s="30">
        <v>943.92</v>
      </c>
      <c r="FU11" s="58">
        <v>42846</v>
      </c>
      <c r="FV11" s="30">
        <v>943.92</v>
      </c>
      <c r="FW11" s="77" t="s">
        <v>548</v>
      </c>
      <c r="FX11" s="24">
        <v>32</v>
      </c>
      <c r="FY11" s="16"/>
      <c r="FZ11" s="142" t="s">
        <v>33</v>
      </c>
      <c r="GA11" s="122"/>
      <c r="GB11" s="20">
        <v>4</v>
      </c>
      <c r="GC11" s="19">
        <v>843.54</v>
      </c>
      <c r="GD11" s="17">
        <v>42846</v>
      </c>
      <c r="GE11" s="19">
        <v>843.54</v>
      </c>
      <c r="GF11" s="70" t="s">
        <v>550</v>
      </c>
      <c r="GG11" s="24">
        <v>32</v>
      </c>
      <c r="GH11" s="16"/>
      <c r="GI11" s="142" t="s">
        <v>33</v>
      </c>
      <c r="GJ11" s="122"/>
      <c r="GK11" s="20">
        <v>4</v>
      </c>
      <c r="GL11" s="19">
        <v>929</v>
      </c>
      <c r="GM11" s="17">
        <v>42847</v>
      </c>
      <c r="GN11" s="19">
        <v>929</v>
      </c>
      <c r="GO11" s="70" t="s">
        <v>554</v>
      </c>
      <c r="GP11" s="24">
        <v>33</v>
      </c>
      <c r="GQ11" s="16"/>
      <c r="GR11" s="142" t="s">
        <v>33</v>
      </c>
      <c r="GS11" s="122"/>
      <c r="GT11" s="20">
        <v>4</v>
      </c>
      <c r="GU11" s="19">
        <v>891.16</v>
      </c>
      <c r="GV11" s="17">
        <v>42850</v>
      </c>
      <c r="GW11" s="19">
        <v>891.16</v>
      </c>
      <c r="GX11" s="70" t="s">
        <v>560</v>
      </c>
      <c r="GY11" s="24">
        <v>33</v>
      </c>
      <c r="GZ11" s="16"/>
      <c r="HA11" s="142" t="s">
        <v>33</v>
      </c>
      <c r="HB11" s="122"/>
      <c r="HC11" s="20">
        <v>4</v>
      </c>
      <c r="HD11" s="19">
        <v>915.34</v>
      </c>
      <c r="HE11" s="17">
        <v>42851</v>
      </c>
      <c r="HF11" s="19">
        <v>915.34</v>
      </c>
      <c r="HG11" s="70" t="s">
        <v>562</v>
      </c>
      <c r="HH11" s="24">
        <v>33</v>
      </c>
      <c r="HI11" s="16"/>
      <c r="HJ11" s="142" t="s">
        <v>33</v>
      </c>
      <c r="HK11" s="122"/>
      <c r="HL11" s="20">
        <v>4</v>
      </c>
      <c r="HM11" s="19">
        <v>917.16</v>
      </c>
      <c r="HN11" s="17">
        <v>42851</v>
      </c>
      <c r="HO11" s="19">
        <v>917.16</v>
      </c>
      <c r="HP11" s="70" t="s">
        <v>566</v>
      </c>
      <c r="HQ11" s="24">
        <v>34</v>
      </c>
      <c r="HR11" s="16"/>
      <c r="HS11" s="142" t="s">
        <v>33</v>
      </c>
      <c r="HT11" s="122"/>
      <c r="HU11" s="20">
        <v>4</v>
      </c>
      <c r="HV11" s="19">
        <v>909.4</v>
      </c>
      <c r="HW11" s="17">
        <v>42852</v>
      </c>
      <c r="HX11" s="19">
        <v>909.4</v>
      </c>
      <c r="HY11" s="321" t="s">
        <v>571</v>
      </c>
      <c r="HZ11" s="24">
        <v>34</v>
      </c>
      <c r="IA11" s="16"/>
      <c r="IB11" s="142" t="s">
        <v>33</v>
      </c>
      <c r="IC11" s="122"/>
      <c r="ID11" s="20">
        <v>4</v>
      </c>
      <c r="IE11" s="30">
        <v>889.34</v>
      </c>
      <c r="IF11" s="169">
        <v>42853</v>
      </c>
      <c r="IG11" s="30">
        <v>889.34</v>
      </c>
      <c r="IH11" s="77" t="s">
        <v>575</v>
      </c>
      <c r="II11" s="24">
        <v>34</v>
      </c>
      <c r="IJ11" s="16"/>
      <c r="IK11" s="142" t="s">
        <v>33</v>
      </c>
      <c r="IL11" s="122"/>
      <c r="IM11" s="20">
        <v>4</v>
      </c>
      <c r="IN11" s="30">
        <v>924.42</v>
      </c>
      <c r="IO11" s="169">
        <v>42853</v>
      </c>
      <c r="IP11" s="30">
        <v>924.42</v>
      </c>
      <c r="IQ11" s="77" t="s">
        <v>577</v>
      </c>
      <c r="IR11" s="24">
        <v>34</v>
      </c>
      <c r="IS11" s="16"/>
      <c r="IT11" s="142" t="s">
        <v>33</v>
      </c>
      <c r="IU11" s="122"/>
      <c r="IV11" s="20">
        <v>4</v>
      </c>
      <c r="IW11" s="19">
        <v>922.6</v>
      </c>
      <c r="IX11" s="17">
        <v>42854</v>
      </c>
      <c r="IY11" s="19">
        <v>922.6</v>
      </c>
      <c r="IZ11" s="70" t="s">
        <v>581</v>
      </c>
      <c r="JA11" s="24">
        <v>35</v>
      </c>
      <c r="JB11" s="16"/>
      <c r="JC11" s="142" t="s">
        <v>33</v>
      </c>
      <c r="JD11" s="122"/>
      <c r="JE11" s="20"/>
      <c r="JF11" s="19"/>
      <c r="JG11" s="17"/>
      <c r="JH11" s="19"/>
      <c r="JI11" s="70"/>
      <c r="JJ11" s="24"/>
      <c r="JK11" s="16"/>
      <c r="JL11" s="142" t="s">
        <v>33</v>
      </c>
      <c r="JM11" s="122"/>
      <c r="JN11" s="20"/>
      <c r="JO11" s="19"/>
      <c r="JP11" s="17"/>
      <c r="JQ11" s="19"/>
      <c r="JR11" s="379"/>
      <c r="JS11" s="24"/>
      <c r="JT11" s="16"/>
      <c r="JU11" s="142" t="s">
        <v>33</v>
      </c>
      <c r="JV11" s="122"/>
      <c r="JW11" s="20"/>
      <c r="JX11" s="19"/>
      <c r="JY11" s="17"/>
      <c r="JZ11" s="19"/>
      <c r="KA11" s="70"/>
      <c r="KB11" s="24"/>
      <c r="KC11" s="16"/>
      <c r="KD11" s="142" t="s">
        <v>33</v>
      </c>
      <c r="KE11" s="122"/>
      <c r="KF11" s="20"/>
      <c r="KG11" s="19"/>
      <c r="KH11" s="17"/>
      <c r="KI11" s="19"/>
      <c r="KJ11" s="70"/>
      <c r="KK11" s="24"/>
      <c r="KL11" s="16"/>
      <c r="KM11" s="142" t="s">
        <v>33</v>
      </c>
      <c r="KN11" s="122"/>
      <c r="KO11" s="20"/>
      <c r="KP11" s="194"/>
      <c r="KQ11" s="106"/>
      <c r="KR11" s="194"/>
      <c r="KS11" s="125"/>
      <c r="KT11" s="104"/>
      <c r="KU11" s="16"/>
      <c r="KV11" s="142" t="s">
        <v>33</v>
      </c>
      <c r="KW11" s="122"/>
      <c r="KX11" s="20"/>
      <c r="KY11" s="194"/>
      <c r="KZ11" s="17"/>
      <c r="LA11" s="194"/>
      <c r="LB11" s="70"/>
      <c r="LC11" s="24"/>
      <c r="LD11" s="16"/>
      <c r="LE11" s="142" t="s">
        <v>33</v>
      </c>
      <c r="LF11" s="122"/>
      <c r="LG11" s="20"/>
      <c r="LH11" s="19"/>
      <c r="LI11" s="17"/>
      <c r="LJ11" s="19"/>
      <c r="LK11" s="70"/>
      <c r="LL11" s="24"/>
      <c r="LM11" s="16"/>
      <c r="LN11" s="142"/>
      <c r="LO11" s="122"/>
      <c r="LP11" s="20"/>
      <c r="LQ11" s="194"/>
      <c r="LR11" s="17"/>
      <c r="LS11" s="194"/>
      <c r="LT11" s="70"/>
      <c r="LU11" s="24"/>
      <c r="LV11" s="16"/>
      <c r="LW11" s="142"/>
      <c r="LX11" s="122"/>
      <c r="LY11" s="20"/>
      <c r="LZ11" s="183"/>
      <c r="MA11" s="17"/>
      <c r="MB11" s="183"/>
      <c r="MC11" s="70"/>
      <c r="MD11" s="24"/>
      <c r="ME11" s="16"/>
      <c r="MF11" s="142"/>
      <c r="MG11" s="122"/>
      <c r="MH11" s="20"/>
      <c r="MI11" s="168"/>
      <c r="MJ11" s="17"/>
      <c r="MK11" s="168"/>
      <c r="ML11" s="70"/>
      <c r="MM11" s="24"/>
      <c r="MN11" s="16"/>
      <c r="MO11" s="142"/>
      <c r="MP11" s="122"/>
      <c r="MQ11" s="20"/>
      <c r="MR11" s="183"/>
      <c r="MS11" s="17"/>
      <c r="MT11" s="183"/>
      <c r="MU11" s="70"/>
      <c r="MV11" s="24"/>
      <c r="MW11" s="16"/>
      <c r="MX11" s="142"/>
      <c r="MY11" s="122"/>
      <c r="MZ11" s="20"/>
      <c r="NA11" s="19"/>
      <c r="NB11" s="17"/>
      <c r="NC11" s="19"/>
      <c r="ND11" s="70"/>
      <c r="NE11" s="24"/>
      <c r="NF11" s="16"/>
      <c r="NG11" s="142"/>
      <c r="NH11" s="122"/>
      <c r="NI11" s="20"/>
      <c r="NJ11" s="19"/>
      <c r="NK11" s="17"/>
      <c r="NL11" s="19"/>
      <c r="NM11" s="70"/>
      <c r="NN11" s="24"/>
      <c r="NO11" s="16"/>
      <c r="NP11" s="142"/>
      <c r="NQ11" s="172"/>
      <c r="NR11" s="20"/>
      <c r="NS11" s="183"/>
      <c r="NT11" s="17"/>
      <c r="NU11" s="183"/>
      <c r="NV11" s="70"/>
      <c r="NW11" s="24"/>
      <c r="NX11" s="16"/>
      <c r="NY11" s="142"/>
      <c r="NZ11" s="122"/>
      <c r="OA11" s="20"/>
      <c r="OB11" s="19"/>
      <c r="OC11" s="106"/>
      <c r="OD11" s="19"/>
      <c r="OE11" s="125"/>
      <c r="OF11" s="104"/>
      <c r="OG11" s="16"/>
      <c r="OH11" s="142"/>
      <c r="OI11" s="122"/>
      <c r="OJ11" s="20"/>
      <c r="OK11" s="19"/>
      <c r="OL11" s="17"/>
      <c r="OM11" s="19"/>
      <c r="ON11" s="70"/>
      <c r="OO11" s="538"/>
      <c r="OP11" s="16"/>
      <c r="OQ11" s="142"/>
      <c r="OR11" s="122"/>
      <c r="OS11" s="20"/>
      <c r="OT11" s="19"/>
      <c r="OU11" s="17"/>
      <c r="OV11" s="19"/>
      <c r="OW11" s="70"/>
      <c r="OX11" s="24"/>
      <c r="OY11" s="16"/>
      <c r="OZ11" s="142"/>
      <c r="PA11" s="122"/>
      <c r="PB11" s="20"/>
      <c r="PC11" s="19"/>
      <c r="PD11" s="17"/>
      <c r="PE11" s="19"/>
      <c r="PF11" s="70"/>
      <c r="PG11" s="24"/>
      <c r="PH11" s="16"/>
      <c r="PI11" s="142"/>
      <c r="PJ11" s="122"/>
      <c r="PK11" s="20"/>
      <c r="PL11" s="19"/>
      <c r="PM11" s="17"/>
      <c r="PN11" s="19"/>
      <c r="PO11" s="278"/>
      <c r="PP11" s="24"/>
      <c r="PQ11" s="16"/>
      <c r="PR11" s="142"/>
      <c r="PS11" s="122"/>
      <c r="PT11" s="20"/>
      <c r="PU11" s="19"/>
      <c r="PV11" s="106"/>
      <c r="PW11" s="19"/>
      <c r="PX11" s="125"/>
      <c r="PY11" s="24"/>
      <c r="PZ11" s="16"/>
      <c r="QA11" s="142"/>
      <c r="QB11" s="122"/>
      <c r="QC11" s="20"/>
      <c r="QD11" s="19"/>
      <c r="QE11" s="17"/>
      <c r="QF11" s="19"/>
      <c r="QG11" s="70"/>
      <c r="QH11" s="24"/>
      <c r="QI11" s="16"/>
      <c r="QJ11" s="130"/>
      <c r="QK11" s="122"/>
      <c r="QL11" s="20"/>
      <c r="QM11" s="19"/>
      <c r="QN11" s="17"/>
      <c r="QO11" s="19"/>
      <c r="QP11" s="70"/>
      <c r="QQ11" s="24"/>
      <c r="QR11" s="16"/>
      <c r="QS11" s="130"/>
      <c r="QT11" s="122"/>
      <c r="QU11" s="20"/>
      <c r="QV11" s="19"/>
      <c r="QW11" s="17"/>
      <c r="QX11" s="19"/>
      <c r="QY11" s="70"/>
      <c r="QZ11" s="24"/>
      <c r="RA11" s="16"/>
      <c r="RB11" s="130"/>
      <c r="RC11" s="122"/>
      <c r="RD11" s="20"/>
      <c r="RE11" s="19"/>
      <c r="RF11" s="17"/>
      <c r="RG11" s="19"/>
      <c r="RH11" s="70"/>
      <c r="RI11" s="24"/>
      <c r="RJ11" s="16"/>
      <c r="RK11" s="130"/>
      <c r="RL11" s="122"/>
      <c r="RM11" s="20"/>
      <c r="RN11" s="19"/>
      <c r="RO11" s="426"/>
      <c r="RP11" s="427"/>
      <c r="RQ11" s="428"/>
      <c r="RR11" s="429"/>
      <c r="RS11" s="16"/>
      <c r="RT11" s="130"/>
      <c r="RU11" s="122"/>
      <c r="RV11" s="20"/>
      <c r="RW11" s="19"/>
      <c r="RX11" s="17"/>
      <c r="RY11" s="19"/>
      <c r="RZ11" s="70"/>
      <c r="SA11" s="24"/>
      <c r="SB11" s="16"/>
      <c r="SC11" s="130"/>
      <c r="SD11" s="122"/>
      <c r="SE11" s="20">
        <v>4</v>
      </c>
      <c r="SF11" s="19"/>
      <c r="SG11" s="17"/>
      <c r="SH11" s="19"/>
      <c r="SI11" s="70"/>
      <c r="SJ11" s="24"/>
      <c r="SK11" s="16"/>
      <c r="SL11" s="130"/>
      <c r="SM11" s="122"/>
      <c r="SN11" s="20">
        <v>4</v>
      </c>
      <c r="SO11" s="19"/>
      <c r="SP11" s="17"/>
      <c r="SQ11" s="19"/>
      <c r="SR11" s="70"/>
      <c r="SS11" s="24"/>
      <c r="SU11" s="142" t="s">
        <v>33</v>
      </c>
      <c r="SV11" s="2"/>
      <c r="SW11" s="20">
        <v>4</v>
      </c>
      <c r="SX11" s="19"/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62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SMITHFIELD FARMLAND</v>
      </c>
      <c r="C12" s="16" t="str">
        <f t="shared" si="8"/>
        <v>Smithfield</v>
      </c>
      <c r="D12" s="72" t="str">
        <f t="shared" si="8"/>
        <v>PED. 7001112</v>
      </c>
      <c r="E12" s="156">
        <f t="shared" si="8"/>
        <v>42833</v>
      </c>
      <c r="F12" s="75">
        <f t="shared" si="8"/>
        <v>18765.66</v>
      </c>
      <c r="G12" s="15">
        <f t="shared" si="8"/>
        <v>21</v>
      </c>
      <c r="H12" s="64">
        <f t="shared" si="8"/>
        <v>18805.91</v>
      </c>
      <c r="I12" s="18">
        <f t="shared" si="8"/>
        <v>-40.25</v>
      </c>
      <c r="K12" s="130"/>
      <c r="L12" s="122"/>
      <c r="M12" s="20">
        <v>5</v>
      </c>
      <c r="N12" s="19">
        <v>936.2</v>
      </c>
      <c r="O12" s="17">
        <v>42826</v>
      </c>
      <c r="P12" s="19">
        <v>936.2</v>
      </c>
      <c r="Q12" s="379" t="s">
        <v>456</v>
      </c>
      <c r="R12" s="24">
        <v>33</v>
      </c>
      <c r="S12" s="16"/>
      <c r="T12" s="130"/>
      <c r="U12" s="122"/>
      <c r="V12" s="20">
        <v>5</v>
      </c>
      <c r="W12" s="19">
        <v>930.8</v>
      </c>
      <c r="X12" s="17">
        <v>42828</v>
      </c>
      <c r="Y12" s="19">
        <v>930.8</v>
      </c>
      <c r="Z12" s="70" t="s">
        <v>459</v>
      </c>
      <c r="AA12" s="24">
        <v>33</v>
      </c>
      <c r="AB12" s="16"/>
      <c r="AC12" s="130"/>
      <c r="AD12" s="2"/>
      <c r="AE12" s="20">
        <v>5</v>
      </c>
      <c r="AF12" s="19">
        <v>861.22</v>
      </c>
      <c r="AG12" s="17">
        <v>42830</v>
      </c>
      <c r="AH12" s="19">
        <v>861.22</v>
      </c>
      <c r="AI12" s="70" t="s">
        <v>468</v>
      </c>
      <c r="AJ12" s="24">
        <v>32</v>
      </c>
      <c r="AK12" s="16"/>
      <c r="AL12" s="130"/>
      <c r="AM12" s="122"/>
      <c r="AN12" s="20">
        <v>5</v>
      </c>
      <c r="AO12" s="19">
        <v>905.82</v>
      </c>
      <c r="AP12" s="17">
        <v>42829</v>
      </c>
      <c r="AQ12" s="19">
        <v>905.82</v>
      </c>
      <c r="AR12" s="70" t="s">
        <v>466</v>
      </c>
      <c r="AS12" s="24">
        <v>32</v>
      </c>
      <c r="AT12" s="16"/>
      <c r="AU12" s="130" t="s">
        <v>319</v>
      </c>
      <c r="AV12" s="122"/>
      <c r="AW12" s="20">
        <v>5</v>
      </c>
      <c r="AX12" s="19">
        <v>919.88</v>
      </c>
      <c r="AY12" s="106">
        <v>42830</v>
      </c>
      <c r="AZ12" s="19">
        <v>919.88</v>
      </c>
      <c r="BA12" s="125" t="s">
        <v>469</v>
      </c>
      <c r="BB12" s="441">
        <v>32</v>
      </c>
      <c r="BC12" s="16"/>
      <c r="BD12" s="130" t="s">
        <v>327</v>
      </c>
      <c r="BE12" s="122"/>
      <c r="BF12" s="20">
        <v>5</v>
      </c>
      <c r="BG12" s="19">
        <v>895.4</v>
      </c>
      <c r="BH12" s="426">
        <v>42831</v>
      </c>
      <c r="BI12" s="19">
        <v>895.4</v>
      </c>
      <c r="BJ12" s="428" t="s">
        <v>479</v>
      </c>
      <c r="BK12" s="429">
        <v>31</v>
      </c>
      <c r="BL12" s="16"/>
      <c r="BM12" s="130" t="s">
        <v>330</v>
      </c>
      <c r="BN12" s="122"/>
      <c r="BO12" s="20">
        <v>5</v>
      </c>
      <c r="BP12" s="19">
        <v>884</v>
      </c>
      <c r="BQ12" s="426">
        <v>42833</v>
      </c>
      <c r="BR12" s="19">
        <v>884</v>
      </c>
      <c r="BS12" s="428" t="s">
        <v>486</v>
      </c>
      <c r="BT12" s="429">
        <v>31</v>
      </c>
      <c r="BU12" s="16"/>
      <c r="BV12" s="130" t="s">
        <v>329</v>
      </c>
      <c r="BW12" s="122"/>
      <c r="BX12" s="20">
        <v>5</v>
      </c>
      <c r="BY12" s="19">
        <v>970.23</v>
      </c>
      <c r="BZ12" s="426">
        <v>42832</v>
      </c>
      <c r="CA12" s="19">
        <v>970.23</v>
      </c>
      <c r="CB12" s="428" t="s">
        <v>481</v>
      </c>
      <c r="CC12" s="429">
        <v>31</v>
      </c>
      <c r="CD12" s="16"/>
      <c r="CE12" s="130" t="s">
        <v>327</v>
      </c>
      <c r="CF12" s="122"/>
      <c r="CG12" s="20">
        <v>5</v>
      </c>
      <c r="CH12" s="19">
        <v>887.53</v>
      </c>
      <c r="CI12" s="17">
        <v>42833</v>
      </c>
      <c r="CJ12" s="19">
        <v>887.53</v>
      </c>
      <c r="CK12" s="70" t="s">
        <v>488</v>
      </c>
      <c r="CL12" s="24">
        <v>31</v>
      </c>
      <c r="CM12" s="16"/>
      <c r="CN12" s="130" t="s">
        <v>337</v>
      </c>
      <c r="CO12" s="122"/>
      <c r="CP12" s="20">
        <v>5</v>
      </c>
      <c r="CQ12" s="19">
        <v>936.96</v>
      </c>
      <c r="CR12" s="17">
        <v>42836</v>
      </c>
      <c r="CS12" s="19">
        <v>936.96</v>
      </c>
      <c r="CT12" s="70" t="s">
        <v>501</v>
      </c>
      <c r="CU12" s="24">
        <v>31</v>
      </c>
      <c r="CV12" s="16"/>
      <c r="CW12" s="130" t="s">
        <v>336</v>
      </c>
      <c r="CX12" s="122"/>
      <c r="CY12" s="20">
        <v>5</v>
      </c>
      <c r="CZ12" s="19">
        <v>927.14</v>
      </c>
      <c r="DA12" s="584">
        <v>42838</v>
      </c>
      <c r="DB12" s="19">
        <v>927.14</v>
      </c>
      <c r="DC12" s="661" t="s">
        <v>513</v>
      </c>
      <c r="DD12" s="102">
        <v>31</v>
      </c>
      <c r="DE12" s="16"/>
      <c r="DF12" s="130" t="s">
        <v>337</v>
      </c>
      <c r="DG12" s="122"/>
      <c r="DH12" s="20">
        <v>5</v>
      </c>
      <c r="DI12" s="19">
        <v>937.57</v>
      </c>
      <c r="DJ12" s="426">
        <v>42838</v>
      </c>
      <c r="DK12" s="19">
        <v>937.57</v>
      </c>
      <c r="DL12" s="428" t="s">
        <v>518</v>
      </c>
      <c r="DM12" s="429">
        <v>31</v>
      </c>
      <c r="DN12" s="16"/>
      <c r="DO12" s="130" t="s">
        <v>343</v>
      </c>
      <c r="DP12" s="122"/>
      <c r="DQ12" s="20">
        <v>5</v>
      </c>
      <c r="DR12" s="19">
        <v>931.7</v>
      </c>
      <c r="DS12" s="426">
        <v>42837</v>
      </c>
      <c r="DT12" s="19">
        <v>931.7</v>
      </c>
      <c r="DU12" s="428" t="s">
        <v>510</v>
      </c>
      <c r="DV12" s="429">
        <v>31</v>
      </c>
      <c r="DW12" s="16"/>
      <c r="DX12" s="130" t="s">
        <v>343</v>
      </c>
      <c r="DY12" s="122"/>
      <c r="DZ12" s="20">
        <v>5</v>
      </c>
      <c r="EA12" s="30">
        <v>873.6</v>
      </c>
      <c r="EB12" s="58">
        <v>42840</v>
      </c>
      <c r="EC12" s="30">
        <v>873.6</v>
      </c>
      <c r="ED12" s="77" t="s">
        <v>524</v>
      </c>
      <c r="EE12" s="24">
        <v>31</v>
      </c>
      <c r="EF12" s="16"/>
      <c r="EG12" s="130" t="s">
        <v>386</v>
      </c>
      <c r="EH12" s="122"/>
      <c r="EI12" s="20">
        <v>5</v>
      </c>
      <c r="EJ12" s="30">
        <v>896.15</v>
      </c>
      <c r="EK12" s="58">
        <v>42843</v>
      </c>
      <c r="EL12" s="30">
        <v>896.15</v>
      </c>
      <c r="EM12" s="77" t="s">
        <v>531</v>
      </c>
      <c r="EN12" s="24">
        <v>33</v>
      </c>
      <c r="EO12" s="16"/>
      <c r="EP12" s="130" t="s">
        <v>389</v>
      </c>
      <c r="EQ12" s="122"/>
      <c r="ER12" s="20">
        <v>5</v>
      </c>
      <c r="ES12" s="19">
        <v>946.64</v>
      </c>
      <c r="ET12" s="17">
        <v>42844</v>
      </c>
      <c r="EU12" s="19">
        <v>946.64</v>
      </c>
      <c r="EV12" s="43" t="s">
        <v>538</v>
      </c>
      <c r="EW12" s="24">
        <v>33</v>
      </c>
      <c r="EX12" s="16"/>
      <c r="EY12" s="130"/>
      <c r="EZ12" s="122"/>
      <c r="FA12" s="20">
        <v>5</v>
      </c>
      <c r="FB12" s="19">
        <v>941.2</v>
      </c>
      <c r="FC12" s="17">
        <v>42844</v>
      </c>
      <c r="FD12" s="19">
        <v>941.2</v>
      </c>
      <c r="FE12" s="43" t="s">
        <v>540</v>
      </c>
      <c r="FF12" s="24">
        <v>33</v>
      </c>
      <c r="FG12" s="16"/>
      <c r="FH12" s="130"/>
      <c r="FI12" s="122"/>
      <c r="FJ12" s="20">
        <v>5</v>
      </c>
      <c r="FK12" s="19">
        <v>921.2</v>
      </c>
      <c r="FL12" s="17">
        <v>42845</v>
      </c>
      <c r="FM12" s="19">
        <v>921.2</v>
      </c>
      <c r="FN12" s="43" t="s">
        <v>545</v>
      </c>
      <c r="FO12" s="24">
        <v>32</v>
      </c>
      <c r="FP12" s="16"/>
      <c r="FQ12" s="130"/>
      <c r="FR12" s="122"/>
      <c r="FS12" s="20">
        <v>5</v>
      </c>
      <c r="FT12" s="30">
        <v>903.55</v>
      </c>
      <c r="FU12" s="58">
        <v>42846</v>
      </c>
      <c r="FV12" s="30">
        <v>903.55</v>
      </c>
      <c r="FW12" s="77" t="s">
        <v>548</v>
      </c>
      <c r="FX12" s="24">
        <v>32</v>
      </c>
      <c r="FY12" s="16"/>
      <c r="FZ12" s="130"/>
      <c r="GA12" s="122"/>
      <c r="GB12" s="20">
        <v>5</v>
      </c>
      <c r="GC12" s="19">
        <v>876.64</v>
      </c>
      <c r="GD12" s="17">
        <v>42846</v>
      </c>
      <c r="GE12" s="19">
        <v>876.64</v>
      </c>
      <c r="GF12" s="70" t="s">
        <v>550</v>
      </c>
      <c r="GG12" s="24">
        <v>32</v>
      </c>
      <c r="GH12" s="16"/>
      <c r="GI12" s="130"/>
      <c r="GJ12" s="122"/>
      <c r="GK12" s="20">
        <v>5</v>
      </c>
      <c r="GL12" s="19">
        <v>933.5</v>
      </c>
      <c r="GM12" s="17">
        <v>42847</v>
      </c>
      <c r="GN12" s="19">
        <v>933.5</v>
      </c>
      <c r="GO12" s="70" t="s">
        <v>554</v>
      </c>
      <c r="GP12" s="24">
        <v>33</v>
      </c>
      <c r="GQ12" s="16"/>
      <c r="GR12" s="130"/>
      <c r="GS12" s="122"/>
      <c r="GT12" s="20">
        <v>5</v>
      </c>
      <c r="GU12" s="19">
        <v>890.25</v>
      </c>
      <c r="GV12" s="17">
        <v>42850</v>
      </c>
      <c r="GW12" s="19">
        <v>890.25</v>
      </c>
      <c r="GX12" s="70" t="s">
        <v>560</v>
      </c>
      <c r="GY12" s="24">
        <v>33</v>
      </c>
      <c r="GZ12" s="16"/>
      <c r="HA12" s="130"/>
      <c r="HB12" s="122"/>
      <c r="HC12" s="20">
        <v>5</v>
      </c>
      <c r="HD12" s="19">
        <v>928.04</v>
      </c>
      <c r="HE12" s="17">
        <v>42851</v>
      </c>
      <c r="HF12" s="19">
        <v>928.04</v>
      </c>
      <c r="HG12" s="70" t="s">
        <v>562</v>
      </c>
      <c r="HH12" s="24">
        <v>33</v>
      </c>
      <c r="HI12" s="16"/>
      <c r="HJ12" s="130"/>
      <c r="HK12" s="122"/>
      <c r="HL12" s="20">
        <v>5</v>
      </c>
      <c r="HM12" s="19">
        <v>950.27</v>
      </c>
      <c r="HN12" s="17">
        <v>42851</v>
      </c>
      <c r="HO12" s="19">
        <v>950.27</v>
      </c>
      <c r="HP12" s="70" t="s">
        <v>566</v>
      </c>
      <c r="HQ12" s="24">
        <v>34</v>
      </c>
      <c r="HR12" s="16"/>
      <c r="HS12" s="130"/>
      <c r="HT12" s="122"/>
      <c r="HU12" s="20">
        <v>5</v>
      </c>
      <c r="HV12" s="19">
        <v>919</v>
      </c>
      <c r="HW12" s="17">
        <v>42852</v>
      </c>
      <c r="HX12" s="19">
        <v>919</v>
      </c>
      <c r="HY12" s="321" t="s">
        <v>571</v>
      </c>
      <c r="HZ12" s="24">
        <v>34</v>
      </c>
      <c r="IA12" s="16"/>
      <c r="IB12" s="130"/>
      <c r="IC12" s="122"/>
      <c r="ID12" s="20">
        <v>5</v>
      </c>
      <c r="IE12" s="30">
        <v>890.25</v>
      </c>
      <c r="IF12" s="169">
        <v>42853</v>
      </c>
      <c r="IG12" s="30">
        <v>890.25</v>
      </c>
      <c r="IH12" s="77" t="s">
        <v>575</v>
      </c>
      <c r="II12" s="24">
        <v>34</v>
      </c>
      <c r="IJ12" s="16"/>
      <c r="IK12" s="130"/>
      <c r="IL12" s="122"/>
      <c r="IM12" s="20">
        <v>5</v>
      </c>
      <c r="IN12" s="30">
        <v>972.95</v>
      </c>
      <c r="IO12" s="169">
        <v>42853</v>
      </c>
      <c r="IP12" s="30">
        <v>972.95</v>
      </c>
      <c r="IQ12" s="77" t="s">
        <v>577</v>
      </c>
      <c r="IR12" s="24">
        <v>34</v>
      </c>
      <c r="IS12" s="16"/>
      <c r="IT12" s="130"/>
      <c r="IU12" s="122"/>
      <c r="IV12" s="20">
        <v>5</v>
      </c>
      <c r="IW12" s="19">
        <v>930.8</v>
      </c>
      <c r="IX12" s="17">
        <v>42854</v>
      </c>
      <c r="IY12" s="19">
        <v>930.8</v>
      </c>
      <c r="IZ12" s="70" t="s">
        <v>581</v>
      </c>
      <c r="JA12" s="24">
        <v>35</v>
      </c>
      <c r="JB12" s="16"/>
      <c r="JC12" s="130"/>
      <c r="JD12" s="122"/>
      <c r="JE12" s="20"/>
      <c r="JF12" s="19"/>
      <c r="JG12" s="17"/>
      <c r="JH12" s="19"/>
      <c r="JI12" s="70"/>
      <c r="JJ12" s="24"/>
      <c r="JK12" s="16"/>
      <c r="JL12" s="130"/>
      <c r="JM12" s="122"/>
      <c r="JN12" s="20"/>
      <c r="JO12" s="19"/>
      <c r="JP12" s="17"/>
      <c r="JQ12" s="19"/>
      <c r="JR12" s="379"/>
      <c r="JS12" s="24"/>
      <c r="JT12" s="16"/>
      <c r="JU12" s="130"/>
      <c r="JV12" s="122"/>
      <c r="JW12" s="20"/>
      <c r="JX12" s="19"/>
      <c r="JY12" s="17"/>
      <c r="JZ12" s="19"/>
      <c r="KA12" s="70"/>
      <c r="KB12" s="24"/>
      <c r="KC12" s="16"/>
      <c r="KD12" s="130"/>
      <c r="KE12" s="122"/>
      <c r="KF12" s="20"/>
      <c r="KG12" s="19"/>
      <c r="KH12" s="17"/>
      <c r="KI12" s="19"/>
      <c r="KJ12" s="70"/>
      <c r="KK12" s="24"/>
      <c r="KL12" s="16"/>
      <c r="KM12" s="130"/>
      <c r="KN12" s="122"/>
      <c r="KO12" s="20"/>
      <c r="KP12" s="194"/>
      <c r="KQ12" s="106"/>
      <c r="KR12" s="194"/>
      <c r="KS12" s="125"/>
      <c r="KT12" s="104"/>
      <c r="KU12" s="16"/>
      <c r="KV12" s="130"/>
      <c r="KW12" s="122"/>
      <c r="KX12" s="20"/>
      <c r="KY12" s="194"/>
      <c r="KZ12" s="17"/>
      <c r="LA12" s="194"/>
      <c r="LB12" s="70"/>
      <c r="LC12" s="24"/>
      <c r="LD12" s="16"/>
      <c r="LE12" s="130"/>
      <c r="LF12" s="122"/>
      <c r="LG12" s="20"/>
      <c r="LH12" s="19"/>
      <c r="LI12" s="17"/>
      <c r="LJ12" s="19"/>
      <c r="LK12" s="70"/>
      <c r="LL12" s="24"/>
      <c r="LM12" s="16"/>
      <c r="LN12" s="130"/>
      <c r="LO12" s="122"/>
      <c r="LP12" s="20"/>
      <c r="LQ12" s="194"/>
      <c r="LR12" s="17"/>
      <c r="LS12" s="194"/>
      <c r="LT12" s="70"/>
      <c r="LU12" s="24"/>
      <c r="LV12" s="16"/>
      <c r="LW12" s="130"/>
      <c r="LX12" s="122"/>
      <c r="LY12" s="20"/>
      <c r="LZ12" s="19"/>
      <c r="MA12" s="17"/>
      <c r="MB12" s="19"/>
      <c r="MC12" s="70"/>
      <c r="MD12" s="24"/>
      <c r="ME12" s="16"/>
      <c r="MF12" s="130"/>
      <c r="MG12" s="122"/>
      <c r="MH12" s="20"/>
      <c r="MI12" s="168"/>
      <c r="MJ12" s="17"/>
      <c r="MK12" s="168"/>
      <c r="ML12" s="70"/>
      <c r="MM12" s="24"/>
      <c r="MN12" s="16"/>
      <c r="MO12" s="130"/>
      <c r="MP12" s="122"/>
      <c r="MQ12" s="20"/>
      <c r="MR12" s="19"/>
      <c r="MS12" s="17"/>
      <c r="MT12" s="19"/>
      <c r="MU12" s="70"/>
      <c r="MV12" s="24"/>
      <c r="MW12" s="16"/>
      <c r="MX12" s="130"/>
      <c r="MY12" s="122"/>
      <c r="MZ12" s="20"/>
      <c r="NA12" s="19"/>
      <c r="NB12" s="17"/>
      <c r="NC12" s="19"/>
      <c r="ND12" s="70"/>
      <c r="NE12" s="24"/>
      <c r="NF12" s="16"/>
      <c r="NG12" s="130"/>
      <c r="NH12" s="122"/>
      <c r="NI12" s="20"/>
      <c r="NJ12" s="19"/>
      <c r="NK12" s="17"/>
      <c r="NL12" s="19"/>
      <c r="NM12" s="70"/>
      <c r="NN12" s="24"/>
      <c r="NO12" s="16"/>
      <c r="NP12" s="130"/>
      <c r="NQ12" s="172"/>
      <c r="NR12" s="20"/>
      <c r="NS12" s="19"/>
      <c r="NT12" s="17"/>
      <c r="NU12" s="19"/>
      <c r="NV12" s="70"/>
      <c r="NW12" s="24"/>
      <c r="NX12" s="16"/>
      <c r="NY12" s="130"/>
      <c r="NZ12" s="122"/>
      <c r="OA12" s="20"/>
      <c r="OB12" s="19"/>
      <c r="OC12" s="106"/>
      <c r="OD12" s="19"/>
      <c r="OE12" s="125"/>
      <c r="OF12" s="104"/>
      <c r="OG12" s="16"/>
      <c r="OH12" s="130"/>
      <c r="OI12" s="122"/>
      <c r="OJ12" s="20"/>
      <c r="OK12" s="19"/>
      <c r="OL12" s="17"/>
      <c r="OM12" s="19"/>
      <c r="ON12" s="70"/>
      <c r="OO12" s="538"/>
      <c r="OP12" s="16"/>
      <c r="OQ12" s="130"/>
      <c r="OR12" s="122"/>
      <c r="OS12" s="20"/>
      <c r="OT12" s="19"/>
      <c r="OU12" s="17"/>
      <c r="OV12" s="19"/>
      <c r="OW12" s="70"/>
      <c r="OX12" s="24"/>
      <c r="OY12" s="16"/>
      <c r="OZ12" s="130"/>
      <c r="PA12" s="122"/>
      <c r="PB12" s="20"/>
      <c r="PC12" s="19"/>
      <c r="PD12" s="17"/>
      <c r="PE12" s="19"/>
      <c r="PF12" s="70"/>
      <c r="PG12" s="24"/>
      <c r="PH12" s="16"/>
      <c r="PI12" s="130"/>
      <c r="PJ12" s="122"/>
      <c r="PK12" s="20"/>
      <c r="PL12" s="19"/>
      <c r="PM12" s="17"/>
      <c r="PN12" s="19"/>
      <c r="PO12" s="278"/>
      <c r="PP12" s="24"/>
      <c r="PQ12" s="16"/>
      <c r="PR12" s="130"/>
      <c r="PS12" s="122"/>
      <c r="PT12" s="20"/>
      <c r="PU12" s="19"/>
      <c r="PV12" s="106"/>
      <c r="PW12" s="19"/>
      <c r="PX12" s="125"/>
      <c r="PY12" s="24"/>
      <c r="PZ12" s="16"/>
      <c r="QA12" s="130"/>
      <c r="QB12" s="122"/>
      <c r="QC12" s="20"/>
      <c r="QD12" s="19"/>
      <c r="QE12" s="17"/>
      <c r="QF12" s="19"/>
      <c r="QG12" s="70"/>
      <c r="QH12" s="24"/>
      <c r="QI12" s="16"/>
      <c r="QJ12" s="142"/>
      <c r="QK12" s="122"/>
      <c r="QL12" s="20"/>
      <c r="QM12" s="19"/>
      <c r="QN12" s="17"/>
      <c r="QO12" s="19"/>
      <c r="QP12" s="70"/>
      <c r="QQ12" s="24"/>
      <c r="QR12" s="16"/>
      <c r="QS12" s="142"/>
      <c r="QT12" s="122"/>
      <c r="QU12" s="20"/>
      <c r="QV12" s="19"/>
      <c r="QW12" s="17"/>
      <c r="QX12" s="19"/>
      <c r="QY12" s="70"/>
      <c r="QZ12" s="24"/>
      <c r="RA12" s="16"/>
      <c r="RB12" s="142"/>
      <c r="RC12" s="122"/>
      <c r="RD12" s="20"/>
      <c r="RE12" s="19"/>
      <c r="RF12" s="17"/>
      <c r="RG12" s="19"/>
      <c r="RH12" s="70"/>
      <c r="RI12" s="24"/>
      <c r="RJ12" s="16"/>
      <c r="RK12" s="142"/>
      <c r="RL12" s="122"/>
      <c r="RM12" s="20"/>
      <c r="RN12" s="19"/>
      <c r="RO12" s="426"/>
      <c r="RP12" s="427"/>
      <c r="RQ12" s="428"/>
      <c r="RR12" s="429"/>
      <c r="RS12" s="16"/>
      <c r="RT12" s="142"/>
      <c r="RU12" s="122"/>
      <c r="RV12" s="20"/>
      <c r="RW12" s="19"/>
      <c r="RX12" s="17"/>
      <c r="RY12" s="19"/>
      <c r="RZ12" s="70"/>
      <c r="SA12" s="24"/>
      <c r="SB12" s="16"/>
      <c r="SC12" s="142" t="s">
        <v>33</v>
      </c>
      <c r="SD12" s="122"/>
      <c r="SE12" s="20">
        <v>5</v>
      </c>
      <c r="SF12" s="19"/>
      <c r="SG12" s="17"/>
      <c r="SH12" s="19"/>
      <c r="SI12" s="70"/>
      <c r="SJ12" s="24"/>
      <c r="SK12" s="16"/>
      <c r="SL12" s="142" t="s">
        <v>33</v>
      </c>
      <c r="SM12" s="122"/>
      <c r="SN12" s="20">
        <v>5</v>
      </c>
      <c r="SO12" s="19"/>
      <c r="SP12" s="17"/>
      <c r="SQ12" s="19"/>
      <c r="SR12" s="70"/>
      <c r="SS12" s="24"/>
      <c r="SU12" s="130"/>
      <c r="SV12" s="2"/>
      <c r="SW12" s="20">
        <v>5</v>
      </c>
      <c r="SX12" s="19"/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55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SMITHFIELD FARMLAND</v>
      </c>
      <c r="C13" s="16" t="str">
        <f t="shared" si="9"/>
        <v xml:space="preserve">Smithfield </v>
      </c>
      <c r="D13" s="72" t="str">
        <f t="shared" si="9"/>
        <v>PED. 7001123</v>
      </c>
      <c r="E13" s="156">
        <f t="shared" si="9"/>
        <v>42836</v>
      </c>
      <c r="F13" s="75">
        <f t="shared" si="9"/>
        <v>18571.04</v>
      </c>
      <c r="G13" s="15">
        <f t="shared" si="9"/>
        <v>20</v>
      </c>
      <c r="H13" s="64">
        <f t="shared" si="9"/>
        <v>18739.240000000002</v>
      </c>
      <c r="I13" s="18">
        <f t="shared" si="9"/>
        <v>-168.20000000000073</v>
      </c>
      <c r="K13" s="59"/>
      <c r="L13" s="122"/>
      <c r="M13" s="20">
        <v>6</v>
      </c>
      <c r="N13" s="19">
        <v>936.2</v>
      </c>
      <c r="O13" s="17">
        <v>42826</v>
      </c>
      <c r="P13" s="19">
        <v>936.2</v>
      </c>
      <c r="Q13" s="379" t="s">
        <v>456</v>
      </c>
      <c r="R13" s="24">
        <v>33</v>
      </c>
      <c r="S13" s="16"/>
      <c r="T13" s="59"/>
      <c r="U13" s="122"/>
      <c r="V13" s="20">
        <v>6</v>
      </c>
      <c r="W13" s="19">
        <v>904.5</v>
      </c>
      <c r="X13" s="17">
        <v>42828</v>
      </c>
      <c r="Y13" s="19">
        <v>904.5</v>
      </c>
      <c r="Z13" s="70" t="s">
        <v>459</v>
      </c>
      <c r="AA13" s="24">
        <v>33</v>
      </c>
      <c r="AB13" s="16"/>
      <c r="AC13" s="59"/>
      <c r="AD13" s="2"/>
      <c r="AE13" s="20">
        <v>6</v>
      </c>
      <c r="AF13" s="19">
        <v>862.13</v>
      </c>
      <c r="AG13" s="17">
        <v>42830</v>
      </c>
      <c r="AH13" s="19">
        <v>862.13</v>
      </c>
      <c r="AI13" s="70" t="s">
        <v>468</v>
      </c>
      <c r="AJ13" s="24">
        <v>32</v>
      </c>
      <c r="AK13" s="16"/>
      <c r="AL13" s="59"/>
      <c r="AM13" s="122"/>
      <c r="AN13" s="20">
        <v>6</v>
      </c>
      <c r="AO13" s="19">
        <v>931.67</v>
      </c>
      <c r="AP13" s="17">
        <v>42829</v>
      </c>
      <c r="AQ13" s="19">
        <v>931.67</v>
      </c>
      <c r="AR13" s="70" t="s">
        <v>466</v>
      </c>
      <c r="AS13" s="24">
        <v>32</v>
      </c>
      <c r="AT13" s="16"/>
      <c r="AU13" s="59"/>
      <c r="AV13" s="729"/>
      <c r="AW13" s="20">
        <v>6</v>
      </c>
      <c r="AX13" s="19">
        <v>960.25</v>
      </c>
      <c r="AY13" s="106">
        <v>42830</v>
      </c>
      <c r="AZ13" s="19">
        <v>960.25</v>
      </c>
      <c r="BA13" s="125" t="s">
        <v>469</v>
      </c>
      <c r="BB13" s="441">
        <v>32</v>
      </c>
      <c r="BC13" s="16"/>
      <c r="BD13" s="59"/>
      <c r="BE13" s="122"/>
      <c r="BF13" s="20">
        <v>6</v>
      </c>
      <c r="BG13" s="19">
        <v>911.3</v>
      </c>
      <c r="BH13" s="426">
        <v>42832</v>
      </c>
      <c r="BI13" s="19">
        <v>911.3</v>
      </c>
      <c r="BJ13" s="428" t="s">
        <v>480</v>
      </c>
      <c r="BK13" s="429">
        <v>31</v>
      </c>
      <c r="BL13" s="16"/>
      <c r="BM13" s="59"/>
      <c r="BN13" s="122"/>
      <c r="BO13" s="20">
        <v>6</v>
      </c>
      <c r="BP13" s="19">
        <v>884</v>
      </c>
      <c r="BQ13" s="426">
        <v>42833</v>
      </c>
      <c r="BR13" s="19">
        <v>884</v>
      </c>
      <c r="BS13" s="428" t="s">
        <v>486</v>
      </c>
      <c r="BT13" s="429">
        <v>31</v>
      </c>
      <c r="BU13" s="16"/>
      <c r="BV13" s="59"/>
      <c r="BW13" s="122"/>
      <c r="BX13" s="20">
        <v>6</v>
      </c>
      <c r="BY13" s="19">
        <v>957.98</v>
      </c>
      <c r="BZ13" s="426">
        <v>42832</v>
      </c>
      <c r="CA13" s="19">
        <v>957.98</v>
      </c>
      <c r="CB13" s="428" t="s">
        <v>481</v>
      </c>
      <c r="CC13" s="429">
        <v>31</v>
      </c>
      <c r="CD13" s="16"/>
      <c r="CE13" s="59"/>
      <c r="CF13" s="122"/>
      <c r="CG13" s="20">
        <v>6</v>
      </c>
      <c r="CH13" s="19">
        <v>885.71</v>
      </c>
      <c r="CI13" s="17">
        <v>42833</v>
      </c>
      <c r="CJ13" s="19">
        <v>885.71</v>
      </c>
      <c r="CK13" s="70" t="s">
        <v>489</v>
      </c>
      <c r="CL13" s="24">
        <v>31</v>
      </c>
      <c r="CM13" s="16"/>
      <c r="CN13" s="59"/>
      <c r="CO13" s="122"/>
      <c r="CP13" s="20">
        <v>6</v>
      </c>
      <c r="CQ13" s="19">
        <v>941.95</v>
      </c>
      <c r="CR13" s="17">
        <v>42836</v>
      </c>
      <c r="CS13" s="19">
        <v>941.95</v>
      </c>
      <c r="CT13" s="70" t="s">
        <v>501</v>
      </c>
      <c r="CU13" s="24">
        <v>31</v>
      </c>
      <c r="CV13" s="16"/>
      <c r="CW13" s="59"/>
      <c r="CX13" s="122"/>
      <c r="CY13" s="20">
        <v>6</v>
      </c>
      <c r="CZ13" s="19">
        <v>901.74</v>
      </c>
      <c r="DA13" s="584">
        <v>42838</v>
      </c>
      <c r="DB13" s="19">
        <v>901.74</v>
      </c>
      <c r="DC13" s="661" t="s">
        <v>513</v>
      </c>
      <c r="DD13" s="102">
        <v>31</v>
      </c>
      <c r="DE13" s="16"/>
      <c r="DF13" s="59"/>
      <c r="DG13" s="122"/>
      <c r="DH13" s="20">
        <v>6</v>
      </c>
      <c r="DI13" s="19">
        <v>947.1</v>
      </c>
      <c r="DJ13" s="426">
        <v>42838</v>
      </c>
      <c r="DK13" s="19">
        <v>947.1</v>
      </c>
      <c r="DL13" s="428" t="s">
        <v>517</v>
      </c>
      <c r="DM13" s="429">
        <v>31</v>
      </c>
      <c r="DN13" s="16"/>
      <c r="DO13" s="59"/>
      <c r="DP13" s="122"/>
      <c r="DQ13" s="20">
        <v>6</v>
      </c>
      <c r="DR13" s="19">
        <v>916.3</v>
      </c>
      <c r="DS13" s="426">
        <v>42837</v>
      </c>
      <c r="DT13" s="19">
        <v>916.3</v>
      </c>
      <c r="DU13" s="428" t="s">
        <v>510</v>
      </c>
      <c r="DV13" s="429">
        <v>31</v>
      </c>
      <c r="DW13" s="16"/>
      <c r="DX13" s="59"/>
      <c r="DY13" s="122"/>
      <c r="DZ13" s="20">
        <v>6</v>
      </c>
      <c r="EA13" s="30">
        <v>946.2</v>
      </c>
      <c r="EB13" s="58">
        <v>42840</v>
      </c>
      <c r="EC13" s="30">
        <v>946.2</v>
      </c>
      <c r="ED13" s="77" t="s">
        <v>524</v>
      </c>
      <c r="EE13" s="24">
        <v>31</v>
      </c>
      <c r="EF13" s="16"/>
      <c r="EG13" s="59"/>
      <c r="EH13" s="122"/>
      <c r="EI13" s="20">
        <v>6</v>
      </c>
      <c r="EJ13" s="30">
        <v>907.03</v>
      </c>
      <c r="EK13" s="58">
        <v>42843</v>
      </c>
      <c r="EL13" s="30">
        <v>907.03</v>
      </c>
      <c r="EM13" s="77" t="s">
        <v>531</v>
      </c>
      <c r="EN13" s="24">
        <v>33</v>
      </c>
      <c r="EO13" s="16"/>
      <c r="EP13" s="59"/>
      <c r="EQ13" s="122"/>
      <c r="ER13" s="20">
        <v>6</v>
      </c>
      <c r="ES13" s="19">
        <v>948.46</v>
      </c>
      <c r="ET13" s="17">
        <v>42844</v>
      </c>
      <c r="EU13" s="19">
        <v>948.46</v>
      </c>
      <c r="EV13" s="43" t="s">
        <v>538</v>
      </c>
      <c r="EW13" s="24">
        <v>33</v>
      </c>
      <c r="EX13" s="16"/>
      <c r="EY13" s="59"/>
      <c r="EZ13" s="122"/>
      <c r="FA13" s="20">
        <v>6</v>
      </c>
      <c r="FB13" s="19">
        <v>943.47</v>
      </c>
      <c r="FC13" s="17">
        <v>42844</v>
      </c>
      <c r="FD13" s="19">
        <v>943.47</v>
      </c>
      <c r="FE13" s="43" t="s">
        <v>540</v>
      </c>
      <c r="FF13" s="24">
        <v>33</v>
      </c>
      <c r="FG13" s="16"/>
      <c r="FH13" s="59"/>
      <c r="FI13" s="122"/>
      <c r="FJ13" s="20">
        <v>6</v>
      </c>
      <c r="FK13" s="19">
        <v>890.9</v>
      </c>
      <c r="FL13" s="17">
        <v>42845</v>
      </c>
      <c r="FM13" s="19">
        <v>890.9</v>
      </c>
      <c r="FN13" s="43" t="s">
        <v>545</v>
      </c>
      <c r="FO13" s="24">
        <v>32</v>
      </c>
      <c r="FP13" s="16"/>
      <c r="FQ13" s="59"/>
      <c r="FR13" s="122"/>
      <c r="FS13" s="20">
        <v>6</v>
      </c>
      <c r="FT13" s="30">
        <v>927.59</v>
      </c>
      <c r="FU13" s="58">
        <v>42846</v>
      </c>
      <c r="FV13" s="30">
        <v>927.59</v>
      </c>
      <c r="FW13" s="77" t="s">
        <v>548</v>
      </c>
      <c r="FX13" s="24">
        <v>32</v>
      </c>
      <c r="FY13" s="16"/>
      <c r="FZ13" s="59"/>
      <c r="GA13" s="122"/>
      <c r="GB13" s="20">
        <v>6</v>
      </c>
      <c r="GC13" s="19">
        <v>853.51</v>
      </c>
      <c r="GD13" s="17">
        <v>42846</v>
      </c>
      <c r="GE13" s="19">
        <v>853.51</v>
      </c>
      <c r="GF13" s="70" t="s">
        <v>550</v>
      </c>
      <c r="GG13" s="24">
        <v>32</v>
      </c>
      <c r="GH13" s="16"/>
      <c r="GI13" s="59"/>
      <c r="GJ13" s="122"/>
      <c r="GK13" s="20">
        <v>6</v>
      </c>
      <c r="GL13" s="19">
        <v>911.7</v>
      </c>
      <c r="GM13" s="17">
        <v>42847</v>
      </c>
      <c r="GN13" s="19">
        <v>911.7</v>
      </c>
      <c r="GO13" s="70" t="s">
        <v>554</v>
      </c>
      <c r="GP13" s="24">
        <v>33</v>
      </c>
      <c r="GQ13" s="16"/>
      <c r="GR13" s="59"/>
      <c r="GS13" s="122"/>
      <c r="GT13" s="20">
        <v>6</v>
      </c>
      <c r="GU13" s="19">
        <v>816.33</v>
      </c>
      <c r="GV13" s="17">
        <v>42850</v>
      </c>
      <c r="GW13" s="19">
        <v>816.33</v>
      </c>
      <c r="GX13" s="70" t="s">
        <v>560</v>
      </c>
      <c r="GY13" s="24">
        <v>33</v>
      </c>
      <c r="GZ13" s="16"/>
      <c r="HA13" s="59"/>
      <c r="HB13" s="122"/>
      <c r="HC13" s="20">
        <v>6</v>
      </c>
      <c r="HD13" s="19">
        <v>938.93</v>
      </c>
      <c r="HE13" s="17">
        <v>42851</v>
      </c>
      <c r="HF13" s="19">
        <v>938.93</v>
      </c>
      <c r="HG13" s="70" t="s">
        <v>562</v>
      </c>
      <c r="HH13" s="24">
        <v>33</v>
      </c>
      <c r="HI13" s="16"/>
      <c r="HJ13" s="59"/>
      <c r="HK13" s="122"/>
      <c r="HL13" s="20">
        <v>6</v>
      </c>
      <c r="HM13" s="19">
        <v>957.53</v>
      </c>
      <c r="HN13" s="17">
        <v>42851</v>
      </c>
      <c r="HO13" s="19">
        <v>957.53</v>
      </c>
      <c r="HP13" s="70" t="s">
        <v>566</v>
      </c>
      <c r="HQ13" s="24">
        <v>34</v>
      </c>
      <c r="HR13" s="16"/>
      <c r="HS13" s="59"/>
      <c r="HT13" s="122"/>
      <c r="HU13" s="20">
        <v>6</v>
      </c>
      <c r="HV13" s="19">
        <v>879.1</v>
      </c>
      <c r="HW13" s="17">
        <v>42852</v>
      </c>
      <c r="HX13" s="19">
        <v>879.1</v>
      </c>
      <c r="HY13" s="321" t="s">
        <v>571</v>
      </c>
      <c r="HZ13" s="24">
        <v>34</v>
      </c>
      <c r="IA13" s="16"/>
      <c r="IB13" s="59"/>
      <c r="IC13" s="122"/>
      <c r="ID13" s="20">
        <v>6</v>
      </c>
      <c r="IE13" s="30">
        <v>906.58</v>
      </c>
      <c r="IF13" s="169">
        <v>42853</v>
      </c>
      <c r="IG13" s="30">
        <v>906.58</v>
      </c>
      <c r="IH13" s="77" t="s">
        <v>575</v>
      </c>
      <c r="II13" s="24">
        <v>34</v>
      </c>
      <c r="IJ13" s="16"/>
      <c r="IK13" s="59"/>
      <c r="IL13" s="122"/>
      <c r="IM13" s="20">
        <v>6</v>
      </c>
      <c r="IN13" s="30">
        <v>950.27</v>
      </c>
      <c r="IO13" s="169">
        <v>42853</v>
      </c>
      <c r="IP13" s="30">
        <v>950.27</v>
      </c>
      <c r="IQ13" s="77" t="s">
        <v>577</v>
      </c>
      <c r="IR13" s="24">
        <v>34</v>
      </c>
      <c r="IS13" s="16"/>
      <c r="IT13" s="59"/>
      <c r="IU13" s="122"/>
      <c r="IV13" s="20">
        <v>6</v>
      </c>
      <c r="IW13" s="19">
        <v>908.1</v>
      </c>
      <c r="IX13" s="17">
        <v>42854</v>
      </c>
      <c r="IY13" s="19">
        <v>908.1</v>
      </c>
      <c r="IZ13" s="70" t="s">
        <v>581</v>
      </c>
      <c r="JA13" s="24">
        <v>35</v>
      </c>
      <c r="JB13" s="16"/>
      <c r="JC13" s="59"/>
      <c r="JD13" s="122"/>
      <c r="JE13" s="20"/>
      <c r="JF13" s="19"/>
      <c r="JG13" s="17"/>
      <c r="JH13" s="19"/>
      <c r="JI13" s="70"/>
      <c r="JJ13" s="24"/>
      <c r="JK13" s="16"/>
      <c r="JL13" s="59"/>
      <c r="JM13" s="122"/>
      <c r="JN13" s="20"/>
      <c r="JO13" s="19"/>
      <c r="JP13" s="17"/>
      <c r="JQ13" s="19"/>
      <c r="JR13" s="379"/>
      <c r="JS13" s="24"/>
      <c r="JT13" s="16"/>
      <c r="JU13" s="59"/>
      <c r="JV13" s="122"/>
      <c r="JW13" s="20"/>
      <c r="JX13" s="19"/>
      <c r="JY13" s="17"/>
      <c r="JZ13" s="19"/>
      <c r="KA13" s="70"/>
      <c r="KB13" s="24"/>
      <c r="KC13" s="16"/>
      <c r="KD13" s="59"/>
      <c r="KE13" s="122"/>
      <c r="KF13" s="20"/>
      <c r="KG13" s="19"/>
      <c r="KH13" s="17"/>
      <c r="KI13" s="19"/>
      <c r="KJ13" s="70"/>
      <c r="KK13" s="24"/>
      <c r="KL13" s="16"/>
      <c r="KM13" s="59"/>
      <c r="KN13" s="122"/>
      <c r="KO13" s="20"/>
      <c r="KP13" s="194"/>
      <c r="KQ13" s="106"/>
      <c r="KR13" s="194"/>
      <c r="KS13" s="125"/>
      <c r="KT13" s="104"/>
      <c r="KU13" s="16"/>
      <c r="KV13" s="59"/>
      <c r="KW13" s="122"/>
      <c r="KX13" s="20"/>
      <c r="KY13" s="194"/>
      <c r="KZ13" s="17"/>
      <c r="LA13" s="194"/>
      <c r="LB13" s="70"/>
      <c r="LC13" s="24"/>
      <c r="LD13" s="16"/>
      <c r="LE13" s="59"/>
      <c r="LF13" s="122"/>
      <c r="LG13" s="20"/>
      <c r="LH13" s="19"/>
      <c r="LI13" s="17"/>
      <c r="LJ13" s="19"/>
      <c r="LK13" s="70"/>
      <c r="LL13" s="24"/>
      <c r="LM13" s="16"/>
      <c r="LN13" s="130"/>
      <c r="LO13" s="122"/>
      <c r="LP13" s="20"/>
      <c r="LQ13" s="194"/>
      <c r="LR13" s="17"/>
      <c r="LS13" s="194"/>
      <c r="LT13" s="70"/>
      <c r="LU13" s="24"/>
      <c r="LV13" s="16"/>
      <c r="LW13" s="130"/>
      <c r="LX13" s="122"/>
      <c r="LY13" s="20"/>
      <c r="LZ13" s="19"/>
      <c r="MA13" s="17"/>
      <c r="MB13" s="19"/>
      <c r="MC13" s="70"/>
      <c r="MD13" s="24"/>
      <c r="ME13" s="16"/>
      <c r="MF13" s="130"/>
      <c r="MG13" s="122"/>
      <c r="MH13" s="20"/>
      <c r="MI13" s="168"/>
      <c r="MJ13" s="17"/>
      <c r="MK13" s="168"/>
      <c r="ML13" s="70"/>
      <c r="MM13" s="24"/>
      <c r="MN13" s="16"/>
      <c r="MO13" s="130"/>
      <c r="MP13" s="122"/>
      <c r="MQ13" s="20"/>
      <c r="MR13" s="19"/>
      <c r="MS13" s="17"/>
      <c r="MT13" s="19"/>
      <c r="MU13" s="70"/>
      <c r="MV13" s="24"/>
      <c r="MW13" s="16"/>
      <c r="MX13" s="130"/>
      <c r="MY13" s="122"/>
      <c r="MZ13" s="20"/>
      <c r="NA13" s="19"/>
      <c r="NB13" s="17"/>
      <c r="NC13" s="19"/>
      <c r="ND13" s="70"/>
      <c r="NE13" s="24"/>
      <c r="NF13" s="16"/>
      <c r="NG13" s="130"/>
      <c r="NH13" s="122"/>
      <c r="NI13" s="20"/>
      <c r="NJ13" s="19"/>
      <c r="NK13" s="17"/>
      <c r="NL13" s="19"/>
      <c r="NM13" s="70"/>
      <c r="NN13" s="24"/>
      <c r="NO13" s="16"/>
      <c r="NP13" s="130"/>
      <c r="NQ13" s="172"/>
      <c r="NR13" s="20"/>
      <c r="NS13" s="19"/>
      <c r="NT13" s="17"/>
      <c r="NU13" s="19"/>
      <c r="NV13" s="70"/>
      <c r="NW13" s="24"/>
      <c r="NX13" s="16"/>
      <c r="NY13" s="130"/>
      <c r="NZ13" s="122"/>
      <c r="OA13" s="20"/>
      <c r="OB13" s="19"/>
      <c r="OC13" s="106"/>
      <c r="OD13" s="19"/>
      <c r="OE13" s="125"/>
      <c r="OF13" s="104"/>
      <c r="OG13" s="16"/>
      <c r="OH13" s="130"/>
      <c r="OI13" s="122"/>
      <c r="OJ13" s="20"/>
      <c r="OK13" s="19"/>
      <c r="OL13" s="17"/>
      <c r="OM13" s="19"/>
      <c r="ON13" s="70"/>
      <c r="OO13" s="538"/>
      <c r="OP13" s="16"/>
      <c r="OQ13" s="130"/>
      <c r="OR13" s="122"/>
      <c r="OS13" s="20"/>
      <c r="OT13" s="19"/>
      <c r="OU13" s="17"/>
      <c r="OV13" s="19"/>
      <c r="OW13" s="70"/>
      <c r="OX13" s="24"/>
      <c r="OY13" s="16"/>
      <c r="OZ13" s="130"/>
      <c r="PA13" s="122"/>
      <c r="PB13" s="20"/>
      <c r="PC13" s="19"/>
      <c r="PD13" s="17"/>
      <c r="PE13" s="19"/>
      <c r="PF13" s="70"/>
      <c r="PG13" s="24"/>
      <c r="PH13" s="16"/>
      <c r="PI13" s="130"/>
      <c r="PJ13" s="122"/>
      <c r="PK13" s="20"/>
      <c r="PL13" s="19"/>
      <c r="PM13" s="17"/>
      <c r="PN13" s="19"/>
      <c r="PO13" s="278"/>
      <c r="PP13" s="24"/>
      <c r="PQ13" s="16"/>
      <c r="PR13" s="130"/>
      <c r="PS13" s="172"/>
      <c r="PT13" s="20"/>
      <c r="PU13" s="19"/>
      <c r="PV13" s="106"/>
      <c r="PW13" s="19"/>
      <c r="PX13" s="125"/>
      <c r="PY13" s="24"/>
      <c r="PZ13" s="16"/>
      <c r="QA13" s="130"/>
      <c r="QB13" s="122"/>
      <c r="QC13" s="20"/>
      <c r="QD13" s="19"/>
      <c r="QE13" s="17"/>
      <c r="QF13" s="19"/>
      <c r="QG13" s="70"/>
      <c r="QH13" s="24"/>
      <c r="QI13" s="16"/>
      <c r="QJ13" s="130"/>
      <c r="QK13" s="122"/>
      <c r="QL13" s="20"/>
      <c r="QM13" s="19"/>
      <c r="QN13" s="17"/>
      <c r="QO13" s="19"/>
      <c r="QP13" s="70"/>
      <c r="QQ13" s="24"/>
      <c r="QR13" s="16"/>
      <c r="QS13" s="130"/>
      <c r="QT13" s="122"/>
      <c r="QU13" s="20"/>
      <c r="QV13" s="19"/>
      <c r="QW13" s="17"/>
      <c r="QX13" s="19"/>
      <c r="QY13" s="70"/>
      <c r="QZ13" s="24"/>
      <c r="RA13" s="16"/>
      <c r="RB13" s="130"/>
      <c r="RC13" s="122"/>
      <c r="RD13" s="20"/>
      <c r="RE13" s="19"/>
      <c r="RF13" s="17"/>
      <c r="RG13" s="19"/>
      <c r="RH13" s="70"/>
      <c r="RI13" s="24"/>
      <c r="RJ13" s="16"/>
      <c r="RK13" s="130"/>
      <c r="RL13" s="122"/>
      <c r="RM13" s="20"/>
      <c r="RN13" s="19"/>
      <c r="RO13" s="426"/>
      <c r="RP13" s="427"/>
      <c r="RQ13" s="428"/>
      <c r="RR13" s="429"/>
      <c r="RS13" s="16"/>
      <c r="RT13" s="130"/>
      <c r="RU13" s="122"/>
      <c r="RV13" s="20"/>
      <c r="RW13" s="19"/>
      <c r="RX13" s="17"/>
      <c r="RY13" s="19"/>
      <c r="RZ13" s="70"/>
      <c r="SA13" s="24"/>
      <c r="SB13" s="16"/>
      <c r="SC13" s="130"/>
      <c r="SD13" s="122"/>
      <c r="SE13" s="20">
        <v>6</v>
      </c>
      <c r="SF13" s="19"/>
      <c r="SG13" s="17"/>
      <c r="SH13" s="19"/>
      <c r="SI13" s="70"/>
      <c r="SJ13" s="24"/>
      <c r="SK13" s="16"/>
      <c r="SL13" s="130"/>
      <c r="SM13" s="122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TRYSON FRESH MEATS</v>
      </c>
      <c r="C14" s="16" t="str">
        <f t="shared" si="10"/>
        <v xml:space="preserve">I B P </v>
      </c>
      <c r="D14" s="72" t="str">
        <f t="shared" si="10"/>
        <v>PED. 7001122</v>
      </c>
      <c r="E14" s="156">
        <f t="shared" si="10"/>
        <v>42836</v>
      </c>
      <c r="F14" s="75">
        <f t="shared" si="10"/>
        <v>18625.52</v>
      </c>
      <c r="G14" s="15">
        <f t="shared" si="10"/>
        <v>20</v>
      </c>
      <c r="H14" s="64">
        <f t="shared" si="10"/>
        <v>18665.689999999999</v>
      </c>
      <c r="I14" s="18">
        <f t="shared" si="10"/>
        <v>-40.169999999998254</v>
      </c>
      <c r="K14" s="7"/>
      <c r="L14" s="122"/>
      <c r="M14" s="20">
        <v>7</v>
      </c>
      <c r="N14" s="19">
        <v>914.4</v>
      </c>
      <c r="O14" s="17">
        <v>42826</v>
      </c>
      <c r="P14" s="19">
        <v>914.4</v>
      </c>
      <c r="Q14" s="379" t="s">
        <v>456</v>
      </c>
      <c r="R14" s="24">
        <v>33</v>
      </c>
      <c r="S14" s="16"/>
      <c r="T14" s="7"/>
      <c r="U14" s="122"/>
      <c r="V14" s="20">
        <v>7</v>
      </c>
      <c r="W14" s="19">
        <v>909.9</v>
      </c>
      <c r="X14" s="17">
        <v>42828</v>
      </c>
      <c r="Y14" s="19">
        <v>909.9</v>
      </c>
      <c r="Z14" s="70" t="s">
        <v>460</v>
      </c>
      <c r="AA14" s="24">
        <v>32</v>
      </c>
      <c r="AB14" s="16"/>
      <c r="AC14" s="7"/>
      <c r="AD14" s="2"/>
      <c r="AE14" s="20">
        <v>7</v>
      </c>
      <c r="AF14" s="19">
        <v>907.03</v>
      </c>
      <c r="AG14" s="17">
        <v>42830</v>
      </c>
      <c r="AH14" s="19">
        <v>907.03</v>
      </c>
      <c r="AI14" s="70" t="s">
        <v>468</v>
      </c>
      <c r="AJ14" s="24">
        <v>32</v>
      </c>
      <c r="AK14" s="16"/>
      <c r="AL14" s="7"/>
      <c r="AM14" s="122"/>
      <c r="AN14" s="20">
        <v>7</v>
      </c>
      <c r="AO14" s="19">
        <v>951.18</v>
      </c>
      <c r="AP14" s="17">
        <v>42829</v>
      </c>
      <c r="AQ14" s="19">
        <v>951.18</v>
      </c>
      <c r="AR14" s="70" t="s">
        <v>466</v>
      </c>
      <c r="AS14" s="24">
        <v>32</v>
      </c>
      <c r="AT14" s="16"/>
      <c r="AU14" s="7"/>
      <c r="AV14" s="122"/>
      <c r="AW14" s="20">
        <v>7</v>
      </c>
      <c r="AX14" s="19">
        <v>970.68</v>
      </c>
      <c r="AY14" s="106">
        <v>42830</v>
      </c>
      <c r="AZ14" s="19">
        <v>970.68</v>
      </c>
      <c r="BA14" s="125" t="s">
        <v>469</v>
      </c>
      <c r="BB14" s="441">
        <v>32</v>
      </c>
      <c r="BC14" s="16"/>
      <c r="BD14" s="7"/>
      <c r="BE14" s="122"/>
      <c r="BF14" s="20">
        <v>7</v>
      </c>
      <c r="BG14" s="19">
        <v>887.7</v>
      </c>
      <c r="BH14" s="426">
        <v>42831</v>
      </c>
      <c r="BI14" s="19">
        <v>887.7</v>
      </c>
      <c r="BJ14" s="428" t="s">
        <v>479</v>
      </c>
      <c r="BK14" s="429">
        <v>31</v>
      </c>
      <c r="BL14" s="16"/>
      <c r="BM14" s="7"/>
      <c r="BN14" s="122"/>
      <c r="BO14" s="20">
        <v>7</v>
      </c>
      <c r="BP14" s="19">
        <v>944.4</v>
      </c>
      <c r="BQ14" s="426">
        <v>42835</v>
      </c>
      <c r="BR14" s="19">
        <v>944.4</v>
      </c>
      <c r="BS14" s="428" t="s">
        <v>497</v>
      </c>
      <c r="BT14" s="429">
        <v>31</v>
      </c>
      <c r="BU14" s="16"/>
      <c r="BV14" s="7"/>
      <c r="BW14" s="122"/>
      <c r="BX14" s="20">
        <v>7</v>
      </c>
      <c r="BY14" s="19">
        <v>938.02</v>
      </c>
      <c r="BZ14" s="426">
        <v>42832</v>
      </c>
      <c r="CA14" s="19">
        <v>938.02</v>
      </c>
      <c r="CB14" s="428" t="s">
        <v>481</v>
      </c>
      <c r="CC14" s="429">
        <v>31</v>
      </c>
      <c r="CD14" s="16"/>
      <c r="CE14" s="7"/>
      <c r="CF14" s="122"/>
      <c r="CG14" s="20">
        <v>7</v>
      </c>
      <c r="CH14" s="19">
        <v>894.33</v>
      </c>
      <c r="CI14" s="17">
        <v>42833</v>
      </c>
      <c r="CJ14" s="19">
        <v>894.33</v>
      </c>
      <c r="CK14" s="70" t="s">
        <v>488</v>
      </c>
      <c r="CL14" s="24">
        <v>31</v>
      </c>
      <c r="CM14" s="16"/>
      <c r="CN14" s="7"/>
      <c r="CO14" s="122"/>
      <c r="CP14" s="20">
        <v>7</v>
      </c>
      <c r="CQ14" s="19">
        <v>915.65</v>
      </c>
      <c r="CR14" s="17">
        <v>42836</v>
      </c>
      <c r="CS14" s="19">
        <v>915.65</v>
      </c>
      <c r="CT14" s="70" t="s">
        <v>501</v>
      </c>
      <c r="CU14" s="24">
        <v>31</v>
      </c>
      <c r="CV14" s="16"/>
      <c r="CW14" s="7"/>
      <c r="CX14" s="122"/>
      <c r="CY14" s="20">
        <v>7</v>
      </c>
      <c r="CZ14" s="19">
        <v>955.71</v>
      </c>
      <c r="DA14" s="584">
        <v>42838</v>
      </c>
      <c r="DB14" s="19">
        <v>955.71</v>
      </c>
      <c r="DC14" s="661" t="s">
        <v>513</v>
      </c>
      <c r="DD14" s="102">
        <v>31</v>
      </c>
      <c r="DE14" s="16"/>
      <c r="DF14" s="7"/>
      <c r="DG14" s="122"/>
      <c r="DH14" s="20">
        <v>7</v>
      </c>
      <c r="DI14" s="19">
        <v>968.41</v>
      </c>
      <c r="DJ14" s="426">
        <v>42838</v>
      </c>
      <c r="DK14" s="19">
        <v>968.41</v>
      </c>
      <c r="DL14" s="428" t="s">
        <v>518</v>
      </c>
      <c r="DM14" s="429">
        <v>31</v>
      </c>
      <c r="DN14" s="16"/>
      <c r="DO14" s="7"/>
      <c r="DP14" s="122"/>
      <c r="DQ14" s="20">
        <v>7</v>
      </c>
      <c r="DR14" s="19">
        <v>913.5</v>
      </c>
      <c r="DS14" s="426">
        <v>42837</v>
      </c>
      <c r="DT14" s="19">
        <v>913.5</v>
      </c>
      <c r="DU14" s="428" t="s">
        <v>510</v>
      </c>
      <c r="DV14" s="429">
        <v>31</v>
      </c>
      <c r="DW14" s="16"/>
      <c r="DX14" s="7"/>
      <c r="DY14" s="122"/>
      <c r="DZ14" s="20">
        <v>7</v>
      </c>
      <c r="EA14" s="30">
        <v>880.4</v>
      </c>
      <c r="EB14" s="58">
        <v>42840</v>
      </c>
      <c r="EC14" s="30">
        <v>880.4</v>
      </c>
      <c r="ED14" s="77" t="s">
        <v>523</v>
      </c>
      <c r="EE14" s="24">
        <v>31</v>
      </c>
      <c r="EF14" s="16"/>
      <c r="EG14" s="7"/>
      <c r="EH14" s="122"/>
      <c r="EI14" s="20">
        <v>7</v>
      </c>
      <c r="EJ14" s="30">
        <v>900.68</v>
      </c>
      <c r="EK14" s="58">
        <v>42843</v>
      </c>
      <c r="EL14" s="30">
        <v>900.68</v>
      </c>
      <c r="EM14" s="77" t="s">
        <v>531</v>
      </c>
      <c r="EN14" s="24">
        <v>33</v>
      </c>
      <c r="EO14" s="16"/>
      <c r="EP14" s="7"/>
      <c r="EQ14" s="122"/>
      <c r="ER14" s="20">
        <v>7</v>
      </c>
      <c r="ES14" s="19">
        <v>932.58</v>
      </c>
      <c r="ET14" s="17">
        <v>42844</v>
      </c>
      <c r="EU14" s="19">
        <v>932.58</v>
      </c>
      <c r="EV14" s="43" t="s">
        <v>537</v>
      </c>
      <c r="EW14" s="24">
        <v>33</v>
      </c>
      <c r="EX14" s="16"/>
      <c r="EY14" s="7"/>
      <c r="EZ14" s="122"/>
      <c r="FA14" s="20">
        <v>7</v>
      </c>
      <c r="FB14" s="19">
        <v>971.59</v>
      </c>
      <c r="FC14" s="17">
        <v>42844</v>
      </c>
      <c r="FD14" s="19">
        <v>971.59</v>
      </c>
      <c r="FE14" s="43" t="s">
        <v>540</v>
      </c>
      <c r="FF14" s="24">
        <v>33</v>
      </c>
      <c r="FG14" s="16"/>
      <c r="FH14" s="7"/>
      <c r="FI14" s="122"/>
      <c r="FJ14" s="20">
        <v>7</v>
      </c>
      <c r="FK14" s="19">
        <v>918.1</v>
      </c>
      <c r="FL14" s="17">
        <v>42845</v>
      </c>
      <c r="FM14" s="19">
        <v>918.1</v>
      </c>
      <c r="FN14" s="43" t="s">
        <v>545</v>
      </c>
      <c r="FO14" s="24">
        <v>32</v>
      </c>
      <c r="FP14" s="16"/>
      <c r="FQ14" s="7"/>
      <c r="FR14" s="122"/>
      <c r="FS14" s="20">
        <v>7</v>
      </c>
      <c r="FT14" s="30">
        <v>967.96</v>
      </c>
      <c r="FU14" s="58">
        <v>42846</v>
      </c>
      <c r="FV14" s="30">
        <v>967.96</v>
      </c>
      <c r="FW14" s="77" t="s">
        <v>548</v>
      </c>
      <c r="FX14" s="24">
        <v>32</v>
      </c>
      <c r="FY14" s="16"/>
      <c r="FZ14" s="7"/>
      <c r="GA14" s="122"/>
      <c r="GB14" s="20">
        <v>7</v>
      </c>
      <c r="GC14" s="19">
        <v>848.53</v>
      </c>
      <c r="GD14" s="17">
        <v>42846</v>
      </c>
      <c r="GE14" s="19">
        <v>848.53</v>
      </c>
      <c r="GF14" s="70" t="s">
        <v>550</v>
      </c>
      <c r="GG14" s="24">
        <v>32</v>
      </c>
      <c r="GH14" s="16"/>
      <c r="GI14" s="7"/>
      <c r="GJ14" s="122"/>
      <c r="GK14" s="20">
        <v>7</v>
      </c>
      <c r="GL14" s="19">
        <v>930.8</v>
      </c>
      <c r="GM14" s="17">
        <v>42847</v>
      </c>
      <c r="GN14" s="19">
        <v>930.8</v>
      </c>
      <c r="GO14" s="70" t="s">
        <v>554</v>
      </c>
      <c r="GP14" s="24">
        <v>33</v>
      </c>
      <c r="GQ14" s="16"/>
      <c r="GR14" s="7"/>
      <c r="GS14" s="122"/>
      <c r="GT14" s="20">
        <v>7</v>
      </c>
      <c r="GU14" s="19">
        <v>884.35</v>
      </c>
      <c r="GV14" s="17">
        <v>42850</v>
      </c>
      <c r="GW14" s="19">
        <v>884.35</v>
      </c>
      <c r="GX14" s="70" t="s">
        <v>560</v>
      </c>
      <c r="GY14" s="24">
        <v>33</v>
      </c>
      <c r="GZ14" s="16"/>
      <c r="HA14" s="7"/>
      <c r="HB14" s="122"/>
      <c r="HC14" s="20">
        <v>7</v>
      </c>
      <c r="HD14" s="19">
        <v>893.12</v>
      </c>
      <c r="HE14" s="17">
        <v>42851</v>
      </c>
      <c r="HF14" s="19">
        <v>893.12</v>
      </c>
      <c r="HG14" s="70" t="s">
        <v>562</v>
      </c>
      <c r="HH14" s="24">
        <v>33</v>
      </c>
      <c r="HI14" s="16"/>
      <c r="HJ14" s="7"/>
      <c r="HK14" s="122"/>
      <c r="HL14" s="20">
        <v>7</v>
      </c>
      <c r="HM14" s="19">
        <v>916.25</v>
      </c>
      <c r="HN14" s="17">
        <v>42851</v>
      </c>
      <c r="HO14" s="19">
        <v>916.25</v>
      </c>
      <c r="HP14" s="70" t="s">
        <v>566</v>
      </c>
      <c r="HQ14" s="24">
        <v>34</v>
      </c>
      <c r="HR14" s="16"/>
      <c r="HS14" s="7"/>
      <c r="HT14" s="122"/>
      <c r="HU14" s="20">
        <v>7</v>
      </c>
      <c r="HV14" s="19">
        <v>875.9</v>
      </c>
      <c r="HW14" s="17">
        <v>42852</v>
      </c>
      <c r="HX14" s="19">
        <v>875.9</v>
      </c>
      <c r="HY14" s="321" t="s">
        <v>571</v>
      </c>
      <c r="HZ14" s="24">
        <v>34</v>
      </c>
      <c r="IA14" s="16"/>
      <c r="IB14" s="7"/>
      <c r="IC14" s="122"/>
      <c r="ID14" s="20">
        <v>7</v>
      </c>
      <c r="IE14" s="30">
        <v>885.71</v>
      </c>
      <c r="IF14" s="169">
        <v>42853</v>
      </c>
      <c r="IG14" s="30">
        <v>885.71</v>
      </c>
      <c r="IH14" s="77" t="s">
        <v>575</v>
      </c>
      <c r="II14" s="24">
        <v>34</v>
      </c>
      <c r="IJ14" s="16"/>
      <c r="IK14" s="7"/>
      <c r="IL14" s="122"/>
      <c r="IM14" s="20">
        <v>7</v>
      </c>
      <c r="IN14" s="30">
        <v>957.53</v>
      </c>
      <c r="IO14" s="169">
        <v>42853</v>
      </c>
      <c r="IP14" s="30">
        <v>957.53</v>
      </c>
      <c r="IQ14" s="77" t="s">
        <v>577</v>
      </c>
      <c r="IR14" s="24">
        <v>34</v>
      </c>
      <c r="IS14" s="16"/>
      <c r="IT14" s="7"/>
      <c r="IU14" s="122"/>
      <c r="IV14" s="20">
        <v>7</v>
      </c>
      <c r="IW14" s="19">
        <v>929</v>
      </c>
      <c r="IX14" s="17">
        <v>42854</v>
      </c>
      <c r="IY14" s="19">
        <v>929</v>
      </c>
      <c r="IZ14" s="70" t="s">
        <v>581</v>
      </c>
      <c r="JA14" s="24">
        <v>35</v>
      </c>
      <c r="JB14" s="16"/>
      <c r="JC14" s="7"/>
      <c r="JD14" s="122"/>
      <c r="JE14" s="20"/>
      <c r="JF14" s="19"/>
      <c r="JG14" s="17"/>
      <c r="JH14" s="19"/>
      <c r="JI14" s="70"/>
      <c r="JJ14" s="24"/>
      <c r="JK14" s="16"/>
      <c r="JL14" s="7"/>
      <c r="JM14" s="122"/>
      <c r="JN14" s="20"/>
      <c r="JO14" s="19"/>
      <c r="JP14" s="17"/>
      <c r="JQ14" s="19"/>
      <c r="JR14" s="379"/>
      <c r="JS14" s="24"/>
      <c r="JT14" s="16"/>
      <c r="JU14" s="7"/>
      <c r="JV14" s="122"/>
      <c r="JW14" s="20"/>
      <c r="JX14" s="19"/>
      <c r="JY14" s="17"/>
      <c r="JZ14" s="19"/>
      <c r="KA14" s="70"/>
      <c r="KB14" s="24"/>
      <c r="KC14" s="16"/>
      <c r="KD14" s="7"/>
      <c r="KE14" s="122"/>
      <c r="KF14" s="20"/>
      <c r="KG14" s="19"/>
      <c r="KH14" s="17"/>
      <c r="KI14" s="19"/>
      <c r="KJ14" s="70"/>
      <c r="KK14" s="24"/>
      <c r="KL14" s="16"/>
      <c r="KM14" s="7"/>
      <c r="KN14" s="122"/>
      <c r="KO14" s="20"/>
      <c r="KP14" s="194"/>
      <c r="KQ14" s="106"/>
      <c r="KR14" s="194"/>
      <c r="KS14" s="125"/>
      <c r="KT14" s="104"/>
      <c r="KU14" s="319"/>
      <c r="KV14" s="7"/>
      <c r="KW14" s="122"/>
      <c r="KX14" s="20"/>
      <c r="KY14" s="194"/>
      <c r="KZ14" s="17"/>
      <c r="LA14" s="194"/>
      <c r="LB14" s="70"/>
      <c r="LC14" s="24"/>
      <c r="LD14" s="16"/>
      <c r="LE14" s="7"/>
      <c r="LF14" s="122"/>
      <c r="LG14" s="20"/>
      <c r="LH14" s="19"/>
      <c r="LI14" s="17"/>
      <c r="LJ14" s="19"/>
      <c r="LK14" s="70"/>
      <c r="LL14" s="24"/>
      <c r="LM14" s="16"/>
      <c r="LN14" s="7"/>
      <c r="LO14" s="122"/>
      <c r="LP14" s="20"/>
      <c r="LQ14" s="194"/>
      <c r="LR14" s="17"/>
      <c r="LS14" s="194"/>
      <c r="LT14" s="70"/>
      <c r="LU14" s="24"/>
      <c r="LV14" s="16"/>
      <c r="LW14" s="7"/>
      <c r="LX14" s="122"/>
      <c r="LY14" s="20"/>
      <c r="LZ14" s="19"/>
      <c r="MA14" s="17"/>
      <c r="MB14" s="19"/>
      <c r="MC14" s="70"/>
      <c r="MD14" s="24"/>
      <c r="ME14" s="16"/>
      <c r="MF14" s="7"/>
      <c r="MG14" s="122"/>
      <c r="MH14" s="20"/>
      <c r="MI14" s="168"/>
      <c r="MJ14" s="17"/>
      <c r="MK14" s="168"/>
      <c r="ML14" s="70"/>
      <c r="MM14" s="24"/>
      <c r="MN14" s="16"/>
      <c r="MO14" s="7"/>
      <c r="MP14" s="122"/>
      <c r="MQ14" s="20"/>
      <c r="MR14" s="19"/>
      <c r="MS14" s="17"/>
      <c r="MT14" s="19"/>
      <c r="MU14" s="70"/>
      <c r="MV14" s="24"/>
      <c r="MW14" s="16"/>
      <c r="MX14" s="7"/>
      <c r="MY14" s="122"/>
      <c r="MZ14" s="20"/>
      <c r="NA14" s="19"/>
      <c r="NB14" s="17"/>
      <c r="NC14" s="19"/>
      <c r="ND14" s="70"/>
      <c r="NE14" s="24"/>
      <c r="NF14" s="16"/>
      <c r="NG14" s="7"/>
      <c r="NH14" s="122"/>
      <c r="NI14" s="20"/>
      <c r="NJ14" s="19"/>
      <c r="NK14" s="17"/>
      <c r="NL14" s="19"/>
      <c r="NM14" s="70"/>
      <c r="NN14" s="24"/>
      <c r="NO14" s="16"/>
      <c r="NP14" s="7"/>
      <c r="NQ14" s="172"/>
      <c r="NR14" s="20"/>
      <c r="NS14" s="19"/>
      <c r="NT14" s="17"/>
      <c r="NU14" s="19"/>
      <c r="NV14" s="70"/>
      <c r="NW14" s="24"/>
      <c r="NX14" s="16"/>
      <c r="NY14" s="7"/>
      <c r="NZ14" s="122"/>
      <c r="OA14" s="20"/>
      <c r="OB14" s="19"/>
      <c r="OC14" s="106"/>
      <c r="OD14" s="19"/>
      <c r="OE14" s="125"/>
      <c r="OF14" s="104"/>
      <c r="OG14" s="16"/>
      <c r="OH14" s="7"/>
      <c r="OI14" s="122"/>
      <c r="OJ14" s="20"/>
      <c r="OK14" s="19"/>
      <c r="OL14" s="17"/>
      <c r="OM14" s="19"/>
      <c r="ON14" s="70"/>
      <c r="OO14" s="538"/>
      <c r="OP14" s="16"/>
      <c r="OQ14" s="7"/>
      <c r="OR14" s="122"/>
      <c r="OS14" s="20"/>
      <c r="OT14" s="19"/>
      <c r="OU14" s="17"/>
      <c r="OV14" s="19"/>
      <c r="OW14" s="70"/>
      <c r="OX14" s="24"/>
      <c r="OY14" s="16"/>
      <c r="OZ14" s="7"/>
      <c r="PA14" s="122"/>
      <c r="PB14" s="20"/>
      <c r="PC14" s="19"/>
      <c r="PD14" s="17"/>
      <c r="PE14" s="19"/>
      <c r="PF14" s="70"/>
      <c r="PG14" s="24"/>
      <c r="PH14" s="16"/>
      <c r="PI14" s="7"/>
      <c r="PJ14" s="122"/>
      <c r="PK14" s="20"/>
      <c r="PL14" s="19"/>
      <c r="PM14" s="17"/>
      <c r="PN14" s="19"/>
      <c r="PO14" s="278"/>
      <c r="PP14" s="24"/>
      <c r="PQ14" s="16"/>
      <c r="PR14" s="7"/>
      <c r="PS14" s="122"/>
      <c r="PT14" s="20"/>
      <c r="PU14" s="19"/>
      <c r="PV14" s="106"/>
      <c r="PW14" s="19"/>
      <c r="PX14" s="125"/>
      <c r="PY14" s="24"/>
      <c r="PZ14" s="16"/>
      <c r="QA14" s="7"/>
      <c r="QB14" s="122"/>
      <c r="QC14" s="20"/>
      <c r="QD14" s="19"/>
      <c r="QE14" s="17"/>
      <c r="QF14" s="19"/>
      <c r="QG14" s="70"/>
      <c r="QH14" s="24"/>
      <c r="QI14" s="16"/>
      <c r="QJ14" s="130"/>
      <c r="QK14" s="122"/>
      <c r="QL14" s="20"/>
      <c r="QM14" s="19"/>
      <c r="QN14" s="17"/>
      <c r="QO14" s="19"/>
      <c r="QP14" s="70"/>
      <c r="QQ14" s="24"/>
      <c r="QR14" s="16"/>
      <c r="QS14" s="130"/>
      <c r="QT14" s="122"/>
      <c r="QU14" s="20"/>
      <c r="QV14" s="19"/>
      <c r="QW14" s="17"/>
      <c r="QX14" s="19"/>
      <c r="QY14" s="70"/>
      <c r="QZ14" s="24"/>
      <c r="RA14" s="16"/>
      <c r="RB14" s="130"/>
      <c r="RC14" s="122"/>
      <c r="RD14" s="20"/>
      <c r="RE14" s="19"/>
      <c r="RF14" s="17"/>
      <c r="RG14" s="19"/>
      <c r="RH14" s="70"/>
      <c r="RI14" s="24"/>
      <c r="RJ14" s="16"/>
      <c r="RK14" s="130"/>
      <c r="RL14" s="122"/>
      <c r="RM14" s="20"/>
      <c r="RN14" s="19"/>
      <c r="RO14" s="426"/>
      <c r="RP14" s="427"/>
      <c r="RQ14" s="428"/>
      <c r="RR14" s="429"/>
      <c r="RS14" s="16"/>
      <c r="RT14" s="130"/>
      <c r="RU14" s="122"/>
      <c r="RV14" s="20"/>
      <c r="RW14" s="19"/>
      <c r="RX14" s="17"/>
      <c r="RY14" s="19"/>
      <c r="RZ14" s="70"/>
      <c r="SA14" s="24"/>
      <c r="SB14" s="16"/>
      <c r="SC14" s="130"/>
      <c r="SD14" s="122"/>
      <c r="SE14" s="20">
        <v>7</v>
      </c>
      <c r="SF14" s="19"/>
      <c r="SG14" s="17"/>
      <c r="SH14" s="19"/>
      <c r="SI14" s="70"/>
      <c r="SJ14" s="24"/>
      <c r="SK14" s="16"/>
      <c r="SL14" s="130"/>
      <c r="SM14" s="122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TYSON FRESH MEATS</v>
      </c>
      <c r="C15" s="16" t="str">
        <f t="shared" si="11"/>
        <v xml:space="preserve">I B P </v>
      </c>
      <c r="D15" s="72" t="str">
        <f t="shared" si="11"/>
        <v>PED. 7001129</v>
      </c>
      <c r="E15" s="156">
        <f t="shared" si="11"/>
        <v>42837</v>
      </c>
      <c r="F15" s="75">
        <f t="shared" si="11"/>
        <v>19052.38</v>
      </c>
      <c r="G15" s="15">
        <f t="shared" si="11"/>
        <v>20</v>
      </c>
      <c r="H15" s="64">
        <f t="shared" si="11"/>
        <v>19087.509999999998</v>
      </c>
      <c r="I15" s="18">
        <f t="shared" si="11"/>
        <v>-35.129999999997381</v>
      </c>
      <c r="K15" s="7"/>
      <c r="L15" s="122"/>
      <c r="M15" s="20">
        <v>8</v>
      </c>
      <c r="N15" s="19">
        <v>906.3</v>
      </c>
      <c r="O15" s="17">
        <v>42826</v>
      </c>
      <c r="P15" s="19">
        <v>906.3</v>
      </c>
      <c r="Q15" s="379" t="s">
        <v>456</v>
      </c>
      <c r="R15" s="24">
        <v>33</v>
      </c>
      <c r="S15" s="16"/>
      <c r="T15" s="7"/>
      <c r="U15" s="122"/>
      <c r="V15" s="20">
        <v>8</v>
      </c>
      <c r="W15" s="19">
        <v>907.2</v>
      </c>
      <c r="X15" s="17">
        <v>42828</v>
      </c>
      <c r="Y15" s="19">
        <v>907.2</v>
      </c>
      <c r="Z15" s="70" t="s">
        <v>460</v>
      </c>
      <c r="AA15" s="24">
        <v>32</v>
      </c>
      <c r="AB15" s="16"/>
      <c r="AC15" s="7"/>
      <c r="AD15" s="2"/>
      <c r="AE15" s="20">
        <v>8</v>
      </c>
      <c r="AF15" s="19">
        <v>801.36</v>
      </c>
      <c r="AG15" s="17">
        <v>42831</v>
      </c>
      <c r="AH15" s="19">
        <v>801.36</v>
      </c>
      <c r="AI15" s="70" t="s">
        <v>472</v>
      </c>
      <c r="AJ15" s="24">
        <v>32</v>
      </c>
      <c r="AK15" s="16"/>
      <c r="AL15" s="7"/>
      <c r="AM15" s="122"/>
      <c r="AN15" s="20">
        <v>8</v>
      </c>
      <c r="AO15" s="19">
        <v>966.15</v>
      </c>
      <c r="AP15" s="17">
        <v>42829</v>
      </c>
      <c r="AQ15" s="19">
        <v>966.15</v>
      </c>
      <c r="AR15" s="70" t="s">
        <v>466</v>
      </c>
      <c r="AS15" s="24">
        <v>32</v>
      </c>
      <c r="AT15" s="16"/>
      <c r="AU15" s="7"/>
      <c r="AV15" s="122"/>
      <c r="AW15" s="20">
        <v>8</v>
      </c>
      <c r="AX15" s="19">
        <v>923.51</v>
      </c>
      <c r="AY15" s="106">
        <v>42830</v>
      </c>
      <c r="AZ15" s="19">
        <v>923.51</v>
      </c>
      <c r="BA15" s="125" t="s">
        <v>469</v>
      </c>
      <c r="BB15" s="441">
        <v>32</v>
      </c>
      <c r="BC15" s="16"/>
      <c r="BD15" s="7"/>
      <c r="BE15" s="122"/>
      <c r="BF15" s="20">
        <v>8</v>
      </c>
      <c r="BG15" s="19">
        <v>957.1</v>
      </c>
      <c r="BH15" s="426">
        <v>42831</v>
      </c>
      <c r="BI15" s="19">
        <v>957.1</v>
      </c>
      <c r="BJ15" s="428" t="s">
        <v>479</v>
      </c>
      <c r="BK15" s="429">
        <v>31</v>
      </c>
      <c r="BL15" s="16"/>
      <c r="BM15" s="7"/>
      <c r="BN15" s="122"/>
      <c r="BO15" s="20">
        <v>8</v>
      </c>
      <c r="BP15" s="19">
        <v>896.7</v>
      </c>
      <c r="BQ15" s="426">
        <v>42835</v>
      </c>
      <c r="BR15" s="19">
        <v>896.7</v>
      </c>
      <c r="BS15" s="428" t="s">
        <v>497</v>
      </c>
      <c r="BT15" s="429">
        <v>31</v>
      </c>
      <c r="BU15" s="16"/>
      <c r="BV15" s="7"/>
      <c r="BW15" s="122"/>
      <c r="BX15" s="20">
        <v>8</v>
      </c>
      <c r="BY15" s="19">
        <v>937.57</v>
      </c>
      <c r="BZ15" s="426">
        <v>42832</v>
      </c>
      <c r="CA15" s="19">
        <v>937.57</v>
      </c>
      <c r="CB15" s="428" t="s">
        <v>481</v>
      </c>
      <c r="CC15" s="429">
        <v>31</v>
      </c>
      <c r="CD15" s="16"/>
      <c r="CE15" s="7"/>
      <c r="CF15" s="122"/>
      <c r="CG15" s="20">
        <v>8</v>
      </c>
      <c r="CH15" s="19">
        <v>892.97</v>
      </c>
      <c r="CI15" s="17">
        <v>42833</v>
      </c>
      <c r="CJ15" s="19">
        <v>892.97</v>
      </c>
      <c r="CK15" s="70" t="s">
        <v>488</v>
      </c>
      <c r="CL15" s="24">
        <v>31</v>
      </c>
      <c r="CM15" s="16"/>
      <c r="CN15" s="7"/>
      <c r="CO15" s="122"/>
      <c r="CP15" s="20">
        <v>8</v>
      </c>
      <c r="CQ15" s="19">
        <v>933.79</v>
      </c>
      <c r="CR15" s="17">
        <v>42836</v>
      </c>
      <c r="CS15" s="19">
        <v>933.79</v>
      </c>
      <c r="CT15" s="70" t="s">
        <v>501</v>
      </c>
      <c r="CU15" s="24">
        <v>31</v>
      </c>
      <c r="CV15" s="16"/>
      <c r="CW15" s="7"/>
      <c r="CX15" s="122"/>
      <c r="CY15" s="20">
        <v>8</v>
      </c>
      <c r="CZ15" s="19">
        <v>942.11</v>
      </c>
      <c r="DA15" s="584">
        <v>42838</v>
      </c>
      <c r="DB15" s="19">
        <v>942.11</v>
      </c>
      <c r="DC15" s="661" t="s">
        <v>513</v>
      </c>
      <c r="DD15" s="102">
        <v>31</v>
      </c>
      <c r="DE15" s="16"/>
      <c r="DF15" s="7"/>
      <c r="DG15" s="122"/>
      <c r="DH15" s="20">
        <v>8</v>
      </c>
      <c r="DI15" s="19">
        <v>958.44</v>
      </c>
      <c r="DJ15" s="426">
        <v>42838</v>
      </c>
      <c r="DK15" s="19">
        <v>958.44</v>
      </c>
      <c r="DL15" s="428" t="s">
        <v>519</v>
      </c>
      <c r="DM15" s="429">
        <v>31</v>
      </c>
      <c r="DN15" s="16"/>
      <c r="DO15" s="7"/>
      <c r="DP15" s="122"/>
      <c r="DQ15" s="20">
        <v>8</v>
      </c>
      <c r="DR15" s="19">
        <v>920.8</v>
      </c>
      <c r="DS15" s="426">
        <v>42837</v>
      </c>
      <c r="DT15" s="19">
        <v>920.8</v>
      </c>
      <c r="DU15" s="428" t="s">
        <v>510</v>
      </c>
      <c r="DV15" s="429">
        <v>31</v>
      </c>
      <c r="DW15" s="16"/>
      <c r="DX15" s="7"/>
      <c r="DY15" s="122"/>
      <c r="DZ15" s="20">
        <v>8</v>
      </c>
      <c r="EA15" s="30">
        <v>886.8</v>
      </c>
      <c r="EB15" s="58">
        <v>42840</v>
      </c>
      <c r="EC15" s="30">
        <v>886.8</v>
      </c>
      <c r="ED15" s="77" t="s">
        <v>524</v>
      </c>
      <c r="EE15" s="24">
        <v>31</v>
      </c>
      <c r="EF15" s="16"/>
      <c r="EG15" s="7"/>
      <c r="EH15" s="122"/>
      <c r="EI15" s="20">
        <v>8</v>
      </c>
      <c r="EJ15" s="30">
        <v>886.17</v>
      </c>
      <c r="EK15" s="58">
        <v>42843</v>
      </c>
      <c r="EL15" s="30">
        <v>886.17</v>
      </c>
      <c r="EM15" s="77" t="s">
        <v>531</v>
      </c>
      <c r="EN15" s="24">
        <v>33</v>
      </c>
      <c r="EO15" s="16"/>
      <c r="EP15" s="7"/>
      <c r="EQ15" s="122"/>
      <c r="ER15" s="20">
        <v>8</v>
      </c>
      <c r="ES15" s="19">
        <v>934.85</v>
      </c>
      <c r="ET15" s="17">
        <v>42844</v>
      </c>
      <c r="EU15" s="19">
        <v>934.85</v>
      </c>
      <c r="EV15" s="43" t="s">
        <v>537</v>
      </c>
      <c r="EW15" s="24">
        <v>33</v>
      </c>
      <c r="EX15" s="16"/>
      <c r="EY15" s="7"/>
      <c r="EZ15" s="122"/>
      <c r="FA15" s="20">
        <v>8</v>
      </c>
      <c r="FB15" s="19">
        <v>976.58</v>
      </c>
      <c r="FC15" s="17">
        <v>42844</v>
      </c>
      <c r="FD15" s="19">
        <v>976.58</v>
      </c>
      <c r="FE15" s="43" t="s">
        <v>540</v>
      </c>
      <c r="FF15" s="24">
        <v>33</v>
      </c>
      <c r="FG15" s="16"/>
      <c r="FH15" s="7"/>
      <c r="FI15" s="122"/>
      <c r="FJ15" s="20">
        <v>8</v>
      </c>
      <c r="FK15" s="19">
        <v>870</v>
      </c>
      <c r="FL15" s="17">
        <v>42845</v>
      </c>
      <c r="FM15" s="19">
        <v>870</v>
      </c>
      <c r="FN15" s="43" t="s">
        <v>545</v>
      </c>
      <c r="FO15" s="24">
        <v>32</v>
      </c>
      <c r="FP15" s="16"/>
      <c r="FQ15" s="7"/>
      <c r="FR15" s="122"/>
      <c r="FS15" s="20">
        <v>8</v>
      </c>
      <c r="FT15" s="30">
        <v>930.31</v>
      </c>
      <c r="FU15" s="58">
        <v>42846</v>
      </c>
      <c r="FV15" s="30">
        <v>930.31</v>
      </c>
      <c r="FW15" s="77" t="s">
        <v>548</v>
      </c>
      <c r="FX15" s="24">
        <v>32</v>
      </c>
      <c r="FY15" s="16"/>
      <c r="FZ15" s="7"/>
      <c r="GA15" s="122"/>
      <c r="GB15" s="20">
        <v>8</v>
      </c>
      <c r="GC15" s="19">
        <v>897.05</v>
      </c>
      <c r="GD15" s="17">
        <v>42846</v>
      </c>
      <c r="GE15" s="19">
        <v>897.05</v>
      </c>
      <c r="GF15" s="70" t="s">
        <v>550</v>
      </c>
      <c r="GG15" s="24">
        <v>32</v>
      </c>
      <c r="GH15" s="16"/>
      <c r="GI15" s="7"/>
      <c r="GJ15" s="122"/>
      <c r="GK15" s="20">
        <v>8</v>
      </c>
      <c r="GL15" s="19">
        <v>930.8</v>
      </c>
      <c r="GM15" s="17">
        <v>42847</v>
      </c>
      <c r="GN15" s="19">
        <v>930.8</v>
      </c>
      <c r="GO15" s="70" t="s">
        <v>554</v>
      </c>
      <c r="GP15" s="24">
        <v>33</v>
      </c>
      <c r="GQ15" s="16"/>
      <c r="GR15" s="7"/>
      <c r="GS15" s="122"/>
      <c r="GT15" s="20">
        <v>8</v>
      </c>
      <c r="GU15" s="19">
        <v>902.04</v>
      </c>
      <c r="GV15" s="17">
        <v>42850</v>
      </c>
      <c r="GW15" s="19">
        <v>902.04</v>
      </c>
      <c r="GX15" s="70" t="s">
        <v>560</v>
      </c>
      <c r="GY15" s="24">
        <v>33</v>
      </c>
      <c r="GZ15" s="16"/>
      <c r="HA15" s="7"/>
      <c r="HB15" s="122"/>
      <c r="HC15" s="20">
        <v>8</v>
      </c>
      <c r="HD15" s="19">
        <v>960.25</v>
      </c>
      <c r="HE15" s="17">
        <v>42851</v>
      </c>
      <c r="HF15" s="19">
        <v>960.25</v>
      </c>
      <c r="HG15" s="70" t="s">
        <v>562</v>
      </c>
      <c r="HH15" s="24">
        <v>33</v>
      </c>
      <c r="HI15" s="16"/>
      <c r="HJ15" s="7"/>
      <c r="HK15" s="122"/>
      <c r="HL15" s="20">
        <v>8</v>
      </c>
      <c r="HM15" s="19">
        <v>971.14</v>
      </c>
      <c r="HN15" s="17">
        <v>42851</v>
      </c>
      <c r="HO15" s="19">
        <v>971.14</v>
      </c>
      <c r="HP15" s="70" t="s">
        <v>566</v>
      </c>
      <c r="HQ15" s="24">
        <v>34</v>
      </c>
      <c r="HR15" s="16"/>
      <c r="HS15" s="7"/>
      <c r="HT15" s="122"/>
      <c r="HU15" s="20">
        <v>8</v>
      </c>
      <c r="HV15" s="19">
        <v>937.1</v>
      </c>
      <c r="HW15" s="17">
        <v>42852</v>
      </c>
      <c r="HX15" s="19">
        <v>937.1</v>
      </c>
      <c r="HY15" s="321" t="s">
        <v>571</v>
      </c>
      <c r="HZ15" s="24">
        <v>34</v>
      </c>
      <c r="IA15" s="16"/>
      <c r="IB15" s="7"/>
      <c r="IC15" s="122"/>
      <c r="ID15" s="20">
        <v>8</v>
      </c>
      <c r="IE15" s="30">
        <v>888.89</v>
      </c>
      <c r="IF15" s="169">
        <v>42853</v>
      </c>
      <c r="IG15" s="30">
        <v>888.89</v>
      </c>
      <c r="IH15" s="77" t="s">
        <v>575</v>
      </c>
      <c r="II15" s="24">
        <v>34</v>
      </c>
      <c r="IJ15" s="16"/>
      <c r="IK15" s="7"/>
      <c r="IL15" s="122"/>
      <c r="IM15" s="20">
        <v>8</v>
      </c>
      <c r="IN15" s="30">
        <v>952.54</v>
      </c>
      <c r="IO15" s="169">
        <v>42853</v>
      </c>
      <c r="IP15" s="30">
        <v>952.54</v>
      </c>
      <c r="IQ15" s="77" t="s">
        <v>577</v>
      </c>
      <c r="IR15" s="24">
        <v>34</v>
      </c>
      <c r="IS15" s="16"/>
      <c r="IT15" s="7"/>
      <c r="IU15" s="122"/>
      <c r="IV15" s="20">
        <v>8</v>
      </c>
      <c r="IW15" s="19">
        <v>923.5</v>
      </c>
      <c r="IX15" s="17">
        <v>42854</v>
      </c>
      <c r="IY15" s="19">
        <v>923.5</v>
      </c>
      <c r="IZ15" s="70" t="s">
        <v>581</v>
      </c>
      <c r="JA15" s="24">
        <v>35</v>
      </c>
      <c r="JB15" s="16"/>
      <c r="JC15" s="7"/>
      <c r="JD15" s="122"/>
      <c r="JE15" s="20"/>
      <c r="JF15" s="19"/>
      <c r="JG15" s="17"/>
      <c r="JH15" s="19"/>
      <c r="JI15" s="70"/>
      <c r="JJ15" s="24"/>
      <c r="JK15" s="16"/>
      <c r="JL15" s="7"/>
      <c r="JM15" s="122"/>
      <c r="JN15" s="20"/>
      <c r="JO15" s="19"/>
      <c r="JP15" s="17"/>
      <c r="JQ15" s="19"/>
      <c r="JR15" s="379"/>
      <c r="JS15" s="24"/>
      <c r="JT15" s="16"/>
      <c r="JU15" s="7"/>
      <c r="JV15" s="122"/>
      <c r="JW15" s="20"/>
      <c r="JX15" s="19"/>
      <c r="JY15" s="17"/>
      <c r="JZ15" s="19"/>
      <c r="KA15" s="70"/>
      <c r="KB15" s="24"/>
      <c r="KC15" s="16"/>
      <c r="KD15" s="7"/>
      <c r="KE15" s="122"/>
      <c r="KF15" s="20"/>
      <c r="KG15" s="19"/>
      <c r="KH15" s="17"/>
      <c r="KI15" s="19"/>
      <c r="KJ15" s="70"/>
      <c r="KK15" s="24"/>
      <c r="KL15" s="16"/>
      <c r="KM15" s="7"/>
      <c r="KN15" s="122"/>
      <c r="KO15" s="20"/>
      <c r="KP15" s="194"/>
      <c r="KQ15" s="106"/>
      <c r="KR15" s="194"/>
      <c r="KS15" s="125"/>
      <c r="KT15" s="104"/>
      <c r="KU15" s="319"/>
      <c r="KV15" s="7"/>
      <c r="KW15" s="122"/>
      <c r="KX15" s="20"/>
      <c r="KY15" s="194"/>
      <c r="KZ15" s="17"/>
      <c r="LA15" s="194"/>
      <c r="LB15" s="70"/>
      <c r="LC15" s="24"/>
      <c r="LD15" s="16"/>
      <c r="LE15" s="7"/>
      <c r="LF15" s="122"/>
      <c r="LG15" s="20"/>
      <c r="LH15" s="19"/>
      <c r="LI15" s="17"/>
      <c r="LJ15" s="19"/>
      <c r="LK15" s="70"/>
      <c r="LL15" s="24"/>
      <c r="LM15" s="16"/>
      <c r="LN15" s="7"/>
      <c r="LO15" s="122"/>
      <c r="LP15" s="20"/>
      <c r="LQ15" s="194"/>
      <c r="LR15" s="17"/>
      <c r="LS15" s="194"/>
      <c r="LT15" s="70"/>
      <c r="LU15" s="24"/>
      <c r="LV15" s="16"/>
      <c r="LW15" s="7"/>
      <c r="LX15" s="122"/>
      <c r="LY15" s="20"/>
      <c r="LZ15" s="19"/>
      <c r="MA15" s="17"/>
      <c r="MB15" s="19"/>
      <c r="MC15" s="70"/>
      <c r="MD15" s="24"/>
      <c r="ME15" s="16"/>
      <c r="MF15" s="7"/>
      <c r="MG15" s="122"/>
      <c r="MH15" s="20"/>
      <c r="MI15" s="168"/>
      <c r="MJ15" s="17"/>
      <c r="MK15" s="168"/>
      <c r="ML15" s="70"/>
      <c r="MM15" s="24"/>
      <c r="MN15" s="16"/>
      <c r="MO15" s="7"/>
      <c r="MP15" s="122"/>
      <c r="MQ15" s="20"/>
      <c r="MR15" s="19"/>
      <c r="MS15" s="17"/>
      <c r="MT15" s="19"/>
      <c r="MU15" s="70"/>
      <c r="MV15" s="24"/>
      <c r="MW15" s="16"/>
      <c r="MX15" s="7"/>
      <c r="MY15" s="122"/>
      <c r="MZ15" s="20"/>
      <c r="NA15" s="19"/>
      <c r="NB15" s="17"/>
      <c r="NC15" s="19"/>
      <c r="ND15" s="70"/>
      <c r="NE15" s="24"/>
      <c r="NF15" s="16"/>
      <c r="NG15" s="7"/>
      <c r="NH15" s="122"/>
      <c r="NI15" s="20"/>
      <c r="NJ15" s="19"/>
      <c r="NK15" s="17"/>
      <c r="NL15" s="19"/>
      <c r="NM15" s="70"/>
      <c r="NN15" s="24"/>
      <c r="NO15" s="16"/>
      <c r="NP15" s="7"/>
      <c r="NQ15" s="172"/>
      <c r="NR15" s="20"/>
      <c r="NS15" s="19"/>
      <c r="NT15" s="17"/>
      <c r="NU15" s="19"/>
      <c r="NV15" s="70"/>
      <c r="NW15" s="24"/>
      <c r="NX15" s="16"/>
      <c r="NY15" s="7"/>
      <c r="NZ15" s="122"/>
      <c r="OA15" s="20"/>
      <c r="OB15" s="19"/>
      <c r="OC15" s="106"/>
      <c r="OD15" s="19"/>
      <c r="OE15" s="125"/>
      <c r="OF15" s="104"/>
      <c r="OG15" s="16"/>
      <c r="OH15" s="7"/>
      <c r="OI15" s="122"/>
      <c r="OJ15" s="20"/>
      <c r="OK15" s="19"/>
      <c r="OL15" s="17"/>
      <c r="OM15" s="19"/>
      <c r="ON15" s="70"/>
      <c r="OO15" s="538"/>
      <c r="OP15" s="16"/>
      <c r="OQ15" s="7"/>
      <c r="OR15" s="122"/>
      <c r="OS15" s="20"/>
      <c r="OT15" s="19"/>
      <c r="OU15" s="17"/>
      <c r="OV15" s="19"/>
      <c r="OW15" s="70"/>
      <c r="OX15" s="24"/>
      <c r="OY15" s="16"/>
      <c r="OZ15" s="7"/>
      <c r="PA15" s="122"/>
      <c r="PB15" s="20"/>
      <c r="PC15" s="19"/>
      <c r="PD15" s="17"/>
      <c r="PE15" s="19"/>
      <c r="PF15" s="70"/>
      <c r="PG15" s="24"/>
      <c r="PH15" s="16"/>
      <c r="PI15" s="7"/>
      <c r="PJ15" s="122"/>
      <c r="PK15" s="20"/>
      <c r="PL15" s="19"/>
      <c r="PM15" s="17"/>
      <c r="PN15" s="19"/>
      <c r="PO15" s="278"/>
      <c r="PP15" s="24"/>
      <c r="PQ15" s="16"/>
      <c r="PR15" s="7"/>
      <c r="PS15" s="122"/>
      <c r="PT15" s="20"/>
      <c r="PU15" s="19"/>
      <c r="PV15" s="106"/>
      <c r="PW15" s="19"/>
      <c r="PX15" s="125"/>
      <c r="PY15" s="24"/>
      <c r="PZ15" s="16"/>
      <c r="QA15" s="59"/>
      <c r="QB15" s="122"/>
      <c r="QC15" s="20"/>
      <c r="QD15" s="19"/>
      <c r="QE15" s="17"/>
      <c r="QF15" s="19"/>
      <c r="QG15" s="70"/>
      <c r="QH15" s="24"/>
      <c r="QI15" s="16"/>
      <c r="QJ15" s="59"/>
      <c r="QK15" s="122"/>
      <c r="QL15" s="20"/>
      <c r="QM15" s="19"/>
      <c r="QN15" s="17"/>
      <c r="QO15" s="19"/>
      <c r="QP15" s="70"/>
      <c r="QQ15" s="24"/>
      <c r="QR15" s="16"/>
      <c r="QS15" s="59"/>
      <c r="QT15" s="122"/>
      <c r="QU15" s="20"/>
      <c r="QV15" s="19"/>
      <c r="QW15" s="17"/>
      <c r="QX15" s="19"/>
      <c r="QY15" s="70"/>
      <c r="QZ15" s="24"/>
      <c r="RA15" s="16"/>
      <c r="RB15" s="59"/>
      <c r="RC15" s="122"/>
      <c r="RD15" s="20"/>
      <c r="RE15" s="19"/>
      <c r="RF15" s="17"/>
      <c r="RG15" s="19"/>
      <c r="RH15" s="70"/>
      <c r="RI15" s="24"/>
      <c r="RJ15" s="16"/>
      <c r="RK15" s="59"/>
      <c r="RL15" s="122"/>
      <c r="RM15" s="20"/>
      <c r="RN15" s="19"/>
      <c r="RO15" s="426"/>
      <c r="RP15" s="427"/>
      <c r="RQ15" s="428"/>
      <c r="RR15" s="429"/>
      <c r="RS15" s="16"/>
      <c r="RT15" s="59"/>
      <c r="RU15" s="122"/>
      <c r="RV15" s="20"/>
      <c r="RW15" s="19"/>
      <c r="RX15" s="17"/>
      <c r="RY15" s="19"/>
      <c r="RZ15" s="70"/>
      <c r="SA15" s="24"/>
      <c r="SB15" s="16"/>
      <c r="SC15" s="59"/>
      <c r="SD15" s="122"/>
      <c r="SE15" s="20">
        <v>8</v>
      </c>
      <c r="SF15" s="19"/>
      <c r="SG15" s="17"/>
      <c r="SH15" s="19"/>
      <c r="SI15" s="70"/>
      <c r="SJ15" s="24"/>
      <c r="SK15" s="16"/>
      <c r="SL15" s="59"/>
      <c r="SM15" s="122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SEABOARD FOODS</v>
      </c>
      <c r="C16" s="16" t="str">
        <f t="shared" si="12"/>
        <v>Seaboard</v>
      </c>
      <c r="D16" s="72" t="str">
        <f t="shared" si="12"/>
        <v>PED. 7001130</v>
      </c>
      <c r="E16" s="156">
        <f t="shared" si="12"/>
        <v>42837</v>
      </c>
      <c r="F16" s="75">
        <f t="shared" si="12"/>
        <v>19333.78</v>
      </c>
      <c r="G16" s="15">
        <f t="shared" si="12"/>
        <v>21</v>
      </c>
      <c r="H16" s="64">
        <f t="shared" si="12"/>
        <v>19357.5</v>
      </c>
      <c r="I16" s="18">
        <f t="shared" si="12"/>
        <v>-23.720000000001164</v>
      </c>
      <c r="K16" s="59"/>
      <c r="L16" s="122"/>
      <c r="M16" s="20">
        <v>9</v>
      </c>
      <c r="N16" s="19">
        <v>932.6</v>
      </c>
      <c r="O16" s="17">
        <v>42826</v>
      </c>
      <c r="P16" s="19">
        <v>932.6</v>
      </c>
      <c r="Q16" s="379" t="s">
        <v>456</v>
      </c>
      <c r="R16" s="24">
        <v>33</v>
      </c>
      <c r="S16" s="16"/>
      <c r="T16" s="59"/>
      <c r="U16" s="122"/>
      <c r="V16" s="20">
        <v>9</v>
      </c>
      <c r="W16" s="19">
        <v>931.7</v>
      </c>
      <c r="X16" s="17">
        <v>42828</v>
      </c>
      <c r="Y16" s="19">
        <v>931.7</v>
      </c>
      <c r="Z16" s="70" t="s">
        <v>460</v>
      </c>
      <c r="AA16" s="24">
        <v>32</v>
      </c>
      <c r="AB16" s="16"/>
      <c r="AC16" s="59"/>
      <c r="AD16" s="2"/>
      <c r="AE16" s="20">
        <v>9</v>
      </c>
      <c r="AF16" s="19">
        <v>897.51</v>
      </c>
      <c r="AG16" s="17">
        <v>42831</v>
      </c>
      <c r="AH16" s="19">
        <v>897.51</v>
      </c>
      <c r="AI16" s="70" t="s">
        <v>472</v>
      </c>
      <c r="AJ16" s="24">
        <v>32</v>
      </c>
      <c r="AK16" s="16"/>
      <c r="AL16" s="59"/>
      <c r="AM16" s="122"/>
      <c r="AN16" s="20">
        <v>9</v>
      </c>
      <c r="AO16" s="30">
        <v>947.1</v>
      </c>
      <c r="AP16" s="17">
        <v>42829</v>
      </c>
      <c r="AQ16" s="19">
        <v>947.1</v>
      </c>
      <c r="AR16" s="70" t="s">
        <v>466</v>
      </c>
      <c r="AS16" s="24">
        <v>32</v>
      </c>
      <c r="AT16" s="16"/>
      <c r="AU16" s="59"/>
      <c r="AV16" s="122"/>
      <c r="AW16" s="20">
        <v>9</v>
      </c>
      <c r="AX16" s="19">
        <v>928.95</v>
      </c>
      <c r="AY16" s="106">
        <v>42830</v>
      </c>
      <c r="AZ16" s="19">
        <v>928.95</v>
      </c>
      <c r="BA16" s="125" t="s">
        <v>469</v>
      </c>
      <c r="BB16" s="441">
        <v>32</v>
      </c>
      <c r="BC16" s="16"/>
      <c r="BD16" s="59"/>
      <c r="BE16" s="122"/>
      <c r="BF16" s="20">
        <v>9</v>
      </c>
      <c r="BG16" s="19">
        <v>869.5</v>
      </c>
      <c r="BH16" s="426">
        <v>42831</v>
      </c>
      <c r="BI16" s="19">
        <v>869.5</v>
      </c>
      <c r="BJ16" s="428" t="s">
        <v>480</v>
      </c>
      <c r="BK16" s="429">
        <v>31</v>
      </c>
      <c r="BL16" s="16"/>
      <c r="BM16" s="59"/>
      <c r="BN16" s="122"/>
      <c r="BO16" s="20">
        <v>9</v>
      </c>
      <c r="BP16" s="19">
        <v>888.1</v>
      </c>
      <c r="BQ16" s="426">
        <v>42835</v>
      </c>
      <c r="BR16" s="19">
        <v>888.1</v>
      </c>
      <c r="BS16" s="428" t="s">
        <v>497</v>
      </c>
      <c r="BT16" s="429">
        <v>31</v>
      </c>
      <c r="BU16" s="16"/>
      <c r="BV16" s="59"/>
      <c r="BW16" s="122"/>
      <c r="BX16" s="20">
        <v>9</v>
      </c>
      <c r="BY16" s="19">
        <v>971.14</v>
      </c>
      <c r="BZ16" s="426">
        <v>42832</v>
      </c>
      <c r="CA16" s="19">
        <v>971.14</v>
      </c>
      <c r="CB16" s="428" t="s">
        <v>481</v>
      </c>
      <c r="CC16" s="429">
        <v>31</v>
      </c>
      <c r="CD16" s="16"/>
      <c r="CE16" s="59"/>
      <c r="CF16" s="122"/>
      <c r="CG16" s="20">
        <v>9</v>
      </c>
      <c r="CH16" s="19">
        <v>891.16</v>
      </c>
      <c r="CI16" s="17">
        <v>42833</v>
      </c>
      <c r="CJ16" s="19">
        <v>891.16</v>
      </c>
      <c r="CK16" s="70" t="s">
        <v>488</v>
      </c>
      <c r="CL16" s="24">
        <v>31</v>
      </c>
      <c r="CM16" s="16"/>
      <c r="CN16" s="59"/>
      <c r="CO16" s="122"/>
      <c r="CP16" s="20">
        <v>9</v>
      </c>
      <c r="CQ16" s="19">
        <v>923.36</v>
      </c>
      <c r="CR16" s="17">
        <v>42836</v>
      </c>
      <c r="CS16" s="19">
        <v>923.36</v>
      </c>
      <c r="CT16" s="70" t="s">
        <v>501</v>
      </c>
      <c r="CU16" s="24">
        <v>31</v>
      </c>
      <c r="CV16" s="16"/>
      <c r="CW16" s="59"/>
      <c r="CX16" s="122"/>
      <c r="CY16" s="20">
        <v>9</v>
      </c>
      <c r="CZ16" s="19">
        <v>926.23</v>
      </c>
      <c r="DA16" s="584">
        <v>42837</v>
      </c>
      <c r="DB16" s="19">
        <v>926.23</v>
      </c>
      <c r="DC16" s="661" t="s">
        <v>508</v>
      </c>
      <c r="DD16" s="102">
        <v>31</v>
      </c>
      <c r="DE16" s="16"/>
      <c r="DF16" s="59"/>
      <c r="DG16" s="122"/>
      <c r="DH16" s="20">
        <v>9</v>
      </c>
      <c r="DI16" s="19">
        <v>963.88</v>
      </c>
      <c r="DJ16" s="426">
        <v>42838</v>
      </c>
      <c r="DK16" s="19">
        <v>963.88</v>
      </c>
      <c r="DL16" s="428" t="s">
        <v>519</v>
      </c>
      <c r="DM16" s="429">
        <v>31</v>
      </c>
      <c r="DN16" s="16"/>
      <c r="DO16" s="59"/>
      <c r="DP16" s="122"/>
      <c r="DQ16" s="20">
        <v>9</v>
      </c>
      <c r="DR16" s="19">
        <v>916.3</v>
      </c>
      <c r="DS16" s="426">
        <v>42837</v>
      </c>
      <c r="DT16" s="19">
        <v>916.3</v>
      </c>
      <c r="DU16" s="428" t="s">
        <v>510</v>
      </c>
      <c r="DV16" s="429">
        <v>31</v>
      </c>
      <c r="DW16" s="16"/>
      <c r="DX16" s="59"/>
      <c r="DY16" s="122"/>
      <c r="DZ16" s="20">
        <v>9</v>
      </c>
      <c r="EA16" s="30">
        <v>938.9</v>
      </c>
      <c r="EB16" s="58">
        <v>42840</v>
      </c>
      <c r="EC16" s="30">
        <v>938.9</v>
      </c>
      <c r="ED16" s="77" t="s">
        <v>521</v>
      </c>
      <c r="EE16" s="24">
        <v>31</v>
      </c>
      <c r="EF16" s="16"/>
      <c r="EG16" s="59"/>
      <c r="EH16" s="122"/>
      <c r="EI16" s="20">
        <v>9</v>
      </c>
      <c r="EJ16" s="30">
        <v>907.03</v>
      </c>
      <c r="EK16" s="58">
        <v>42843</v>
      </c>
      <c r="EL16" s="30">
        <v>907.03</v>
      </c>
      <c r="EM16" s="77" t="s">
        <v>531</v>
      </c>
      <c r="EN16" s="24">
        <v>33</v>
      </c>
      <c r="EO16" s="16"/>
      <c r="EP16" s="59"/>
      <c r="EQ16" s="122"/>
      <c r="ER16" s="20">
        <v>9</v>
      </c>
      <c r="ES16" s="19">
        <v>920.79</v>
      </c>
      <c r="ET16" s="17">
        <v>42844</v>
      </c>
      <c r="EU16" s="19">
        <v>920.79</v>
      </c>
      <c r="EV16" s="43" t="s">
        <v>537</v>
      </c>
      <c r="EW16" s="24">
        <v>33</v>
      </c>
      <c r="EX16" s="16"/>
      <c r="EY16" s="59"/>
      <c r="EZ16" s="122"/>
      <c r="FA16" s="20">
        <v>9</v>
      </c>
      <c r="FB16" s="19">
        <v>929.86</v>
      </c>
      <c r="FC16" s="17">
        <v>42844</v>
      </c>
      <c r="FD16" s="19">
        <v>929.86</v>
      </c>
      <c r="FE16" s="43" t="s">
        <v>540</v>
      </c>
      <c r="FF16" s="24">
        <v>33</v>
      </c>
      <c r="FG16" s="16"/>
      <c r="FH16" s="59"/>
      <c r="FI16" s="122"/>
      <c r="FJ16" s="20">
        <v>9</v>
      </c>
      <c r="FK16" s="19">
        <v>942.1</v>
      </c>
      <c r="FL16" s="17">
        <v>42845</v>
      </c>
      <c r="FM16" s="19">
        <v>942.1</v>
      </c>
      <c r="FN16" s="43" t="s">
        <v>545</v>
      </c>
      <c r="FO16" s="24">
        <v>32</v>
      </c>
      <c r="FP16" s="16"/>
      <c r="FQ16" s="59"/>
      <c r="FR16" s="122"/>
      <c r="FS16" s="20">
        <v>9</v>
      </c>
      <c r="FT16" s="30">
        <v>952.09</v>
      </c>
      <c r="FU16" s="58">
        <v>42846</v>
      </c>
      <c r="FV16" s="30">
        <v>952.09</v>
      </c>
      <c r="FW16" s="77" t="s">
        <v>548</v>
      </c>
      <c r="FX16" s="24">
        <v>32</v>
      </c>
      <c r="FY16" s="16"/>
      <c r="FZ16" s="59"/>
      <c r="GA16" s="122"/>
      <c r="GB16" s="20">
        <v>9</v>
      </c>
      <c r="GC16" s="19">
        <v>847.17</v>
      </c>
      <c r="GD16" s="17">
        <v>42846</v>
      </c>
      <c r="GE16" s="19">
        <v>847.17</v>
      </c>
      <c r="GF16" s="70" t="s">
        <v>550</v>
      </c>
      <c r="GG16" s="24">
        <v>32</v>
      </c>
      <c r="GH16" s="16"/>
      <c r="GI16" s="59"/>
      <c r="GJ16" s="122"/>
      <c r="GK16" s="20">
        <v>9</v>
      </c>
      <c r="GL16" s="19">
        <v>926.2</v>
      </c>
      <c r="GM16" s="17">
        <v>42847</v>
      </c>
      <c r="GN16" s="19">
        <v>926.2</v>
      </c>
      <c r="GO16" s="70" t="s">
        <v>554</v>
      </c>
      <c r="GP16" s="24">
        <v>33</v>
      </c>
      <c r="GQ16" s="16"/>
      <c r="GR16" s="59"/>
      <c r="GS16" s="122"/>
      <c r="GT16" s="20">
        <v>9</v>
      </c>
      <c r="GU16" s="19">
        <v>885.26</v>
      </c>
      <c r="GV16" s="17">
        <v>42850</v>
      </c>
      <c r="GW16" s="19">
        <v>885.26</v>
      </c>
      <c r="GX16" s="70" t="s">
        <v>560</v>
      </c>
      <c r="GY16" s="24">
        <v>33</v>
      </c>
      <c r="GZ16" s="16"/>
      <c r="HA16" s="59"/>
      <c r="HB16" s="122"/>
      <c r="HC16" s="20">
        <v>9</v>
      </c>
      <c r="HD16" s="19">
        <v>957.07</v>
      </c>
      <c r="HE16" s="17">
        <v>42851</v>
      </c>
      <c r="HF16" s="19">
        <v>957.07</v>
      </c>
      <c r="HG16" s="70" t="s">
        <v>562</v>
      </c>
      <c r="HH16" s="24">
        <v>33</v>
      </c>
      <c r="HI16" s="16"/>
      <c r="HJ16" s="59"/>
      <c r="HK16" s="122"/>
      <c r="HL16" s="20">
        <v>9</v>
      </c>
      <c r="HM16" s="19">
        <v>978.39</v>
      </c>
      <c r="HN16" s="17">
        <v>42851</v>
      </c>
      <c r="HO16" s="19">
        <v>978.39</v>
      </c>
      <c r="HP16" s="70" t="s">
        <v>566</v>
      </c>
      <c r="HQ16" s="24">
        <v>34</v>
      </c>
      <c r="HR16" s="16"/>
      <c r="HS16" s="59"/>
      <c r="HT16" s="122"/>
      <c r="HU16" s="20">
        <v>9</v>
      </c>
      <c r="HV16" s="19">
        <v>876.8</v>
      </c>
      <c r="HW16" s="17">
        <v>42852</v>
      </c>
      <c r="HX16" s="19">
        <v>876.8</v>
      </c>
      <c r="HY16" s="321" t="s">
        <v>571</v>
      </c>
      <c r="HZ16" s="24">
        <v>34</v>
      </c>
      <c r="IA16" s="16"/>
      <c r="IB16" s="59"/>
      <c r="IC16" s="122"/>
      <c r="ID16" s="20">
        <v>9</v>
      </c>
      <c r="IE16" s="30">
        <v>889.8</v>
      </c>
      <c r="IF16" s="169">
        <v>42853</v>
      </c>
      <c r="IG16" s="30">
        <v>889.8</v>
      </c>
      <c r="IH16" s="77" t="s">
        <v>575</v>
      </c>
      <c r="II16" s="24">
        <v>34</v>
      </c>
      <c r="IJ16" s="16"/>
      <c r="IK16" s="59"/>
      <c r="IL16" s="122"/>
      <c r="IM16" s="20">
        <v>9</v>
      </c>
      <c r="IN16" s="30">
        <v>957.53</v>
      </c>
      <c r="IO16" s="169">
        <v>42853</v>
      </c>
      <c r="IP16" s="30">
        <v>957.53</v>
      </c>
      <c r="IQ16" s="77" t="s">
        <v>577</v>
      </c>
      <c r="IR16" s="24">
        <v>34</v>
      </c>
      <c r="IS16" s="16"/>
      <c r="IT16" s="59"/>
      <c r="IU16" s="122"/>
      <c r="IV16" s="20">
        <v>9</v>
      </c>
      <c r="IW16" s="19">
        <v>915.3</v>
      </c>
      <c r="IX16" s="17">
        <v>42854</v>
      </c>
      <c r="IY16" s="19">
        <v>915.3</v>
      </c>
      <c r="IZ16" s="70" t="s">
        <v>581</v>
      </c>
      <c r="JA16" s="24">
        <v>35</v>
      </c>
      <c r="JB16" s="16"/>
      <c r="JC16" s="59"/>
      <c r="JD16" s="122"/>
      <c r="JE16" s="20"/>
      <c r="JF16" s="19"/>
      <c r="JG16" s="17"/>
      <c r="JH16" s="19"/>
      <c r="JI16" s="70"/>
      <c r="JJ16" s="24"/>
      <c r="JK16" s="16"/>
      <c r="JL16" s="59"/>
      <c r="JM16" s="122"/>
      <c r="JN16" s="20"/>
      <c r="JO16" s="19"/>
      <c r="JP16" s="17"/>
      <c r="JQ16" s="19"/>
      <c r="JR16" s="379"/>
      <c r="JS16" s="24"/>
      <c r="JT16" s="16"/>
      <c r="JU16" s="59"/>
      <c r="JV16" s="122"/>
      <c r="JW16" s="20"/>
      <c r="JX16" s="19"/>
      <c r="JY16" s="17"/>
      <c r="JZ16" s="19"/>
      <c r="KA16" s="70"/>
      <c r="KB16" s="24"/>
      <c r="KC16" s="16"/>
      <c r="KD16" s="59"/>
      <c r="KE16" s="122"/>
      <c r="KF16" s="20"/>
      <c r="KG16" s="19"/>
      <c r="KH16" s="17"/>
      <c r="KI16" s="19"/>
      <c r="KJ16" s="70"/>
      <c r="KK16" s="24"/>
      <c r="KL16" s="16"/>
      <c r="KM16" s="59"/>
      <c r="KN16" s="122"/>
      <c r="KO16" s="20"/>
      <c r="KP16" s="194"/>
      <c r="KQ16" s="106"/>
      <c r="KR16" s="194"/>
      <c r="KS16" s="125"/>
      <c r="KT16" s="104"/>
      <c r="KU16" s="319"/>
      <c r="KV16" s="59"/>
      <c r="KW16" s="122"/>
      <c r="KX16" s="20"/>
      <c r="KY16" s="194"/>
      <c r="KZ16" s="17"/>
      <c r="LA16" s="194"/>
      <c r="LB16" s="70"/>
      <c r="LC16" s="24"/>
      <c r="LD16" s="16"/>
      <c r="LE16" s="59"/>
      <c r="LF16" s="122"/>
      <c r="LG16" s="20"/>
      <c r="LH16" s="19"/>
      <c r="LI16" s="17"/>
      <c r="LJ16" s="19"/>
      <c r="LK16" s="70"/>
      <c r="LL16" s="24"/>
      <c r="LM16" s="16"/>
      <c r="LN16" s="59"/>
      <c r="LO16" s="122"/>
      <c r="LP16" s="20"/>
      <c r="LQ16" s="194"/>
      <c r="LR16" s="17"/>
      <c r="LS16" s="194"/>
      <c r="LT16" s="70"/>
      <c r="LU16" s="24"/>
      <c r="LV16" s="16"/>
      <c r="LW16" s="59"/>
      <c r="LX16" s="122"/>
      <c r="LY16" s="20"/>
      <c r="LZ16" s="19"/>
      <c r="MA16" s="17"/>
      <c r="MB16" s="19"/>
      <c r="MC16" s="70"/>
      <c r="MD16" s="24"/>
      <c r="ME16" s="16"/>
      <c r="MF16" s="59"/>
      <c r="MG16" s="122"/>
      <c r="MH16" s="20"/>
      <c r="MI16" s="168"/>
      <c r="MJ16" s="17"/>
      <c r="MK16" s="168"/>
      <c r="ML16" s="70"/>
      <c r="MM16" s="24"/>
      <c r="MN16" s="16"/>
      <c r="MO16" s="59"/>
      <c r="MP16" s="122"/>
      <c r="MQ16" s="20"/>
      <c r="MR16" s="19"/>
      <c r="MS16" s="17"/>
      <c r="MT16" s="19"/>
      <c r="MU16" s="70"/>
      <c r="MV16" s="24"/>
      <c r="MW16" s="16"/>
      <c r="MX16" s="59"/>
      <c r="MY16" s="122"/>
      <c r="MZ16" s="20"/>
      <c r="NA16" s="19"/>
      <c r="NB16" s="17"/>
      <c r="NC16" s="19"/>
      <c r="ND16" s="70"/>
      <c r="NE16" s="24"/>
      <c r="NF16" s="16"/>
      <c r="NG16" s="59"/>
      <c r="NH16" s="122"/>
      <c r="NI16" s="20"/>
      <c r="NJ16" s="19"/>
      <c r="NK16" s="17"/>
      <c r="NL16" s="19"/>
      <c r="NM16" s="70"/>
      <c r="NN16" s="24"/>
      <c r="NO16" s="16"/>
      <c r="NP16" s="59"/>
      <c r="NQ16" s="172"/>
      <c r="NR16" s="20"/>
      <c r="NS16" s="19"/>
      <c r="NT16" s="17"/>
      <c r="NU16" s="19"/>
      <c r="NV16" s="70"/>
      <c r="NW16" s="24"/>
      <c r="NX16" s="16"/>
      <c r="NY16" s="59"/>
      <c r="NZ16" s="122"/>
      <c r="OA16" s="20"/>
      <c r="OB16" s="19"/>
      <c r="OC16" s="106"/>
      <c r="OD16" s="19"/>
      <c r="OE16" s="125"/>
      <c r="OF16" s="104"/>
      <c r="OG16" s="16"/>
      <c r="OH16" s="59"/>
      <c r="OI16" s="122"/>
      <c r="OJ16" s="20"/>
      <c r="OK16" s="19"/>
      <c r="OL16" s="17"/>
      <c r="OM16" s="19"/>
      <c r="ON16" s="70"/>
      <c r="OO16" s="538"/>
      <c r="OP16" s="16"/>
      <c r="OQ16" s="59"/>
      <c r="OR16" s="122"/>
      <c r="OS16" s="20"/>
      <c r="OT16" s="19"/>
      <c r="OU16" s="17"/>
      <c r="OV16" s="19"/>
      <c r="OW16" s="70"/>
      <c r="OX16" s="24"/>
      <c r="OY16" s="16"/>
      <c r="OZ16" s="59"/>
      <c r="PA16" s="122"/>
      <c r="PB16" s="20"/>
      <c r="PC16" s="19"/>
      <c r="PD16" s="17"/>
      <c r="PE16" s="19"/>
      <c r="PF16" s="70"/>
      <c r="PG16" s="24"/>
      <c r="PH16" s="16"/>
      <c r="PI16" s="59"/>
      <c r="PJ16" s="122"/>
      <c r="PK16" s="20"/>
      <c r="PL16" s="19"/>
      <c r="PM16" s="17"/>
      <c r="PN16" s="19"/>
      <c r="PO16" s="278"/>
      <c r="PP16" s="24"/>
      <c r="PQ16" s="16"/>
      <c r="PR16" s="59"/>
      <c r="PS16" s="122"/>
      <c r="PT16" s="20"/>
      <c r="PU16" s="19"/>
      <c r="PV16" s="106"/>
      <c r="PW16" s="19"/>
      <c r="PX16" s="125"/>
      <c r="PY16" s="24"/>
      <c r="PZ16" s="16"/>
      <c r="QA16" s="59"/>
      <c r="QB16" s="122"/>
      <c r="QC16" s="20"/>
      <c r="QD16" s="19"/>
      <c r="QE16" s="17"/>
      <c r="QF16" s="19"/>
      <c r="QG16" s="70"/>
      <c r="QH16" s="24"/>
      <c r="QI16" s="16"/>
      <c r="QJ16" s="59"/>
      <c r="QK16" s="122"/>
      <c r="QL16" s="20"/>
      <c r="QM16" s="19"/>
      <c r="QN16" s="17"/>
      <c r="QO16" s="19"/>
      <c r="QP16" s="70"/>
      <c r="QQ16" s="24"/>
      <c r="QR16" s="16"/>
      <c r="QS16" s="59"/>
      <c r="QT16" s="122"/>
      <c r="QU16" s="20"/>
      <c r="QV16" s="19"/>
      <c r="QW16" s="17"/>
      <c r="QX16" s="19"/>
      <c r="QY16" s="70"/>
      <c r="QZ16" s="24"/>
      <c r="RA16" s="16"/>
      <c r="RB16" s="59"/>
      <c r="RC16" s="122"/>
      <c r="RD16" s="20"/>
      <c r="RE16" s="19"/>
      <c r="RF16" s="17"/>
      <c r="RG16" s="19"/>
      <c r="RH16" s="70"/>
      <c r="RI16" s="24"/>
      <c r="RJ16" s="16"/>
      <c r="RK16" s="59"/>
      <c r="RL16" s="122"/>
      <c r="RM16" s="20"/>
      <c r="RN16" s="19"/>
      <c r="RO16" s="426"/>
      <c r="RP16" s="427"/>
      <c r="RQ16" s="428"/>
      <c r="RR16" s="429"/>
      <c r="RS16" s="16"/>
      <c r="RT16" s="59"/>
      <c r="RU16" s="122"/>
      <c r="RV16" s="20"/>
      <c r="RW16" s="19"/>
      <c r="RX16" s="17"/>
      <c r="RY16" s="19"/>
      <c r="RZ16" s="70"/>
      <c r="SA16" s="24"/>
      <c r="SB16" s="16"/>
      <c r="SC16" s="59"/>
      <c r="SD16" s="122"/>
      <c r="SE16" s="20">
        <v>9</v>
      </c>
      <c r="SF16" s="19"/>
      <c r="SG16" s="17"/>
      <c r="SH16" s="19"/>
      <c r="SI16" s="70"/>
      <c r="SJ16" s="24"/>
      <c r="SK16" s="16"/>
      <c r="SL16" s="59"/>
      <c r="SM16" s="122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2" t="str">
        <f t="shared" si="13"/>
        <v>PED. 7001133</v>
      </c>
      <c r="E17" s="156">
        <f t="shared" si="13"/>
        <v>42838</v>
      </c>
      <c r="F17" s="75">
        <f t="shared" si="13"/>
        <v>19197.41</v>
      </c>
      <c r="G17" s="15">
        <f t="shared" si="13"/>
        <v>21</v>
      </c>
      <c r="H17" s="64">
        <f t="shared" si="13"/>
        <v>19259.599999999999</v>
      </c>
      <c r="I17" s="18">
        <f t="shared" si="13"/>
        <v>-62.18999999999869</v>
      </c>
      <c r="K17" s="59"/>
      <c r="L17" s="122"/>
      <c r="M17" s="20">
        <v>10</v>
      </c>
      <c r="N17" s="30">
        <v>918.1</v>
      </c>
      <c r="O17" s="17">
        <v>42826</v>
      </c>
      <c r="P17" s="30">
        <v>918.1</v>
      </c>
      <c r="Q17" s="379" t="s">
        <v>456</v>
      </c>
      <c r="R17" s="24">
        <v>33</v>
      </c>
      <c r="S17" s="16"/>
      <c r="T17" s="59"/>
      <c r="U17" s="122"/>
      <c r="V17" s="20">
        <v>10</v>
      </c>
      <c r="W17" s="19">
        <v>934.4</v>
      </c>
      <c r="X17" s="17">
        <v>42828</v>
      </c>
      <c r="Y17" s="19">
        <v>934.4</v>
      </c>
      <c r="Z17" s="70" t="s">
        <v>460</v>
      </c>
      <c r="AA17" s="24">
        <v>32</v>
      </c>
      <c r="AB17" s="16"/>
      <c r="AC17" s="59"/>
      <c r="AD17" s="2"/>
      <c r="AE17" s="20">
        <v>10</v>
      </c>
      <c r="AF17" s="30">
        <v>889.34</v>
      </c>
      <c r="AG17" s="17">
        <v>42831</v>
      </c>
      <c r="AH17" s="19">
        <v>889.34</v>
      </c>
      <c r="AI17" s="70" t="s">
        <v>472</v>
      </c>
      <c r="AJ17" s="24">
        <v>32</v>
      </c>
      <c r="AK17" s="16"/>
      <c r="AL17" s="59"/>
      <c r="AM17" s="122"/>
      <c r="AN17" s="20">
        <v>10</v>
      </c>
      <c r="AO17" s="19">
        <v>939.38</v>
      </c>
      <c r="AP17" s="17">
        <v>42829</v>
      </c>
      <c r="AQ17" s="30">
        <v>939.38</v>
      </c>
      <c r="AR17" s="70" t="s">
        <v>466</v>
      </c>
      <c r="AS17" s="24">
        <v>32</v>
      </c>
      <c r="AT17" s="16"/>
      <c r="AU17" s="59"/>
      <c r="AV17" s="122"/>
      <c r="AW17" s="20">
        <v>10</v>
      </c>
      <c r="AX17" s="19">
        <v>982.02</v>
      </c>
      <c r="AY17" s="106">
        <v>42830</v>
      </c>
      <c r="AZ17" s="30">
        <v>982.02</v>
      </c>
      <c r="BA17" s="125" t="s">
        <v>469</v>
      </c>
      <c r="BB17" s="441">
        <v>32</v>
      </c>
      <c r="BC17" s="16"/>
      <c r="BD17" s="59"/>
      <c r="BE17" s="122"/>
      <c r="BF17" s="20">
        <v>10</v>
      </c>
      <c r="BG17" s="30">
        <v>927.1</v>
      </c>
      <c r="BH17" s="426">
        <v>42832</v>
      </c>
      <c r="BI17" s="30">
        <v>927.1</v>
      </c>
      <c r="BJ17" s="428" t="s">
        <v>480</v>
      </c>
      <c r="BK17" s="429">
        <v>31</v>
      </c>
      <c r="BL17" s="16"/>
      <c r="BM17" s="59"/>
      <c r="BN17" s="122"/>
      <c r="BO17" s="20">
        <v>10</v>
      </c>
      <c r="BP17" s="30">
        <v>956.2</v>
      </c>
      <c r="BQ17" s="426">
        <v>42835</v>
      </c>
      <c r="BR17" s="30">
        <v>956.2</v>
      </c>
      <c r="BS17" s="428" t="s">
        <v>497</v>
      </c>
      <c r="BT17" s="429">
        <v>31</v>
      </c>
      <c r="BU17" s="16"/>
      <c r="BV17" s="59"/>
      <c r="BW17" s="122"/>
      <c r="BX17" s="20">
        <v>10</v>
      </c>
      <c r="BY17" s="19">
        <v>946.19</v>
      </c>
      <c r="BZ17" s="426">
        <v>42832</v>
      </c>
      <c r="CA17" s="19">
        <v>946.19</v>
      </c>
      <c r="CB17" s="428" t="s">
        <v>481</v>
      </c>
      <c r="CC17" s="429">
        <v>31</v>
      </c>
      <c r="CD17" s="16"/>
      <c r="CE17" s="59"/>
      <c r="CF17" s="122"/>
      <c r="CG17" s="20">
        <v>10</v>
      </c>
      <c r="CH17" s="19">
        <v>884.35</v>
      </c>
      <c r="CI17" s="17">
        <v>42833</v>
      </c>
      <c r="CJ17" s="19">
        <v>884.35</v>
      </c>
      <c r="CK17" s="70" t="s">
        <v>488</v>
      </c>
      <c r="CL17" s="24">
        <v>31</v>
      </c>
      <c r="CM17" s="16"/>
      <c r="CN17" s="59"/>
      <c r="CO17" s="122"/>
      <c r="CP17" s="20">
        <v>10</v>
      </c>
      <c r="CQ17" s="30">
        <v>934.24</v>
      </c>
      <c r="CR17" s="17">
        <v>42836</v>
      </c>
      <c r="CS17" s="30">
        <v>934.24</v>
      </c>
      <c r="CT17" s="70" t="s">
        <v>501</v>
      </c>
      <c r="CU17" s="24">
        <v>31</v>
      </c>
      <c r="CV17" s="16"/>
      <c r="CW17" s="59"/>
      <c r="CX17" s="122"/>
      <c r="CY17" s="20">
        <v>10</v>
      </c>
      <c r="CZ17" s="30">
        <v>905.82</v>
      </c>
      <c r="DA17" s="584">
        <v>42838</v>
      </c>
      <c r="DB17" s="583">
        <v>905.82</v>
      </c>
      <c r="DC17" s="661" t="s">
        <v>513</v>
      </c>
      <c r="DD17" s="102">
        <v>31</v>
      </c>
      <c r="DE17" s="16"/>
      <c r="DF17" s="59"/>
      <c r="DG17" s="122"/>
      <c r="DH17" s="20">
        <v>10</v>
      </c>
      <c r="DI17" s="30">
        <v>951.18</v>
      </c>
      <c r="DJ17" s="426">
        <v>42838</v>
      </c>
      <c r="DK17" s="19">
        <v>951.18</v>
      </c>
      <c r="DL17" s="428" t="s">
        <v>515</v>
      </c>
      <c r="DM17" s="429">
        <v>31</v>
      </c>
      <c r="DN17" s="16"/>
      <c r="DO17" s="59"/>
      <c r="DP17" s="122"/>
      <c r="DQ17" s="20">
        <v>10</v>
      </c>
      <c r="DR17" s="30">
        <v>936.2</v>
      </c>
      <c r="DS17" s="426">
        <v>42837</v>
      </c>
      <c r="DT17" s="30">
        <v>936.2</v>
      </c>
      <c r="DU17" s="428" t="s">
        <v>510</v>
      </c>
      <c r="DV17" s="429">
        <v>31</v>
      </c>
      <c r="DW17" s="16"/>
      <c r="DX17" s="59"/>
      <c r="DY17" s="122"/>
      <c r="DZ17" s="20">
        <v>10</v>
      </c>
      <c r="EA17" s="30">
        <v>881.8</v>
      </c>
      <c r="EB17" s="58">
        <v>42840</v>
      </c>
      <c r="EC17" s="30">
        <v>881.8</v>
      </c>
      <c r="ED17" s="77" t="s">
        <v>521</v>
      </c>
      <c r="EE17" s="24">
        <v>31</v>
      </c>
      <c r="EF17" s="16"/>
      <c r="EG17" s="59"/>
      <c r="EH17" s="122"/>
      <c r="EI17" s="20">
        <v>10</v>
      </c>
      <c r="EJ17" s="30">
        <v>906.58</v>
      </c>
      <c r="EK17" s="58">
        <v>42843</v>
      </c>
      <c r="EL17" s="30">
        <v>906.58</v>
      </c>
      <c r="EM17" s="77" t="s">
        <v>531</v>
      </c>
      <c r="EN17" s="24">
        <v>33</v>
      </c>
      <c r="EO17" s="16"/>
      <c r="EP17" s="59"/>
      <c r="EQ17" s="122"/>
      <c r="ER17" s="20">
        <v>10</v>
      </c>
      <c r="ES17" s="19">
        <v>908.99</v>
      </c>
      <c r="ET17" s="17">
        <v>42844</v>
      </c>
      <c r="EU17" s="19">
        <v>908.99</v>
      </c>
      <c r="EV17" s="43" t="s">
        <v>538</v>
      </c>
      <c r="EW17" s="24">
        <v>33</v>
      </c>
      <c r="EX17" s="16"/>
      <c r="EY17" s="59"/>
      <c r="EZ17" s="122"/>
      <c r="FA17" s="20">
        <v>10</v>
      </c>
      <c r="FB17" s="30">
        <v>980.21</v>
      </c>
      <c r="FC17" s="17">
        <v>42844</v>
      </c>
      <c r="FD17" s="30">
        <v>980.21</v>
      </c>
      <c r="FE17" s="43" t="s">
        <v>540</v>
      </c>
      <c r="FF17" s="24">
        <v>33</v>
      </c>
      <c r="FG17" s="16"/>
      <c r="FH17" s="59"/>
      <c r="FI17" s="122"/>
      <c r="FJ17" s="20">
        <v>10</v>
      </c>
      <c r="FK17" s="19">
        <v>897.2</v>
      </c>
      <c r="FL17" s="17">
        <v>42845</v>
      </c>
      <c r="FM17" s="19">
        <v>897.2</v>
      </c>
      <c r="FN17" s="43" t="s">
        <v>545</v>
      </c>
      <c r="FO17" s="24">
        <v>32</v>
      </c>
      <c r="FP17" s="16"/>
      <c r="FQ17" s="59"/>
      <c r="FR17" s="122"/>
      <c r="FS17" s="20">
        <v>10</v>
      </c>
      <c r="FT17" s="30">
        <v>942.11</v>
      </c>
      <c r="FU17" s="58">
        <v>42846</v>
      </c>
      <c r="FV17" s="30">
        <v>942.11</v>
      </c>
      <c r="FW17" s="77" t="s">
        <v>548</v>
      </c>
      <c r="FX17" s="24">
        <v>32</v>
      </c>
      <c r="FY17" s="16"/>
      <c r="FZ17" s="59"/>
      <c r="GA17" s="122"/>
      <c r="GB17" s="20">
        <v>10</v>
      </c>
      <c r="GC17" s="19">
        <v>863.95</v>
      </c>
      <c r="GD17" s="17">
        <v>42846</v>
      </c>
      <c r="GE17" s="19">
        <v>863.95</v>
      </c>
      <c r="GF17" s="70" t="s">
        <v>550</v>
      </c>
      <c r="GG17" s="24">
        <v>32</v>
      </c>
      <c r="GH17" s="16"/>
      <c r="GI17" s="59"/>
      <c r="GJ17" s="122"/>
      <c r="GK17" s="20">
        <v>10</v>
      </c>
      <c r="GL17" s="30">
        <v>926.2</v>
      </c>
      <c r="GM17" s="17">
        <v>42847</v>
      </c>
      <c r="GN17" s="30">
        <v>926.2</v>
      </c>
      <c r="GO17" s="70" t="s">
        <v>554</v>
      </c>
      <c r="GP17" s="24">
        <v>33</v>
      </c>
      <c r="GQ17" s="16"/>
      <c r="GR17" s="59"/>
      <c r="GS17" s="122"/>
      <c r="GT17" s="20">
        <v>10</v>
      </c>
      <c r="GU17" s="30">
        <v>898.41</v>
      </c>
      <c r="GV17" s="17">
        <v>42850</v>
      </c>
      <c r="GW17" s="30">
        <v>898.41</v>
      </c>
      <c r="GX17" s="70" t="s">
        <v>560</v>
      </c>
      <c r="GY17" s="24">
        <v>33</v>
      </c>
      <c r="GZ17" s="16"/>
      <c r="HA17" s="59"/>
      <c r="HB17" s="122"/>
      <c r="HC17" s="20">
        <v>10</v>
      </c>
      <c r="HD17" s="30">
        <v>922.15</v>
      </c>
      <c r="HE17" s="17">
        <v>42851</v>
      </c>
      <c r="HF17" s="30">
        <v>922.15</v>
      </c>
      <c r="HG17" s="70" t="s">
        <v>562</v>
      </c>
      <c r="HH17" s="24">
        <v>33</v>
      </c>
      <c r="HI17" s="16"/>
      <c r="HJ17" s="59"/>
      <c r="HK17" s="122"/>
      <c r="HL17" s="20">
        <v>10</v>
      </c>
      <c r="HM17" s="30">
        <v>957.07</v>
      </c>
      <c r="HN17" s="17">
        <v>42851</v>
      </c>
      <c r="HO17" s="19">
        <v>957.07</v>
      </c>
      <c r="HP17" s="70" t="s">
        <v>566</v>
      </c>
      <c r="HQ17" s="24">
        <v>34</v>
      </c>
      <c r="HR17" s="16"/>
      <c r="HS17" s="59"/>
      <c r="HT17" s="122"/>
      <c r="HU17" s="20">
        <v>10</v>
      </c>
      <c r="HV17" s="19">
        <v>943.5</v>
      </c>
      <c r="HW17" s="17">
        <v>42852</v>
      </c>
      <c r="HX17" s="19">
        <v>943.5</v>
      </c>
      <c r="HY17" s="321" t="s">
        <v>571</v>
      </c>
      <c r="HZ17" s="24">
        <v>34</v>
      </c>
      <c r="IA17" s="16"/>
      <c r="IB17" s="59"/>
      <c r="IC17" s="122"/>
      <c r="ID17" s="20">
        <v>10</v>
      </c>
      <c r="IE17" s="30">
        <v>892.97</v>
      </c>
      <c r="IF17" s="169">
        <v>42853</v>
      </c>
      <c r="IG17" s="30">
        <v>892.97</v>
      </c>
      <c r="IH17" s="77" t="s">
        <v>575</v>
      </c>
      <c r="II17" s="24">
        <v>34</v>
      </c>
      <c r="IJ17" s="16"/>
      <c r="IK17" s="59"/>
      <c r="IL17" s="122"/>
      <c r="IM17" s="20">
        <v>10</v>
      </c>
      <c r="IN17" s="30">
        <v>974.31</v>
      </c>
      <c r="IO17" s="169">
        <v>42853</v>
      </c>
      <c r="IP17" s="30">
        <v>974.31</v>
      </c>
      <c r="IQ17" s="77" t="s">
        <v>577</v>
      </c>
      <c r="IR17" s="24">
        <v>34</v>
      </c>
      <c r="IS17" s="16"/>
      <c r="IT17" s="59"/>
      <c r="IU17" s="122"/>
      <c r="IV17" s="20">
        <v>10</v>
      </c>
      <c r="IW17" s="30">
        <v>919</v>
      </c>
      <c r="IX17" s="17">
        <v>42854</v>
      </c>
      <c r="IY17" s="30">
        <v>919</v>
      </c>
      <c r="IZ17" s="70" t="s">
        <v>581</v>
      </c>
      <c r="JA17" s="24">
        <v>35</v>
      </c>
      <c r="JB17" s="16"/>
      <c r="JC17" s="59"/>
      <c r="JD17" s="122"/>
      <c r="JE17" s="20"/>
      <c r="JF17" s="19"/>
      <c r="JG17" s="17"/>
      <c r="JH17" s="19"/>
      <c r="JI17" s="70"/>
      <c r="JJ17" s="24"/>
      <c r="JK17" s="16"/>
      <c r="JL17" s="59"/>
      <c r="JM17" s="122"/>
      <c r="JN17" s="20"/>
      <c r="JO17" s="30"/>
      <c r="JP17" s="17"/>
      <c r="JQ17" s="30"/>
      <c r="JR17" s="379"/>
      <c r="JS17" s="24"/>
      <c r="JT17" s="16"/>
      <c r="JU17" s="59"/>
      <c r="JV17" s="122"/>
      <c r="JW17" s="20"/>
      <c r="JX17" s="19"/>
      <c r="JY17" s="17"/>
      <c r="JZ17" s="19"/>
      <c r="KA17" s="70"/>
      <c r="KB17" s="24"/>
      <c r="KC17" s="16"/>
      <c r="KD17" s="59"/>
      <c r="KE17" s="122"/>
      <c r="KF17" s="20"/>
      <c r="KG17" s="30"/>
      <c r="KH17" s="17"/>
      <c r="KI17" s="30"/>
      <c r="KJ17" s="70"/>
      <c r="KK17" s="24"/>
      <c r="KL17" s="16"/>
      <c r="KM17" s="59"/>
      <c r="KN17" s="122"/>
      <c r="KO17" s="20"/>
      <c r="KP17" s="194"/>
      <c r="KQ17" s="106"/>
      <c r="KR17" s="194"/>
      <c r="KS17" s="125"/>
      <c r="KT17" s="104"/>
      <c r="KU17" s="319"/>
      <c r="KV17" s="59"/>
      <c r="KW17" s="122"/>
      <c r="KX17" s="20"/>
      <c r="KY17" s="194"/>
      <c r="KZ17" s="17"/>
      <c r="LA17" s="194"/>
      <c r="LB17" s="70"/>
      <c r="LC17" s="24"/>
      <c r="LD17" s="16"/>
      <c r="LE17" s="59"/>
      <c r="LF17" s="122"/>
      <c r="LG17" s="20"/>
      <c r="LH17" s="30"/>
      <c r="LI17" s="17"/>
      <c r="LJ17" s="30"/>
      <c r="LK17" s="70"/>
      <c r="LL17" s="24"/>
      <c r="LM17" s="16"/>
      <c r="LN17" s="59"/>
      <c r="LO17" s="122"/>
      <c r="LP17" s="20"/>
      <c r="LQ17" s="194"/>
      <c r="LR17" s="17"/>
      <c r="LS17" s="194"/>
      <c r="LT17" s="70"/>
      <c r="LU17" s="24"/>
      <c r="LV17" s="16"/>
      <c r="LW17" s="59"/>
      <c r="LX17" s="122"/>
      <c r="LY17" s="20"/>
      <c r="LZ17" s="19"/>
      <c r="MA17" s="17"/>
      <c r="MB17" s="19"/>
      <c r="MC17" s="70"/>
      <c r="MD17" s="24"/>
      <c r="ME17" s="16"/>
      <c r="MF17" s="59"/>
      <c r="MG17" s="122"/>
      <c r="MH17" s="20"/>
      <c r="MI17" s="110"/>
      <c r="MJ17" s="17"/>
      <c r="MK17" s="110"/>
      <c r="ML17" s="70"/>
      <c r="MM17" s="24"/>
      <c r="MN17" s="16"/>
      <c r="MO17" s="59"/>
      <c r="MP17" s="122"/>
      <c r="MQ17" s="20"/>
      <c r="MR17" s="19"/>
      <c r="MS17" s="17"/>
      <c r="MT17" s="19"/>
      <c r="MU17" s="70"/>
      <c r="MV17" s="24"/>
      <c r="MW17" s="16"/>
      <c r="MX17" s="59"/>
      <c r="MY17" s="122"/>
      <c r="MZ17" s="20"/>
      <c r="NA17" s="30"/>
      <c r="NB17" s="17"/>
      <c r="NC17" s="30"/>
      <c r="ND17" s="70"/>
      <c r="NE17" s="24"/>
      <c r="NF17" s="16"/>
      <c r="NG17" s="59"/>
      <c r="NH17" s="122"/>
      <c r="NI17" s="20"/>
      <c r="NJ17" s="30"/>
      <c r="NK17" s="17"/>
      <c r="NL17" s="30"/>
      <c r="NM17" s="70"/>
      <c r="NN17" s="24"/>
      <c r="NO17" s="16"/>
      <c r="NP17" s="59"/>
      <c r="NQ17" s="172"/>
      <c r="NR17" s="20"/>
      <c r="NS17" s="19"/>
      <c r="NT17" s="17"/>
      <c r="NU17" s="19"/>
      <c r="NV17" s="70"/>
      <c r="NW17" s="24"/>
      <c r="NX17" s="16"/>
      <c r="NY17" s="59"/>
      <c r="NZ17" s="122"/>
      <c r="OA17" s="20"/>
      <c r="OB17" s="30"/>
      <c r="OC17" s="106"/>
      <c r="OD17" s="30"/>
      <c r="OE17" s="125"/>
      <c r="OF17" s="104"/>
      <c r="OG17" s="16"/>
      <c r="OH17" s="59"/>
      <c r="OI17" s="122"/>
      <c r="OJ17" s="20"/>
      <c r="OK17" s="30"/>
      <c r="OL17" s="17"/>
      <c r="OM17" s="30"/>
      <c r="ON17" s="70"/>
      <c r="OO17" s="538"/>
      <c r="OP17" s="16"/>
      <c r="OQ17" s="59"/>
      <c r="OR17" s="122"/>
      <c r="OS17" s="20"/>
      <c r="OT17" s="30"/>
      <c r="OU17" s="17"/>
      <c r="OV17" s="30"/>
      <c r="OW17" s="70"/>
      <c r="OX17" s="24"/>
      <c r="OY17" s="16"/>
      <c r="OZ17" s="59"/>
      <c r="PA17" s="122"/>
      <c r="PB17" s="20"/>
      <c r="PC17" s="30"/>
      <c r="PD17" s="17"/>
      <c r="PE17" s="30"/>
      <c r="PF17" s="70"/>
      <c r="PG17" s="24"/>
      <c r="PH17" s="16"/>
      <c r="PI17" s="59"/>
      <c r="PJ17" s="122"/>
      <c r="PK17" s="20"/>
      <c r="PL17" s="30"/>
      <c r="PM17" s="17"/>
      <c r="PN17" s="30"/>
      <c r="PO17" s="278"/>
      <c r="PP17" s="24"/>
      <c r="PQ17" s="16"/>
      <c r="PR17" s="59"/>
      <c r="PS17" s="122"/>
      <c r="PT17" s="20"/>
      <c r="PU17" s="30"/>
      <c r="PV17" s="106"/>
      <c r="PW17" s="30"/>
      <c r="PX17" s="125"/>
      <c r="PY17" s="24"/>
      <c r="PZ17" s="16"/>
      <c r="QA17" s="59"/>
      <c r="QB17" s="122"/>
      <c r="QC17" s="20"/>
      <c r="QD17" s="30"/>
      <c r="QE17" s="17"/>
      <c r="QF17" s="30"/>
      <c r="QG17" s="70"/>
      <c r="QH17" s="24"/>
      <c r="QI17" s="16"/>
      <c r="QJ17" s="59"/>
      <c r="QK17" s="122"/>
      <c r="QL17" s="20"/>
      <c r="QM17" s="30"/>
      <c r="QN17" s="17"/>
      <c r="QO17" s="30"/>
      <c r="QP17" s="70"/>
      <c r="QQ17" s="24"/>
      <c r="QR17" s="16"/>
      <c r="QS17" s="59"/>
      <c r="QT17" s="122"/>
      <c r="QU17" s="20"/>
      <c r="QV17" s="30"/>
      <c r="QW17" s="17"/>
      <c r="QX17" s="19"/>
      <c r="QY17" s="70"/>
      <c r="QZ17" s="24"/>
      <c r="RA17" s="16"/>
      <c r="RB17" s="59"/>
      <c r="RC17" s="122"/>
      <c r="RD17" s="20"/>
      <c r="RE17" s="30"/>
      <c r="RF17" s="17"/>
      <c r="RG17" s="30"/>
      <c r="RH17" s="70"/>
      <c r="RI17" s="24"/>
      <c r="RJ17" s="16"/>
      <c r="RK17" s="59"/>
      <c r="RL17" s="122"/>
      <c r="RM17" s="20"/>
      <c r="RN17" s="30"/>
      <c r="RO17" s="426"/>
      <c r="RP17" s="427"/>
      <c r="RQ17" s="428"/>
      <c r="RR17" s="429"/>
      <c r="RS17" s="16"/>
      <c r="RT17" s="59"/>
      <c r="RU17" s="122"/>
      <c r="RV17" s="20"/>
      <c r="RW17" s="30"/>
      <c r="RX17" s="17"/>
      <c r="RY17" s="19"/>
      <c r="RZ17" s="70"/>
      <c r="SA17" s="24"/>
      <c r="SB17" s="16"/>
      <c r="SC17" s="59"/>
      <c r="SD17" s="122"/>
      <c r="SE17" s="20">
        <v>10</v>
      </c>
      <c r="SF17" s="30"/>
      <c r="SG17" s="17"/>
      <c r="SH17" s="30"/>
      <c r="SI17" s="70"/>
      <c r="SJ17" s="24"/>
      <c r="SK17" s="16"/>
      <c r="SL17" s="59"/>
      <c r="SM17" s="122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SMITHFIELD FARMLAND</v>
      </c>
      <c r="C18" s="16" t="str">
        <f t="shared" si="14"/>
        <v>Smithfield</v>
      </c>
      <c r="D18" s="72" t="str">
        <f t="shared" si="14"/>
        <v>PED. 7001135</v>
      </c>
      <c r="E18" s="156">
        <f t="shared" si="14"/>
        <v>42843</v>
      </c>
      <c r="F18" s="75">
        <f t="shared" si="14"/>
        <v>18638.919999999998</v>
      </c>
      <c r="G18" s="15">
        <f t="shared" si="14"/>
        <v>21</v>
      </c>
      <c r="H18" s="64">
        <f t="shared" si="14"/>
        <v>18658.52</v>
      </c>
      <c r="I18" s="18">
        <f t="shared" si="14"/>
        <v>-19.600000000002183</v>
      </c>
      <c r="K18" s="59"/>
      <c r="L18" s="122"/>
      <c r="M18" s="20">
        <v>11</v>
      </c>
      <c r="N18" s="19">
        <v>934.4</v>
      </c>
      <c r="O18" s="17">
        <v>42826</v>
      </c>
      <c r="P18" s="19">
        <v>934.4</v>
      </c>
      <c r="Q18" s="379" t="s">
        <v>456</v>
      </c>
      <c r="R18" s="24">
        <v>33</v>
      </c>
      <c r="S18" s="16"/>
      <c r="T18" s="59"/>
      <c r="U18" s="122"/>
      <c r="V18" s="20">
        <v>11</v>
      </c>
      <c r="W18" s="19">
        <v>910.8</v>
      </c>
      <c r="X18" s="17">
        <v>42829</v>
      </c>
      <c r="Y18" s="19">
        <v>910.8</v>
      </c>
      <c r="Z18" s="70" t="s">
        <v>465</v>
      </c>
      <c r="AA18" s="24">
        <v>32</v>
      </c>
      <c r="AB18" s="16"/>
      <c r="AC18" s="59"/>
      <c r="AD18" s="2"/>
      <c r="AE18" s="20">
        <v>11</v>
      </c>
      <c r="AF18" s="19">
        <v>897.51</v>
      </c>
      <c r="AG18" s="17">
        <v>42831</v>
      </c>
      <c r="AH18" s="19">
        <v>897.51</v>
      </c>
      <c r="AI18" s="70" t="s">
        <v>472</v>
      </c>
      <c r="AJ18" s="24">
        <v>32</v>
      </c>
      <c r="AK18" s="16"/>
      <c r="AL18" s="59"/>
      <c r="AM18" s="122"/>
      <c r="AN18" s="20">
        <v>11</v>
      </c>
      <c r="AO18" s="19">
        <v>947.1</v>
      </c>
      <c r="AP18" s="17">
        <v>42829</v>
      </c>
      <c r="AQ18" s="19">
        <v>947.1</v>
      </c>
      <c r="AR18" s="70" t="s">
        <v>467</v>
      </c>
      <c r="AS18" s="24">
        <v>32</v>
      </c>
      <c r="AT18" s="16"/>
      <c r="AU18" s="59"/>
      <c r="AV18" s="122"/>
      <c r="AW18" s="20">
        <v>11</v>
      </c>
      <c r="AX18" s="19">
        <v>949.36</v>
      </c>
      <c r="AY18" s="106">
        <v>42830</v>
      </c>
      <c r="AZ18" s="19">
        <v>949.36</v>
      </c>
      <c r="BA18" s="125" t="s">
        <v>470</v>
      </c>
      <c r="BB18" s="441">
        <v>32</v>
      </c>
      <c r="BC18" s="16"/>
      <c r="BD18" s="59"/>
      <c r="BE18" s="122"/>
      <c r="BF18" s="20">
        <v>11</v>
      </c>
      <c r="BG18" s="19">
        <v>921.2</v>
      </c>
      <c r="BH18" s="426">
        <v>42833</v>
      </c>
      <c r="BI18" s="19">
        <v>921.2</v>
      </c>
      <c r="BJ18" s="428" t="s">
        <v>484</v>
      </c>
      <c r="BK18" s="429">
        <v>31</v>
      </c>
      <c r="BL18" s="16"/>
      <c r="BM18" s="59"/>
      <c r="BN18" s="122"/>
      <c r="BO18" s="20">
        <v>11</v>
      </c>
      <c r="BP18" s="19">
        <v>938.5</v>
      </c>
      <c r="BQ18" s="426">
        <v>42835</v>
      </c>
      <c r="BR18" s="19">
        <v>938.5</v>
      </c>
      <c r="BS18" s="428" t="s">
        <v>495</v>
      </c>
      <c r="BT18" s="429">
        <v>31</v>
      </c>
      <c r="BU18" s="16"/>
      <c r="BV18" s="59"/>
      <c r="BW18" s="122"/>
      <c r="BX18" s="20">
        <v>11</v>
      </c>
      <c r="BY18" s="19">
        <v>968.41</v>
      </c>
      <c r="BZ18" s="426">
        <v>42832</v>
      </c>
      <c r="CA18" s="30">
        <v>968.41</v>
      </c>
      <c r="CB18" s="428" t="s">
        <v>482</v>
      </c>
      <c r="CC18" s="429">
        <v>31</v>
      </c>
      <c r="CD18" s="16"/>
      <c r="CE18" s="59"/>
      <c r="CF18" s="122"/>
      <c r="CG18" s="20">
        <v>11</v>
      </c>
      <c r="CH18" s="19">
        <v>905.67</v>
      </c>
      <c r="CI18" s="17">
        <v>42835</v>
      </c>
      <c r="CJ18" s="19">
        <v>905.67</v>
      </c>
      <c r="CK18" s="70" t="s">
        <v>490</v>
      </c>
      <c r="CL18" s="24">
        <v>31</v>
      </c>
      <c r="CM18" s="16"/>
      <c r="CN18" s="59"/>
      <c r="CO18" s="122"/>
      <c r="CP18" s="20">
        <v>11</v>
      </c>
      <c r="CQ18" s="19">
        <v>901.59</v>
      </c>
      <c r="CR18" s="17">
        <v>42836</v>
      </c>
      <c r="CS18" s="19">
        <v>901.59</v>
      </c>
      <c r="CT18" s="70" t="s">
        <v>502</v>
      </c>
      <c r="CU18" s="24">
        <v>31</v>
      </c>
      <c r="CV18" s="16"/>
      <c r="CW18" s="59"/>
      <c r="CX18" s="122"/>
      <c r="CY18" s="20">
        <v>11</v>
      </c>
      <c r="CZ18" s="19">
        <v>940.75</v>
      </c>
      <c r="DA18" s="584">
        <v>42837</v>
      </c>
      <c r="DB18" s="583">
        <v>940.75</v>
      </c>
      <c r="DC18" s="661" t="s">
        <v>507</v>
      </c>
      <c r="DD18" s="102">
        <v>31</v>
      </c>
      <c r="DE18" s="16"/>
      <c r="DF18" s="59"/>
      <c r="DG18" s="122"/>
      <c r="DH18" s="20">
        <v>11</v>
      </c>
      <c r="DI18" s="19">
        <v>967.96</v>
      </c>
      <c r="DJ18" s="426">
        <v>42838</v>
      </c>
      <c r="DK18" s="19">
        <v>967.96</v>
      </c>
      <c r="DL18" s="428" t="s">
        <v>515</v>
      </c>
      <c r="DM18" s="429">
        <v>31</v>
      </c>
      <c r="DN18" s="16"/>
      <c r="DO18" s="59"/>
      <c r="DP18" s="122"/>
      <c r="DQ18" s="20">
        <v>11</v>
      </c>
      <c r="DR18" s="19">
        <v>919</v>
      </c>
      <c r="DS18" s="426">
        <v>42837</v>
      </c>
      <c r="DT18" s="19">
        <v>919</v>
      </c>
      <c r="DU18" s="428" t="s">
        <v>510</v>
      </c>
      <c r="DV18" s="429">
        <v>31</v>
      </c>
      <c r="DW18" s="16"/>
      <c r="DX18" s="59"/>
      <c r="DY18" s="122"/>
      <c r="DZ18" s="20">
        <v>11</v>
      </c>
      <c r="EA18" s="30">
        <v>921.2</v>
      </c>
      <c r="EB18" s="58">
        <v>42840</v>
      </c>
      <c r="EC18" s="30">
        <v>921.2</v>
      </c>
      <c r="ED18" s="77" t="s">
        <v>524</v>
      </c>
      <c r="EE18" s="24">
        <v>31</v>
      </c>
      <c r="EF18" s="16"/>
      <c r="EG18" s="59"/>
      <c r="EH18" s="122"/>
      <c r="EI18" s="20">
        <v>11</v>
      </c>
      <c r="EJ18" s="30">
        <v>907.03</v>
      </c>
      <c r="EK18" s="58">
        <v>42843</v>
      </c>
      <c r="EL18" s="30">
        <v>907.03</v>
      </c>
      <c r="EM18" s="77" t="s">
        <v>531</v>
      </c>
      <c r="EN18" s="24">
        <v>33</v>
      </c>
      <c r="EO18" s="16"/>
      <c r="EP18" s="59"/>
      <c r="EQ18" s="122"/>
      <c r="ER18" s="20">
        <v>11</v>
      </c>
      <c r="ES18" s="19">
        <v>966.6</v>
      </c>
      <c r="ET18" s="17">
        <v>42844</v>
      </c>
      <c r="EU18" s="19">
        <v>966.6</v>
      </c>
      <c r="EV18" s="43" t="s">
        <v>537</v>
      </c>
      <c r="EW18" s="24">
        <v>33</v>
      </c>
      <c r="EX18" s="16"/>
      <c r="EY18" s="59"/>
      <c r="EZ18" s="122"/>
      <c r="FA18" s="20">
        <v>11</v>
      </c>
      <c r="FB18" s="19">
        <v>944.83</v>
      </c>
      <c r="FC18" s="17">
        <v>42844</v>
      </c>
      <c r="FD18" s="19">
        <v>944.83</v>
      </c>
      <c r="FE18" s="43" t="s">
        <v>541</v>
      </c>
      <c r="FF18" s="24">
        <v>33</v>
      </c>
      <c r="FG18" s="16"/>
      <c r="FH18" s="59"/>
      <c r="FI18" s="122"/>
      <c r="FJ18" s="20">
        <v>11</v>
      </c>
      <c r="FK18" s="19">
        <v>948.5</v>
      </c>
      <c r="FL18" s="17">
        <v>42845</v>
      </c>
      <c r="FM18" s="19">
        <v>948.5</v>
      </c>
      <c r="FN18" s="43" t="s">
        <v>545</v>
      </c>
      <c r="FO18" s="24">
        <v>32</v>
      </c>
      <c r="FP18" s="16"/>
      <c r="FQ18" s="59"/>
      <c r="FR18" s="122"/>
      <c r="FS18" s="20">
        <v>11</v>
      </c>
      <c r="FT18" s="30">
        <v>962.06</v>
      </c>
      <c r="FU18" s="58">
        <v>42846</v>
      </c>
      <c r="FV18" s="30">
        <v>962.06</v>
      </c>
      <c r="FW18" s="77" t="s">
        <v>549</v>
      </c>
      <c r="FX18" s="24">
        <v>32</v>
      </c>
      <c r="FY18" s="24"/>
      <c r="FZ18" s="59"/>
      <c r="GA18" s="122"/>
      <c r="GB18" s="20">
        <v>11</v>
      </c>
      <c r="GC18" s="19">
        <v>812.24</v>
      </c>
      <c r="GD18" s="17">
        <v>42846</v>
      </c>
      <c r="GE18" s="19">
        <v>812.24</v>
      </c>
      <c r="GF18" s="70" t="s">
        <v>550</v>
      </c>
      <c r="GG18" s="24">
        <v>32</v>
      </c>
      <c r="GH18" s="16"/>
      <c r="GI18" s="59"/>
      <c r="GJ18" s="122"/>
      <c r="GK18" s="20">
        <v>11</v>
      </c>
      <c r="GL18" s="30">
        <v>936.2</v>
      </c>
      <c r="GM18" s="17">
        <v>42847</v>
      </c>
      <c r="GN18" s="30">
        <v>936.2</v>
      </c>
      <c r="GO18" s="70" t="s">
        <v>554</v>
      </c>
      <c r="GP18" s="24">
        <v>33</v>
      </c>
      <c r="GQ18" s="16"/>
      <c r="GR18" s="59"/>
      <c r="GS18" s="122"/>
      <c r="GT18" s="20">
        <v>11</v>
      </c>
      <c r="GU18" s="30">
        <v>906.12</v>
      </c>
      <c r="GV18" s="17">
        <v>42850</v>
      </c>
      <c r="GW18" s="30">
        <v>906.12</v>
      </c>
      <c r="GX18" s="70" t="s">
        <v>560</v>
      </c>
      <c r="GY18" s="24">
        <v>33</v>
      </c>
      <c r="GZ18" s="16"/>
      <c r="HA18" s="59"/>
      <c r="HB18" s="122"/>
      <c r="HC18" s="20">
        <v>11</v>
      </c>
      <c r="HD18" s="19">
        <v>934.85</v>
      </c>
      <c r="HE18" s="17">
        <v>42851</v>
      </c>
      <c r="HF18" s="19">
        <v>934.85</v>
      </c>
      <c r="HG18" s="70" t="s">
        <v>563</v>
      </c>
      <c r="HH18" s="24">
        <v>33</v>
      </c>
      <c r="HI18" s="16"/>
      <c r="HJ18" s="59"/>
      <c r="HK18" s="122"/>
      <c r="HL18" s="20">
        <v>11</v>
      </c>
      <c r="HM18" s="19">
        <v>967.51</v>
      </c>
      <c r="HN18" s="17">
        <v>42851</v>
      </c>
      <c r="HO18" s="19">
        <v>967.51</v>
      </c>
      <c r="HP18" s="70" t="s">
        <v>567</v>
      </c>
      <c r="HQ18" s="24">
        <v>34</v>
      </c>
      <c r="HR18" s="16"/>
      <c r="HS18" s="59"/>
      <c r="HT18" s="122"/>
      <c r="HU18" s="20">
        <v>11</v>
      </c>
      <c r="HV18" s="19">
        <v>913.5</v>
      </c>
      <c r="HW18" s="17">
        <v>42852</v>
      </c>
      <c r="HX18" s="19">
        <v>913.5</v>
      </c>
      <c r="HY18" s="321" t="s">
        <v>571</v>
      </c>
      <c r="HZ18" s="24">
        <v>34</v>
      </c>
      <c r="IA18" s="16"/>
      <c r="IB18" s="59"/>
      <c r="IC18" s="122"/>
      <c r="ID18" s="20">
        <v>11</v>
      </c>
      <c r="IE18" s="30">
        <v>885.71</v>
      </c>
      <c r="IF18" s="169">
        <v>42853</v>
      </c>
      <c r="IG18" s="30">
        <v>885.71</v>
      </c>
      <c r="IH18" s="77" t="s">
        <v>575</v>
      </c>
      <c r="II18" s="24">
        <v>34</v>
      </c>
      <c r="IJ18" s="16"/>
      <c r="IK18" s="59"/>
      <c r="IL18" s="122"/>
      <c r="IM18" s="20">
        <v>11</v>
      </c>
      <c r="IN18" s="30">
        <v>993.82</v>
      </c>
      <c r="IO18" s="169">
        <v>42853</v>
      </c>
      <c r="IP18" s="30">
        <v>993.82</v>
      </c>
      <c r="IQ18" s="77" t="s">
        <v>578</v>
      </c>
      <c r="IR18" s="24">
        <v>34</v>
      </c>
      <c r="IS18" s="16"/>
      <c r="IT18" s="59"/>
      <c r="IU18" s="122"/>
      <c r="IV18" s="20">
        <v>11</v>
      </c>
      <c r="IW18" s="30">
        <v>916.3</v>
      </c>
      <c r="IX18" s="17">
        <v>42854</v>
      </c>
      <c r="IY18" s="30">
        <v>916.3</v>
      </c>
      <c r="IZ18" s="70" t="s">
        <v>582</v>
      </c>
      <c r="JA18" s="24">
        <v>35</v>
      </c>
      <c r="JB18" s="16"/>
      <c r="JC18" s="59"/>
      <c r="JD18" s="122"/>
      <c r="JE18" s="20"/>
      <c r="JF18" s="30"/>
      <c r="JG18" s="17"/>
      <c r="JH18" s="30"/>
      <c r="JI18" s="70"/>
      <c r="JJ18" s="24"/>
      <c r="JK18" s="16"/>
      <c r="JL18" s="59"/>
      <c r="JM18" s="122"/>
      <c r="JN18" s="20"/>
      <c r="JO18" s="19"/>
      <c r="JP18" s="17"/>
      <c r="JQ18" s="19"/>
      <c r="JR18" s="379"/>
      <c r="JS18" s="24"/>
      <c r="JT18" s="16"/>
      <c r="JU18" s="59"/>
      <c r="JV18" s="122"/>
      <c r="JW18" s="20"/>
      <c r="JX18" s="19"/>
      <c r="JY18" s="17"/>
      <c r="JZ18" s="19"/>
      <c r="KA18" s="70"/>
      <c r="KB18" s="24"/>
      <c r="KC18" s="16"/>
      <c r="KD18" s="59"/>
      <c r="KE18" s="122"/>
      <c r="KF18" s="20"/>
      <c r="KG18" s="19"/>
      <c r="KH18" s="17"/>
      <c r="KI18" s="19"/>
      <c r="KJ18" s="70"/>
      <c r="KK18" s="24"/>
      <c r="KL18" s="16"/>
      <c r="KM18" s="59"/>
      <c r="KN18" s="122"/>
      <c r="KO18" s="20"/>
      <c r="KP18" s="194"/>
      <c r="KQ18" s="106"/>
      <c r="KR18" s="194"/>
      <c r="KS18" s="125"/>
      <c r="KT18" s="104"/>
      <c r="KU18" s="319"/>
      <c r="KV18" s="59"/>
      <c r="KW18" s="122"/>
      <c r="KX18" s="20"/>
      <c r="KY18" s="194"/>
      <c r="KZ18" s="17"/>
      <c r="LA18" s="194"/>
      <c r="LB18" s="70"/>
      <c r="LC18" s="24"/>
      <c r="LD18" s="16"/>
      <c r="LE18" s="59"/>
      <c r="LF18" s="122"/>
      <c r="LG18" s="20"/>
      <c r="LH18" s="19"/>
      <c r="LI18" s="17"/>
      <c r="LJ18" s="19"/>
      <c r="LK18" s="70"/>
      <c r="LL18" s="24"/>
      <c r="LM18" s="16"/>
      <c r="LN18" s="59"/>
      <c r="LO18" s="122"/>
      <c r="LP18" s="20"/>
      <c r="LQ18" s="194"/>
      <c r="LR18" s="17"/>
      <c r="LS18" s="194"/>
      <c r="LT18" s="70"/>
      <c r="LU18" s="24"/>
      <c r="LV18" s="16"/>
      <c r="LW18" s="59"/>
      <c r="LX18" s="122"/>
      <c r="LY18" s="20"/>
      <c r="LZ18" s="19"/>
      <c r="MA18" s="17"/>
      <c r="MB18" s="19"/>
      <c r="MC18" s="70"/>
      <c r="MD18" s="24"/>
      <c r="ME18" s="16"/>
      <c r="MF18" s="59"/>
      <c r="MG18" s="122"/>
      <c r="MH18" s="20"/>
      <c r="MI18" s="168"/>
      <c r="MJ18" s="17"/>
      <c r="MK18" s="168"/>
      <c r="ML18" s="70"/>
      <c r="MM18" s="24"/>
      <c r="MN18" s="16"/>
      <c r="MO18" s="59"/>
      <c r="MP18" s="122"/>
      <c r="MQ18" s="20"/>
      <c r="MR18" s="19"/>
      <c r="MS18" s="17"/>
      <c r="MT18" s="19"/>
      <c r="MU18" s="70"/>
      <c r="MV18" s="24"/>
      <c r="MW18" s="16"/>
      <c r="MX18" s="59"/>
      <c r="MY18" s="122"/>
      <c r="MZ18" s="20"/>
      <c r="NA18" s="19"/>
      <c r="NB18" s="17"/>
      <c r="NC18" s="19"/>
      <c r="ND18" s="70"/>
      <c r="NE18" s="24"/>
      <c r="NF18" s="16"/>
      <c r="NG18" s="59"/>
      <c r="NH18" s="122"/>
      <c r="NI18" s="20"/>
      <c r="NJ18" s="19"/>
      <c r="NK18" s="17"/>
      <c r="NL18" s="19"/>
      <c r="NM18" s="70"/>
      <c r="NN18" s="24"/>
      <c r="NO18" s="16"/>
      <c r="NP18" s="59"/>
      <c r="NQ18" s="172"/>
      <c r="NR18" s="20"/>
      <c r="NS18" s="19"/>
      <c r="NT18" s="17"/>
      <c r="NU18" s="19"/>
      <c r="NV18" s="70"/>
      <c r="NW18" s="24"/>
      <c r="NX18" s="16"/>
      <c r="NY18" s="59"/>
      <c r="NZ18" s="122"/>
      <c r="OA18" s="20"/>
      <c r="OB18" s="19"/>
      <c r="OC18" s="106"/>
      <c r="OD18" s="19"/>
      <c r="OE18" s="125"/>
      <c r="OF18" s="104"/>
      <c r="OG18" s="16"/>
      <c r="OH18" s="59"/>
      <c r="OI18" s="122"/>
      <c r="OJ18" s="20"/>
      <c r="OK18" s="19"/>
      <c r="OL18" s="17"/>
      <c r="OM18" s="19"/>
      <c r="ON18" s="70"/>
      <c r="OO18" s="538"/>
      <c r="OP18" s="16"/>
      <c r="OQ18" s="59"/>
      <c r="OR18" s="122"/>
      <c r="OS18" s="20"/>
      <c r="OT18" s="19"/>
      <c r="OU18" s="17"/>
      <c r="OV18" s="19"/>
      <c r="OW18" s="70"/>
      <c r="OX18" s="24"/>
      <c r="OY18" s="16"/>
      <c r="OZ18" s="59"/>
      <c r="PA18" s="122"/>
      <c r="PB18" s="20"/>
      <c r="PC18" s="19"/>
      <c r="PD18" s="17"/>
      <c r="PE18" s="19"/>
      <c r="PF18" s="70"/>
      <c r="PG18" s="24"/>
      <c r="PH18" s="16"/>
      <c r="PI18" s="59"/>
      <c r="PJ18" s="122"/>
      <c r="PK18" s="20"/>
      <c r="PL18" s="19"/>
      <c r="PM18" s="17"/>
      <c r="PN18" s="19"/>
      <c r="PO18" s="278"/>
      <c r="PP18" s="24"/>
      <c r="PQ18" s="16"/>
      <c r="PR18" s="59"/>
      <c r="PS18" s="122"/>
      <c r="PT18" s="20"/>
      <c r="PU18" s="19"/>
      <c r="PV18" s="106"/>
      <c r="PW18" s="19"/>
      <c r="PX18" s="125"/>
      <c r="PY18" s="441"/>
      <c r="PZ18" s="16"/>
      <c r="QA18" s="59"/>
      <c r="QB18" s="122"/>
      <c r="QC18" s="20"/>
      <c r="QD18" s="19"/>
      <c r="QE18" s="17"/>
      <c r="QF18" s="19"/>
      <c r="QG18" s="70"/>
      <c r="QH18" s="24"/>
      <c r="QI18" s="16"/>
      <c r="QJ18" s="59"/>
      <c r="QK18" s="122"/>
      <c r="QL18" s="20"/>
      <c r="QM18" s="19"/>
      <c r="QN18" s="17"/>
      <c r="QO18" s="19"/>
      <c r="QP18" s="70"/>
      <c r="QQ18" s="24"/>
      <c r="QR18" s="16"/>
      <c r="QS18" s="59"/>
      <c r="QT18" s="122"/>
      <c r="QU18" s="20"/>
      <c r="QV18" s="19"/>
      <c r="QW18" s="17"/>
      <c r="QX18" s="19"/>
      <c r="QY18" s="70"/>
      <c r="QZ18" s="24"/>
      <c r="RA18" s="16"/>
      <c r="RB18" s="59"/>
      <c r="RC18" s="122"/>
      <c r="RD18" s="20"/>
      <c r="RE18" s="19"/>
      <c r="RF18" s="17"/>
      <c r="RG18" s="19"/>
      <c r="RH18" s="70"/>
      <c r="RI18" s="24"/>
      <c r="RJ18" s="16"/>
      <c r="RK18" s="59"/>
      <c r="RL18" s="122"/>
      <c r="RM18" s="20"/>
      <c r="RN18" s="19"/>
      <c r="RO18" s="426"/>
      <c r="RP18" s="427"/>
      <c r="RQ18" s="428"/>
      <c r="RR18" s="429"/>
      <c r="RS18" s="16"/>
      <c r="RT18" s="59"/>
      <c r="RU18" s="122"/>
      <c r="RV18" s="20"/>
      <c r="RW18" s="19"/>
      <c r="RX18" s="17"/>
      <c r="RY18" s="19"/>
      <c r="RZ18" s="70"/>
      <c r="SA18" s="24"/>
      <c r="SB18" s="16"/>
      <c r="SC18" s="59"/>
      <c r="SD18" s="122"/>
      <c r="SE18" s="20">
        <v>11</v>
      </c>
      <c r="SF18" s="19"/>
      <c r="SG18" s="17"/>
      <c r="SH18" s="19"/>
      <c r="SI18" s="70"/>
      <c r="SJ18" s="24"/>
      <c r="SK18" s="16"/>
      <c r="SL18" s="59"/>
      <c r="SM18" s="122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TAYSON FRESH MEATS</v>
      </c>
      <c r="C19" s="16" t="str">
        <f t="shared" si="15"/>
        <v xml:space="preserve">I B P </v>
      </c>
      <c r="D19" s="72" t="str">
        <f t="shared" si="15"/>
        <v>PED. 7001136</v>
      </c>
      <c r="E19" s="156">
        <f t="shared" si="15"/>
        <v>42843</v>
      </c>
      <c r="F19" s="75">
        <f t="shared" si="15"/>
        <v>18562.34</v>
      </c>
      <c r="G19" s="15">
        <f t="shared" si="15"/>
        <v>20</v>
      </c>
      <c r="H19" s="64">
        <f t="shared" si="15"/>
        <v>18594.93</v>
      </c>
      <c r="I19" s="18">
        <f t="shared" si="15"/>
        <v>-32.590000000000146</v>
      </c>
      <c r="K19" s="59"/>
      <c r="L19" s="122"/>
      <c r="M19" s="20">
        <v>12</v>
      </c>
      <c r="N19" s="19">
        <v>940.7</v>
      </c>
      <c r="O19" s="17">
        <v>42826</v>
      </c>
      <c r="P19" s="19">
        <v>940.7</v>
      </c>
      <c r="Q19" s="379" t="s">
        <v>457</v>
      </c>
      <c r="R19" s="24">
        <v>33</v>
      </c>
      <c r="S19" s="16"/>
      <c r="T19" s="59"/>
      <c r="U19" s="122"/>
      <c r="V19" s="20">
        <v>12</v>
      </c>
      <c r="W19" s="19">
        <v>917.2</v>
      </c>
      <c r="X19" s="17">
        <v>42829</v>
      </c>
      <c r="Y19" s="19">
        <v>917.2</v>
      </c>
      <c r="Z19" s="70" t="s">
        <v>462</v>
      </c>
      <c r="AA19" s="24">
        <v>32</v>
      </c>
      <c r="AB19" s="16"/>
      <c r="AC19" s="7"/>
      <c r="AD19" s="2"/>
      <c r="AE19" s="20">
        <v>12</v>
      </c>
      <c r="AF19" s="19">
        <v>860.77</v>
      </c>
      <c r="AG19" s="17">
        <v>42831</v>
      </c>
      <c r="AH19" s="19">
        <v>860.77</v>
      </c>
      <c r="AI19" s="70" t="s">
        <v>472</v>
      </c>
      <c r="AJ19" s="24">
        <v>32</v>
      </c>
      <c r="AK19" s="16"/>
      <c r="AL19" s="59"/>
      <c r="AM19" s="122"/>
      <c r="AN19" s="20">
        <v>12</v>
      </c>
      <c r="AO19" s="19">
        <v>958.89</v>
      </c>
      <c r="AP19" s="17">
        <v>42829</v>
      </c>
      <c r="AQ19" s="19">
        <v>958.89</v>
      </c>
      <c r="AR19" s="70" t="s">
        <v>467</v>
      </c>
      <c r="AS19" s="24">
        <v>32</v>
      </c>
      <c r="AT19" s="16"/>
      <c r="AU19" s="59"/>
      <c r="AV19" s="122"/>
      <c r="AW19" s="20">
        <v>12</v>
      </c>
      <c r="AX19" s="30">
        <v>944.83</v>
      </c>
      <c r="AY19" s="106">
        <v>42830</v>
      </c>
      <c r="AZ19" s="19">
        <v>944.83</v>
      </c>
      <c r="BA19" s="125" t="s">
        <v>470</v>
      </c>
      <c r="BB19" s="441">
        <v>32</v>
      </c>
      <c r="BC19" s="16"/>
      <c r="BD19" s="59"/>
      <c r="BE19" s="122"/>
      <c r="BF19" s="20">
        <v>12</v>
      </c>
      <c r="BG19" s="19">
        <v>914.9</v>
      </c>
      <c r="BH19" s="426">
        <v>42831</v>
      </c>
      <c r="BI19" s="19">
        <v>914.9</v>
      </c>
      <c r="BJ19" s="428" t="s">
        <v>479</v>
      </c>
      <c r="BK19" s="429">
        <v>31</v>
      </c>
      <c r="BL19" s="16"/>
      <c r="BM19" s="59"/>
      <c r="BN19" s="122"/>
      <c r="BO19" s="20">
        <v>12</v>
      </c>
      <c r="BP19" s="19">
        <v>882.2</v>
      </c>
      <c r="BQ19" s="426">
        <v>42835</v>
      </c>
      <c r="BR19" s="19">
        <v>882.2</v>
      </c>
      <c r="BS19" s="428" t="s">
        <v>497</v>
      </c>
      <c r="BT19" s="429">
        <v>31</v>
      </c>
      <c r="BU19" s="16"/>
      <c r="BV19" s="59"/>
      <c r="BW19" s="122"/>
      <c r="BX19" s="20">
        <v>12</v>
      </c>
      <c r="BY19" s="30">
        <v>943.47</v>
      </c>
      <c r="BZ19" s="426">
        <v>42832</v>
      </c>
      <c r="CA19" s="19">
        <v>943.47</v>
      </c>
      <c r="CB19" s="428" t="s">
        <v>482</v>
      </c>
      <c r="CC19" s="429">
        <v>31</v>
      </c>
      <c r="CD19" s="16"/>
      <c r="CE19" s="59"/>
      <c r="CF19" s="122"/>
      <c r="CG19" s="20">
        <v>12</v>
      </c>
      <c r="CH19" s="19">
        <v>888.89</v>
      </c>
      <c r="CI19" s="17">
        <v>42835</v>
      </c>
      <c r="CJ19" s="19">
        <v>888.89</v>
      </c>
      <c r="CK19" s="70" t="s">
        <v>490</v>
      </c>
      <c r="CL19" s="24">
        <v>31</v>
      </c>
      <c r="CM19" s="16"/>
      <c r="CN19" s="129"/>
      <c r="CO19" s="122"/>
      <c r="CP19" s="20">
        <v>12</v>
      </c>
      <c r="CQ19" s="19">
        <v>965.99</v>
      </c>
      <c r="CR19" s="17">
        <v>42836</v>
      </c>
      <c r="CS19" s="19">
        <v>965.99</v>
      </c>
      <c r="CT19" s="70" t="s">
        <v>502</v>
      </c>
      <c r="CU19" s="24">
        <v>31</v>
      </c>
      <c r="CV19" s="16"/>
      <c r="CW19" s="59"/>
      <c r="CX19" s="122"/>
      <c r="CY19" s="20">
        <v>12</v>
      </c>
      <c r="CZ19" s="19">
        <v>884.5</v>
      </c>
      <c r="DA19" s="584">
        <v>42837</v>
      </c>
      <c r="DB19" s="583">
        <v>884.5</v>
      </c>
      <c r="DC19" s="661" t="s">
        <v>506</v>
      </c>
      <c r="DD19" s="102">
        <v>31</v>
      </c>
      <c r="DE19" s="16"/>
      <c r="DF19" s="59"/>
      <c r="DG19" s="122"/>
      <c r="DH19" s="20">
        <v>12</v>
      </c>
      <c r="DI19" s="19">
        <v>946.64</v>
      </c>
      <c r="DJ19" s="426">
        <v>42838</v>
      </c>
      <c r="DK19" s="19">
        <v>946.64</v>
      </c>
      <c r="DL19" s="428" t="s">
        <v>515</v>
      </c>
      <c r="DM19" s="429">
        <v>31</v>
      </c>
      <c r="DN19" s="16"/>
      <c r="DO19" s="59"/>
      <c r="DP19" s="122"/>
      <c r="DQ19" s="20">
        <v>12</v>
      </c>
      <c r="DR19" s="19">
        <v>931.7</v>
      </c>
      <c r="DS19" s="426">
        <v>42837</v>
      </c>
      <c r="DT19" s="19">
        <v>931.7</v>
      </c>
      <c r="DU19" s="428" t="s">
        <v>511</v>
      </c>
      <c r="DV19" s="429">
        <v>31</v>
      </c>
      <c r="DW19" s="16"/>
      <c r="DX19" s="59"/>
      <c r="DY19" s="122"/>
      <c r="DZ19" s="20">
        <v>12</v>
      </c>
      <c r="EA19" s="30">
        <v>958</v>
      </c>
      <c r="EB19" s="58">
        <v>42840</v>
      </c>
      <c r="EC19" s="30">
        <v>958</v>
      </c>
      <c r="ED19" s="77" t="s">
        <v>524</v>
      </c>
      <c r="EE19" s="24">
        <v>31</v>
      </c>
      <c r="EF19" s="16"/>
      <c r="EG19" s="59"/>
      <c r="EH19" s="122"/>
      <c r="EI19" s="20">
        <v>12</v>
      </c>
      <c r="EJ19" s="30">
        <v>906.58</v>
      </c>
      <c r="EK19" s="58">
        <v>42843</v>
      </c>
      <c r="EL19" s="30">
        <v>906.58</v>
      </c>
      <c r="EM19" s="77" t="s">
        <v>532</v>
      </c>
      <c r="EN19" s="24">
        <v>33</v>
      </c>
      <c r="EO19" s="16"/>
      <c r="EP19" s="59"/>
      <c r="EQ19" s="122"/>
      <c r="ER19" s="20">
        <v>12</v>
      </c>
      <c r="ES19" s="19">
        <v>951.18</v>
      </c>
      <c r="ET19" s="17">
        <v>42844</v>
      </c>
      <c r="EU19" s="19">
        <v>951.18</v>
      </c>
      <c r="EV19" s="43" t="s">
        <v>537</v>
      </c>
      <c r="EW19" s="24">
        <v>33</v>
      </c>
      <c r="EX19" s="16"/>
      <c r="EY19" s="59"/>
      <c r="EZ19" s="122"/>
      <c r="FA19" s="20">
        <v>12</v>
      </c>
      <c r="FB19" s="19">
        <v>952.09</v>
      </c>
      <c r="FC19" s="17">
        <v>42844</v>
      </c>
      <c r="FD19" s="19">
        <v>952.09</v>
      </c>
      <c r="FE19" s="43" t="s">
        <v>541</v>
      </c>
      <c r="FF19" s="24">
        <v>33</v>
      </c>
      <c r="FG19" s="16"/>
      <c r="FH19" s="59"/>
      <c r="FI19" s="122"/>
      <c r="FJ19" s="20">
        <v>12</v>
      </c>
      <c r="FK19" s="19">
        <v>943.5</v>
      </c>
      <c r="FL19" s="17">
        <v>42845</v>
      </c>
      <c r="FM19" s="19">
        <v>943.5</v>
      </c>
      <c r="FN19" s="43" t="s">
        <v>546</v>
      </c>
      <c r="FO19" s="24">
        <v>32</v>
      </c>
      <c r="FP19" s="16"/>
      <c r="FQ19" s="59"/>
      <c r="FR19" s="122"/>
      <c r="FS19" s="20">
        <v>12</v>
      </c>
      <c r="FT19" s="30">
        <v>930.31</v>
      </c>
      <c r="FU19" s="58">
        <v>42846</v>
      </c>
      <c r="FV19" s="30">
        <v>930.31</v>
      </c>
      <c r="FW19" s="77" t="s">
        <v>549</v>
      </c>
      <c r="FX19" s="24">
        <v>32</v>
      </c>
      <c r="FY19" s="16"/>
      <c r="FZ19" s="59"/>
      <c r="GA19" s="122"/>
      <c r="GB19" s="20">
        <v>12</v>
      </c>
      <c r="GC19" s="19">
        <v>915.19</v>
      </c>
      <c r="GD19" s="17">
        <v>42846</v>
      </c>
      <c r="GE19" s="19">
        <v>915.19</v>
      </c>
      <c r="GF19" s="70" t="s">
        <v>551</v>
      </c>
      <c r="GG19" s="24">
        <v>32</v>
      </c>
      <c r="GH19" s="16"/>
      <c r="GI19" s="59"/>
      <c r="GJ19" s="122"/>
      <c r="GK19" s="20">
        <v>12</v>
      </c>
      <c r="GL19" s="19">
        <v>910.8</v>
      </c>
      <c r="GM19" s="17">
        <v>42847</v>
      </c>
      <c r="GN19" s="19">
        <v>910.8</v>
      </c>
      <c r="GO19" s="70" t="s">
        <v>555</v>
      </c>
      <c r="GP19" s="24">
        <v>33</v>
      </c>
      <c r="GQ19" s="16"/>
      <c r="GR19" s="59"/>
      <c r="GS19" s="122"/>
      <c r="GT19" s="20">
        <v>12</v>
      </c>
      <c r="GU19" s="19">
        <v>907.03</v>
      </c>
      <c r="GV19" s="17">
        <v>42850</v>
      </c>
      <c r="GW19" s="19">
        <v>907.03</v>
      </c>
      <c r="GX19" s="70" t="s">
        <v>561</v>
      </c>
      <c r="GY19" s="24">
        <v>33</v>
      </c>
      <c r="GZ19" s="16"/>
      <c r="HA19" s="59"/>
      <c r="HB19" s="122"/>
      <c r="HC19" s="20">
        <v>12</v>
      </c>
      <c r="HD19" s="19">
        <v>930.77</v>
      </c>
      <c r="HE19" s="17">
        <v>42851</v>
      </c>
      <c r="HF19" s="19">
        <v>930.77</v>
      </c>
      <c r="HG19" s="70" t="s">
        <v>563</v>
      </c>
      <c r="HH19" s="24">
        <v>33</v>
      </c>
      <c r="HI19" s="16"/>
      <c r="HJ19" s="59"/>
      <c r="HK19" s="122"/>
      <c r="HL19" s="20">
        <v>12</v>
      </c>
      <c r="HM19" s="19">
        <v>898.11</v>
      </c>
      <c r="HN19" s="17">
        <v>42851</v>
      </c>
      <c r="HO19" s="19">
        <v>898.11</v>
      </c>
      <c r="HP19" s="70" t="s">
        <v>567</v>
      </c>
      <c r="HQ19" s="24">
        <v>34</v>
      </c>
      <c r="HR19" s="16"/>
      <c r="HS19" s="59"/>
      <c r="HT19" s="122"/>
      <c r="HU19" s="20">
        <v>12</v>
      </c>
      <c r="HV19" s="19">
        <v>878.6</v>
      </c>
      <c r="HW19" s="17">
        <v>42852</v>
      </c>
      <c r="HX19" s="19">
        <v>878.6</v>
      </c>
      <c r="HY19" s="321" t="s">
        <v>572</v>
      </c>
      <c r="HZ19" s="24">
        <v>34</v>
      </c>
      <c r="IA19" s="16"/>
      <c r="IB19" s="59"/>
      <c r="IC19" s="122"/>
      <c r="ID19" s="20">
        <v>12</v>
      </c>
      <c r="IE19" s="30">
        <v>896.6</v>
      </c>
      <c r="IF19" s="169">
        <v>42853</v>
      </c>
      <c r="IG19" s="30">
        <v>896.6</v>
      </c>
      <c r="IH19" s="77" t="s">
        <v>576</v>
      </c>
      <c r="II19" s="24">
        <v>34</v>
      </c>
      <c r="IJ19" s="16"/>
      <c r="IK19" s="59"/>
      <c r="IL19" s="122"/>
      <c r="IM19" s="20">
        <v>12</v>
      </c>
      <c r="IN19" s="30">
        <v>950.27</v>
      </c>
      <c r="IO19" s="169">
        <v>42853</v>
      </c>
      <c r="IP19" s="30">
        <v>950.27</v>
      </c>
      <c r="IQ19" s="77" t="s">
        <v>578</v>
      </c>
      <c r="IR19" s="24">
        <v>34</v>
      </c>
      <c r="IS19" s="16"/>
      <c r="IT19" s="59"/>
      <c r="IU19" s="122"/>
      <c r="IV19" s="20">
        <v>12</v>
      </c>
      <c r="IW19" s="19">
        <v>913.5</v>
      </c>
      <c r="IX19" s="17">
        <v>42854</v>
      </c>
      <c r="IY19" s="19">
        <v>913.5</v>
      </c>
      <c r="IZ19" s="70" t="s">
        <v>582</v>
      </c>
      <c r="JA19" s="24">
        <v>35</v>
      </c>
      <c r="JB19" s="16"/>
      <c r="JC19" s="59"/>
      <c r="JD19" s="122"/>
      <c r="JE19" s="20"/>
      <c r="JF19" s="19"/>
      <c r="JG19" s="17"/>
      <c r="JH19" s="19"/>
      <c r="JI19" s="70"/>
      <c r="JJ19" s="24"/>
      <c r="JK19" s="16"/>
      <c r="JL19" s="59"/>
      <c r="JM19" s="122"/>
      <c r="JN19" s="20"/>
      <c r="JO19" s="19"/>
      <c r="JP19" s="17"/>
      <c r="JQ19" s="19"/>
      <c r="JR19" s="379"/>
      <c r="JS19" s="24"/>
      <c r="JT19" s="16"/>
      <c r="JU19" s="59"/>
      <c r="JV19" s="122"/>
      <c r="JW19" s="20"/>
      <c r="JX19" s="19"/>
      <c r="JY19" s="17"/>
      <c r="JZ19" s="19"/>
      <c r="KA19" s="70"/>
      <c r="KB19" s="24"/>
      <c r="KC19" s="16"/>
      <c r="KD19" s="59"/>
      <c r="KE19" s="122"/>
      <c r="KF19" s="20"/>
      <c r="KG19" s="19"/>
      <c r="KH19" s="17"/>
      <c r="KI19" s="19"/>
      <c r="KJ19" s="70"/>
      <c r="KK19" s="24"/>
      <c r="KL19" s="16"/>
      <c r="KM19" s="59"/>
      <c r="KN19" s="122"/>
      <c r="KO19" s="20"/>
      <c r="KP19" s="194"/>
      <c r="KQ19" s="106"/>
      <c r="KR19" s="194"/>
      <c r="KS19" s="125"/>
      <c r="KT19" s="104"/>
      <c r="KU19" s="16"/>
      <c r="KV19" s="59"/>
      <c r="KW19" s="122"/>
      <c r="KX19" s="20"/>
      <c r="KY19" s="194"/>
      <c r="KZ19" s="17"/>
      <c r="LA19" s="194"/>
      <c r="LB19" s="70"/>
      <c r="LC19" s="24"/>
      <c r="LD19" s="16"/>
      <c r="LE19" s="59"/>
      <c r="LF19" s="122"/>
      <c r="LG19" s="20"/>
      <c r="LH19" s="19"/>
      <c r="LI19" s="17"/>
      <c r="LJ19" s="19"/>
      <c r="LK19" s="70"/>
      <c r="LL19" s="24"/>
      <c r="LM19" s="16"/>
      <c r="LN19" s="59"/>
      <c r="LO19" s="122"/>
      <c r="LP19" s="20"/>
      <c r="LQ19" s="194"/>
      <c r="LR19" s="17"/>
      <c r="LS19" s="194"/>
      <c r="LT19" s="70"/>
      <c r="LU19" s="24"/>
      <c r="LV19" s="16"/>
      <c r="LW19" s="59"/>
      <c r="LX19" s="122"/>
      <c r="LY19" s="20"/>
      <c r="LZ19" s="19"/>
      <c r="MA19" s="17"/>
      <c r="MB19" s="19"/>
      <c r="MC19" s="70"/>
      <c r="MD19" s="24"/>
      <c r="ME19" s="16"/>
      <c r="MF19" s="59"/>
      <c r="MG19" s="122"/>
      <c r="MH19" s="20"/>
      <c r="MI19" s="168"/>
      <c r="MJ19" s="17"/>
      <c r="MK19" s="168"/>
      <c r="ML19" s="70"/>
      <c r="MM19" s="24"/>
      <c r="MN19" s="16"/>
      <c r="MO19" s="59"/>
      <c r="MP19" s="122"/>
      <c r="MQ19" s="20"/>
      <c r="MR19" s="19"/>
      <c r="MS19" s="17"/>
      <c r="MT19" s="19"/>
      <c r="MU19" s="70"/>
      <c r="MV19" s="24"/>
      <c r="MW19" s="16"/>
      <c r="MX19" s="59"/>
      <c r="MY19" s="122"/>
      <c r="MZ19" s="20"/>
      <c r="NA19" s="19"/>
      <c r="NB19" s="17"/>
      <c r="NC19" s="19"/>
      <c r="ND19" s="70"/>
      <c r="NE19" s="24"/>
      <c r="NF19" s="16"/>
      <c r="NG19" s="59"/>
      <c r="NH19" s="122"/>
      <c r="NI19" s="20"/>
      <c r="NJ19" s="19"/>
      <c r="NK19" s="17"/>
      <c r="NL19" s="19"/>
      <c r="NM19" s="70"/>
      <c r="NN19" s="24"/>
      <c r="NO19" s="16"/>
      <c r="NP19" s="59"/>
      <c r="NQ19" s="172"/>
      <c r="NR19" s="20"/>
      <c r="NS19" s="19"/>
      <c r="NT19" s="17"/>
      <c r="NU19" s="19"/>
      <c r="NV19" s="70"/>
      <c r="NW19" s="24"/>
      <c r="NX19" s="16"/>
      <c r="NY19" s="59"/>
      <c r="NZ19" s="122"/>
      <c r="OA19" s="20"/>
      <c r="OB19" s="19"/>
      <c r="OC19" s="106"/>
      <c r="OD19" s="19"/>
      <c r="OE19" s="125"/>
      <c r="OF19" s="104"/>
      <c r="OG19" s="16"/>
      <c r="OH19" s="59"/>
      <c r="OI19" s="122"/>
      <c r="OJ19" s="20"/>
      <c r="OK19" s="19"/>
      <c r="OL19" s="17"/>
      <c r="OM19" s="19"/>
      <c r="ON19" s="70"/>
      <c r="OO19" s="538"/>
      <c r="OP19" s="16"/>
      <c r="OQ19" s="59"/>
      <c r="OR19" s="122"/>
      <c r="OS19" s="20"/>
      <c r="OT19" s="19"/>
      <c r="OU19" s="17"/>
      <c r="OV19" s="19"/>
      <c r="OW19" s="70"/>
      <c r="OX19" s="24"/>
      <c r="OY19" s="16"/>
      <c r="OZ19" s="59"/>
      <c r="PA19" s="122"/>
      <c r="PB19" s="20"/>
      <c r="PC19" s="19"/>
      <c r="PD19" s="17"/>
      <c r="PE19" s="19"/>
      <c r="PF19" s="70"/>
      <c r="PG19" s="24"/>
      <c r="PH19" s="16"/>
      <c r="PI19" s="59"/>
      <c r="PJ19" s="122"/>
      <c r="PK19" s="20"/>
      <c r="PL19" s="19"/>
      <c r="PM19" s="17"/>
      <c r="PN19" s="19"/>
      <c r="PO19" s="278"/>
      <c r="PP19" s="24"/>
      <c r="PQ19" s="16"/>
      <c r="PR19" s="59"/>
      <c r="PS19" s="122"/>
      <c r="PT19" s="20"/>
      <c r="PU19" s="19"/>
      <c r="PV19" s="106"/>
      <c r="PW19" s="19"/>
      <c r="PX19" s="125"/>
      <c r="PY19" s="441"/>
      <c r="PZ19" s="16"/>
      <c r="QA19" s="59"/>
      <c r="QB19" s="122"/>
      <c r="QC19" s="20"/>
      <c r="QD19" s="19"/>
      <c r="QE19" s="17"/>
      <c r="QF19" s="19"/>
      <c r="QG19" s="70"/>
      <c r="QH19" s="24"/>
      <c r="QI19" s="16"/>
      <c r="QJ19" s="59"/>
      <c r="QK19" s="122"/>
      <c r="QL19" s="20"/>
      <c r="QM19" s="19"/>
      <c r="QN19" s="17"/>
      <c r="QO19" s="19"/>
      <c r="QP19" s="70"/>
      <c r="QQ19" s="24"/>
      <c r="QR19" s="16"/>
      <c r="QS19" s="59"/>
      <c r="QT19" s="122"/>
      <c r="QU19" s="20"/>
      <c r="QV19" s="19"/>
      <c r="QW19" s="17"/>
      <c r="QX19" s="19"/>
      <c r="QY19" s="70"/>
      <c r="QZ19" s="24"/>
      <c r="RA19" s="16"/>
      <c r="RB19" s="59"/>
      <c r="RC19" s="122"/>
      <c r="RD19" s="20"/>
      <c r="RE19" s="19"/>
      <c r="RF19" s="17"/>
      <c r="RG19" s="19"/>
      <c r="RH19" s="70"/>
      <c r="RI19" s="24"/>
      <c r="RJ19" s="16"/>
      <c r="RK19" s="59"/>
      <c r="RL19" s="122"/>
      <c r="RM19" s="20"/>
      <c r="RN19" s="19"/>
      <c r="RO19" s="426"/>
      <c r="RP19" s="427"/>
      <c r="RQ19" s="428"/>
      <c r="RR19" s="429"/>
      <c r="RS19" s="16"/>
      <c r="RT19" s="59"/>
      <c r="RU19" s="122"/>
      <c r="RV19" s="20"/>
      <c r="RW19" s="19"/>
      <c r="RX19" s="17"/>
      <c r="RY19" s="19"/>
      <c r="RZ19" s="70"/>
      <c r="SA19" s="24"/>
      <c r="SB19" s="16"/>
      <c r="SC19" s="59"/>
      <c r="SD19" s="122"/>
      <c r="SE19" s="20">
        <v>12</v>
      </c>
      <c r="SF19" s="19"/>
      <c r="SG19" s="17"/>
      <c r="SH19" s="19"/>
      <c r="SI19" s="70"/>
      <c r="SJ19" s="24"/>
      <c r="SK19" s="16"/>
      <c r="SL19" s="59"/>
      <c r="SM19" s="122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420" t="str">
        <f t="shared" ref="B20:I20" si="16">EY5</f>
        <v>TYSON FRESH MEATS</v>
      </c>
      <c r="C20" s="16" t="str">
        <f t="shared" si="16"/>
        <v xml:space="preserve">I B P </v>
      </c>
      <c r="D20" s="72" t="str">
        <f t="shared" si="16"/>
        <v>PED. 7011464</v>
      </c>
      <c r="E20" s="156">
        <f t="shared" si="16"/>
        <v>42844</v>
      </c>
      <c r="F20" s="75">
        <f t="shared" si="16"/>
        <v>19043.189999999999</v>
      </c>
      <c r="G20" s="15">
        <f t="shared" si="16"/>
        <v>20</v>
      </c>
      <c r="H20" s="64">
        <f t="shared" si="16"/>
        <v>19085.28</v>
      </c>
      <c r="I20" s="18">
        <f t="shared" si="16"/>
        <v>-42.090000000000146</v>
      </c>
      <c r="K20" s="59"/>
      <c r="L20" s="122"/>
      <c r="M20" s="20">
        <v>13</v>
      </c>
      <c r="N20" s="19">
        <v>931.7</v>
      </c>
      <c r="O20" s="17">
        <v>42826</v>
      </c>
      <c r="P20" s="19">
        <v>931.7</v>
      </c>
      <c r="Q20" s="379" t="s">
        <v>457</v>
      </c>
      <c r="R20" s="24">
        <v>33</v>
      </c>
      <c r="S20" s="16"/>
      <c r="T20" s="59"/>
      <c r="U20" s="122"/>
      <c r="V20" s="20">
        <v>13</v>
      </c>
      <c r="W20" s="19">
        <v>911.7</v>
      </c>
      <c r="X20" s="17">
        <v>42829</v>
      </c>
      <c r="Y20" s="19">
        <v>911.7</v>
      </c>
      <c r="Z20" s="70" t="s">
        <v>462</v>
      </c>
      <c r="AA20" s="24">
        <v>32</v>
      </c>
      <c r="AB20" s="16"/>
      <c r="AC20" s="7"/>
      <c r="AD20" s="2"/>
      <c r="AE20" s="20">
        <v>13</v>
      </c>
      <c r="AF20" s="19">
        <v>887.53</v>
      </c>
      <c r="AG20" s="17">
        <v>42831</v>
      </c>
      <c r="AH20" s="19">
        <v>887.53</v>
      </c>
      <c r="AI20" s="70" t="s">
        <v>472</v>
      </c>
      <c r="AJ20" s="24">
        <v>32</v>
      </c>
      <c r="AK20" s="16"/>
      <c r="AL20" s="59"/>
      <c r="AM20" s="122"/>
      <c r="AN20" s="20">
        <v>13</v>
      </c>
      <c r="AO20" s="19">
        <v>968.87</v>
      </c>
      <c r="AP20" s="17">
        <v>42829</v>
      </c>
      <c r="AQ20" s="19">
        <v>968.87</v>
      </c>
      <c r="AR20" s="70" t="s">
        <v>467</v>
      </c>
      <c r="AS20" s="24">
        <v>32</v>
      </c>
      <c r="AT20" s="16"/>
      <c r="AU20" s="59"/>
      <c r="AV20" s="122"/>
      <c r="AW20" s="20">
        <v>13</v>
      </c>
      <c r="AX20" s="19">
        <v>955.26</v>
      </c>
      <c r="AY20" s="106">
        <v>42830</v>
      </c>
      <c r="AZ20" s="19">
        <v>955.26</v>
      </c>
      <c r="BA20" s="125" t="s">
        <v>470</v>
      </c>
      <c r="BB20" s="441">
        <v>32</v>
      </c>
      <c r="BC20" s="16"/>
      <c r="BD20" s="59"/>
      <c r="BE20" s="122"/>
      <c r="BF20" s="20">
        <v>13</v>
      </c>
      <c r="BG20" s="19">
        <v>957.1</v>
      </c>
      <c r="BH20" s="426">
        <v>42833</v>
      </c>
      <c r="BI20" s="19">
        <v>957.1</v>
      </c>
      <c r="BJ20" s="428" t="s">
        <v>484</v>
      </c>
      <c r="BK20" s="429">
        <v>31</v>
      </c>
      <c r="BL20" s="16"/>
      <c r="BM20" s="59"/>
      <c r="BN20" s="122"/>
      <c r="BO20" s="20">
        <v>13</v>
      </c>
      <c r="BP20" s="19">
        <v>878.2</v>
      </c>
      <c r="BQ20" s="426">
        <v>42835</v>
      </c>
      <c r="BR20" s="19">
        <v>878.2</v>
      </c>
      <c r="BS20" s="428" t="s">
        <v>497</v>
      </c>
      <c r="BT20" s="429">
        <v>31</v>
      </c>
      <c r="BU20" s="16"/>
      <c r="BV20" s="59"/>
      <c r="BW20" s="122"/>
      <c r="BX20" s="20">
        <v>13</v>
      </c>
      <c r="BY20" s="19">
        <v>936.66</v>
      </c>
      <c r="BZ20" s="426">
        <v>42832</v>
      </c>
      <c r="CA20" s="19">
        <v>936.66</v>
      </c>
      <c r="CB20" s="428" t="s">
        <v>482</v>
      </c>
      <c r="CC20" s="429">
        <v>31</v>
      </c>
      <c r="CD20" s="16"/>
      <c r="CE20" s="59"/>
      <c r="CF20" s="122"/>
      <c r="CG20" s="20">
        <v>13</v>
      </c>
      <c r="CH20" s="19">
        <v>893.42</v>
      </c>
      <c r="CI20" s="17">
        <v>42835</v>
      </c>
      <c r="CJ20" s="19">
        <v>893.42</v>
      </c>
      <c r="CK20" s="70" t="s">
        <v>490</v>
      </c>
      <c r="CL20" s="24">
        <v>31</v>
      </c>
      <c r="CM20" s="16"/>
      <c r="CN20" s="129"/>
      <c r="CO20" s="122"/>
      <c r="CP20" s="20">
        <v>13</v>
      </c>
      <c r="CQ20" s="19">
        <v>924.72</v>
      </c>
      <c r="CR20" s="17">
        <v>42836</v>
      </c>
      <c r="CS20" s="19">
        <v>924.72</v>
      </c>
      <c r="CT20" s="70" t="s">
        <v>502</v>
      </c>
      <c r="CU20" s="24">
        <v>31</v>
      </c>
      <c r="CV20" s="16"/>
      <c r="CW20" s="59"/>
      <c r="CX20" s="122"/>
      <c r="CY20" s="20">
        <v>13</v>
      </c>
      <c r="CZ20" s="19">
        <v>928.95</v>
      </c>
      <c r="DA20" s="584">
        <v>42837</v>
      </c>
      <c r="DB20" s="583">
        <v>928.95</v>
      </c>
      <c r="DC20" s="661" t="s">
        <v>504</v>
      </c>
      <c r="DD20" s="102">
        <v>31</v>
      </c>
      <c r="DE20" s="16"/>
      <c r="DF20" s="59"/>
      <c r="DG20" s="122"/>
      <c r="DH20" s="20">
        <v>13</v>
      </c>
      <c r="DI20" s="19">
        <v>969.32</v>
      </c>
      <c r="DJ20" s="426">
        <v>42838</v>
      </c>
      <c r="DK20" s="19">
        <v>969.32</v>
      </c>
      <c r="DL20" s="428" t="s">
        <v>515</v>
      </c>
      <c r="DM20" s="429">
        <v>31</v>
      </c>
      <c r="DN20" s="16"/>
      <c r="DO20" s="59"/>
      <c r="DP20" s="122"/>
      <c r="DQ20" s="20">
        <v>13</v>
      </c>
      <c r="DR20" s="19">
        <v>919</v>
      </c>
      <c r="DS20" s="426">
        <v>42837</v>
      </c>
      <c r="DT20" s="19">
        <v>919</v>
      </c>
      <c r="DU20" s="428" t="s">
        <v>511</v>
      </c>
      <c r="DV20" s="429">
        <v>31</v>
      </c>
      <c r="DW20" s="16"/>
      <c r="DX20" s="59"/>
      <c r="DY20" s="122"/>
      <c r="DZ20" s="20">
        <v>13</v>
      </c>
      <c r="EA20" s="30">
        <v>916.7</v>
      </c>
      <c r="EB20" s="58">
        <v>42840</v>
      </c>
      <c r="EC20" s="30">
        <v>916.7</v>
      </c>
      <c r="ED20" s="77" t="s">
        <v>525</v>
      </c>
      <c r="EE20" s="24">
        <v>31</v>
      </c>
      <c r="EF20" s="16"/>
      <c r="EG20" s="59"/>
      <c r="EH20" s="122"/>
      <c r="EI20" s="20">
        <v>13</v>
      </c>
      <c r="EJ20" s="30">
        <v>886.62</v>
      </c>
      <c r="EK20" s="58">
        <v>42843</v>
      </c>
      <c r="EL20" s="30">
        <v>886.62</v>
      </c>
      <c r="EM20" s="77" t="s">
        <v>532</v>
      </c>
      <c r="EN20" s="24">
        <v>33</v>
      </c>
      <c r="EO20" s="16"/>
      <c r="EP20" s="59"/>
      <c r="EQ20" s="122"/>
      <c r="ER20" s="20">
        <v>13</v>
      </c>
      <c r="ES20" s="19">
        <v>949.82</v>
      </c>
      <c r="ET20" s="17">
        <v>42844</v>
      </c>
      <c r="EU20" s="19">
        <v>949.82</v>
      </c>
      <c r="EV20" s="43" t="s">
        <v>538</v>
      </c>
      <c r="EW20" s="24">
        <v>33</v>
      </c>
      <c r="EX20" s="16"/>
      <c r="EY20" s="59"/>
      <c r="EZ20" s="122"/>
      <c r="FA20" s="20">
        <v>13</v>
      </c>
      <c r="FB20" s="19">
        <v>924.87</v>
      </c>
      <c r="FC20" s="17">
        <v>42844</v>
      </c>
      <c r="FD20" s="19">
        <v>924.87</v>
      </c>
      <c r="FE20" s="43" t="s">
        <v>541</v>
      </c>
      <c r="FF20" s="24">
        <v>33</v>
      </c>
      <c r="FG20" s="16"/>
      <c r="FH20" s="59"/>
      <c r="FI20" s="122"/>
      <c r="FJ20" s="20">
        <v>13</v>
      </c>
      <c r="FK20" s="19">
        <v>945.7</v>
      </c>
      <c r="FL20" s="17">
        <v>42845</v>
      </c>
      <c r="FM20" s="19">
        <v>945.7</v>
      </c>
      <c r="FN20" s="43" t="s">
        <v>546</v>
      </c>
      <c r="FO20" s="24">
        <v>32</v>
      </c>
      <c r="FP20" s="16"/>
      <c r="FQ20" s="59"/>
      <c r="FR20" s="122"/>
      <c r="FS20" s="20">
        <v>13</v>
      </c>
      <c r="FT20" s="30">
        <v>960.7</v>
      </c>
      <c r="FU20" s="58">
        <v>42846</v>
      </c>
      <c r="FV20" s="30">
        <v>960.7</v>
      </c>
      <c r="FW20" s="77" t="s">
        <v>549</v>
      </c>
      <c r="FX20" s="24">
        <v>32</v>
      </c>
      <c r="FY20" s="16"/>
      <c r="FZ20" s="59"/>
      <c r="GA20" s="122"/>
      <c r="GB20" s="20">
        <v>13</v>
      </c>
      <c r="GC20" s="19">
        <v>788.66</v>
      </c>
      <c r="GD20" s="17">
        <v>42846</v>
      </c>
      <c r="GE20" s="19">
        <v>788.66</v>
      </c>
      <c r="GF20" s="70" t="s">
        <v>551</v>
      </c>
      <c r="GG20" s="24">
        <v>32</v>
      </c>
      <c r="GH20" s="16"/>
      <c r="GI20" s="59"/>
      <c r="GJ20" s="122"/>
      <c r="GK20" s="20">
        <v>13</v>
      </c>
      <c r="GL20" s="19">
        <v>907.2</v>
      </c>
      <c r="GM20" s="17">
        <v>42847</v>
      </c>
      <c r="GN20" s="19">
        <v>907.2</v>
      </c>
      <c r="GO20" s="70" t="s">
        <v>555</v>
      </c>
      <c r="GP20" s="24">
        <v>33</v>
      </c>
      <c r="GQ20" s="16"/>
      <c r="GR20" s="59"/>
      <c r="GS20" s="122"/>
      <c r="GT20" s="20">
        <v>13</v>
      </c>
      <c r="GU20" s="19">
        <v>897.51</v>
      </c>
      <c r="GV20" s="17">
        <v>42850</v>
      </c>
      <c r="GW20" s="19">
        <v>897.51</v>
      </c>
      <c r="GX20" s="70" t="s">
        <v>561</v>
      </c>
      <c r="GY20" s="24">
        <v>33</v>
      </c>
      <c r="GZ20" s="16"/>
      <c r="HA20" s="59"/>
      <c r="HB20" s="122"/>
      <c r="HC20" s="20">
        <v>13</v>
      </c>
      <c r="HD20" s="19">
        <v>955.26</v>
      </c>
      <c r="HE20" s="17">
        <v>42851</v>
      </c>
      <c r="HF20" s="19">
        <v>955.26</v>
      </c>
      <c r="HG20" s="70" t="s">
        <v>563</v>
      </c>
      <c r="HH20" s="24">
        <v>33</v>
      </c>
      <c r="HI20" s="16"/>
      <c r="HJ20" s="59"/>
      <c r="HK20" s="122"/>
      <c r="HL20" s="20">
        <v>13</v>
      </c>
      <c r="HM20" s="19">
        <v>928.5</v>
      </c>
      <c r="HN20" s="17">
        <v>42851</v>
      </c>
      <c r="HO20" s="19">
        <v>928.5</v>
      </c>
      <c r="HP20" s="70" t="s">
        <v>567</v>
      </c>
      <c r="HQ20" s="24">
        <v>34</v>
      </c>
      <c r="HR20" s="16"/>
      <c r="HS20" s="59"/>
      <c r="HT20" s="122"/>
      <c r="HU20" s="20">
        <v>13</v>
      </c>
      <c r="HV20" s="19">
        <v>925.8</v>
      </c>
      <c r="HW20" s="17">
        <v>42852</v>
      </c>
      <c r="HX20" s="19">
        <v>925.8</v>
      </c>
      <c r="HY20" s="321" t="s">
        <v>572</v>
      </c>
      <c r="HZ20" s="24">
        <v>34</v>
      </c>
      <c r="IA20" s="16"/>
      <c r="IB20" s="59"/>
      <c r="IC20" s="122"/>
      <c r="ID20" s="20">
        <v>13</v>
      </c>
      <c r="IE20" s="30">
        <v>907.03</v>
      </c>
      <c r="IF20" s="169">
        <v>42853</v>
      </c>
      <c r="IG20" s="30">
        <v>907.03</v>
      </c>
      <c r="IH20" s="77" t="s">
        <v>576</v>
      </c>
      <c r="II20" s="24">
        <v>34</v>
      </c>
      <c r="IJ20" s="16"/>
      <c r="IK20" s="59"/>
      <c r="IL20" s="122"/>
      <c r="IM20" s="20">
        <v>13</v>
      </c>
      <c r="IN20" s="30">
        <v>955.71</v>
      </c>
      <c r="IO20" s="169">
        <v>42853</v>
      </c>
      <c r="IP20" s="30">
        <v>955.71</v>
      </c>
      <c r="IQ20" s="77" t="s">
        <v>578</v>
      </c>
      <c r="IR20" s="24">
        <v>34</v>
      </c>
      <c r="IS20" s="16"/>
      <c r="IT20" s="59"/>
      <c r="IU20" s="122"/>
      <c r="IV20" s="20">
        <v>13</v>
      </c>
      <c r="IW20" s="19">
        <v>913.5</v>
      </c>
      <c r="IX20" s="17">
        <v>42854</v>
      </c>
      <c r="IY20" s="19">
        <v>913.5</v>
      </c>
      <c r="IZ20" s="70" t="s">
        <v>582</v>
      </c>
      <c r="JA20" s="24">
        <v>35</v>
      </c>
      <c r="JB20" s="16"/>
      <c r="JC20" s="59"/>
      <c r="JD20" s="122"/>
      <c r="JE20" s="20"/>
      <c r="JF20" s="19"/>
      <c r="JG20" s="17"/>
      <c r="JH20" s="19"/>
      <c r="JI20" s="70"/>
      <c r="JJ20" s="24"/>
      <c r="JK20" s="16"/>
      <c r="JL20" s="59"/>
      <c r="JM20" s="122"/>
      <c r="JN20" s="20"/>
      <c r="JO20" s="19"/>
      <c r="JP20" s="17"/>
      <c r="JQ20" s="19"/>
      <c r="JR20" s="379"/>
      <c r="JS20" s="24"/>
      <c r="JT20" s="16"/>
      <c r="JU20" s="59"/>
      <c r="JV20" s="122"/>
      <c r="JW20" s="20"/>
      <c r="JX20" s="19"/>
      <c r="JY20" s="17"/>
      <c r="JZ20" s="19"/>
      <c r="KA20" s="70"/>
      <c r="KB20" s="24"/>
      <c r="KC20" s="16"/>
      <c r="KD20" s="59"/>
      <c r="KE20" s="122"/>
      <c r="KF20" s="20"/>
      <c r="KG20" s="19"/>
      <c r="KH20" s="17"/>
      <c r="KI20" s="19"/>
      <c r="KJ20" s="70"/>
      <c r="KK20" s="24"/>
      <c r="KL20" s="16"/>
      <c r="KM20" s="59"/>
      <c r="KN20" s="122"/>
      <c r="KO20" s="20"/>
      <c r="KP20" s="194"/>
      <c r="KQ20" s="106"/>
      <c r="KR20" s="194"/>
      <c r="KS20" s="125"/>
      <c r="KT20" s="104"/>
      <c r="KU20" s="16"/>
      <c r="KV20" s="59"/>
      <c r="KW20" s="122"/>
      <c r="KX20" s="20"/>
      <c r="KY20" s="194"/>
      <c r="KZ20" s="17"/>
      <c r="LA20" s="194"/>
      <c r="LB20" s="70"/>
      <c r="LC20" s="24"/>
      <c r="LD20" s="16"/>
      <c r="LE20" s="59"/>
      <c r="LF20" s="122"/>
      <c r="LG20" s="20"/>
      <c r="LH20" s="19"/>
      <c r="LI20" s="17"/>
      <c r="LJ20" s="19"/>
      <c r="LK20" s="70"/>
      <c r="LL20" s="24"/>
      <c r="LM20" s="16"/>
      <c r="LN20" s="59"/>
      <c r="LO20" s="122"/>
      <c r="LP20" s="20"/>
      <c r="LQ20" s="194"/>
      <c r="LR20" s="17"/>
      <c r="LS20" s="194"/>
      <c r="LT20" s="70"/>
      <c r="LU20" s="24"/>
      <c r="LV20" s="16"/>
      <c r="LW20" s="59"/>
      <c r="LX20" s="122"/>
      <c r="LY20" s="20"/>
      <c r="LZ20" s="19"/>
      <c r="MA20" s="17"/>
      <c r="MB20" s="19"/>
      <c r="MC20" s="70"/>
      <c r="MD20" s="24"/>
      <c r="ME20" s="16"/>
      <c r="MF20" s="59"/>
      <c r="MG20" s="122"/>
      <c r="MH20" s="20"/>
      <c r="MI20" s="168"/>
      <c r="MJ20" s="17"/>
      <c r="MK20" s="168"/>
      <c r="ML20" s="70"/>
      <c r="MM20" s="24"/>
      <c r="MN20" s="16"/>
      <c r="MO20" s="59"/>
      <c r="MP20" s="122"/>
      <c r="MQ20" s="20"/>
      <c r="MR20" s="19"/>
      <c r="MS20" s="17"/>
      <c r="MT20" s="19"/>
      <c r="MU20" s="70"/>
      <c r="MV20" s="24"/>
      <c r="MW20" s="16"/>
      <c r="MX20" s="59"/>
      <c r="MY20" s="122"/>
      <c r="MZ20" s="20"/>
      <c r="NA20" s="19"/>
      <c r="NB20" s="17"/>
      <c r="NC20" s="19"/>
      <c r="ND20" s="70"/>
      <c r="NE20" s="24"/>
      <c r="NF20" s="16"/>
      <c r="NG20" s="59"/>
      <c r="NH20" s="122"/>
      <c r="NI20" s="20"/>
      <c r="NJ20" s="19"/>
      <c r="NK20" s="17"/>
      <c r="NL20" s="19"/>
      <c r="NM20" s="70"/>
      <c r="NN20" s="24"/>
      <c r="NO20" s="16"/>
      <c r="NP20" s="59"/>
      <c r="NQ20" s="172"/>
      <c r="NR20" s="20"/>
      <c r="NS20" s="19"/>
      <c r="NT20" s="17"/>
      <c r="NU20" s="19"/>
      <c r="NV20" s="70"/>
      <c r="NW20" s="24"/>
      <c r="NX20" s="16"/>
      <c r="NY20" s="59"/>
      <c r="NZ20" s="122"/>
      <c r="OA20" s="20"/>
      <c r="OB20" s="19"/>
      <c r="OC20" s="106"/>
      <c r="OD20" s="19"/>
      <c r="OE20" s="125"/>
      <c r="OF20" s="104"/>
      <c r="OG20" s="16"/>
      <c r="OH20" s="59"/>
      <c r="OI20" s="122"/>
      <c r="OJ20" s="20"/>
      <c r="OK20" s="19"/>
      <c r="OL20" s="17"/>
      <c r="OM20" s="19"/>
      <c r="ON20" s="70"/>
      <c r="OO20" s="538"/>
      <c r="OP20" s="16"/>
      <c r="OQ20" s="59"/>
      <c r="OR20" s="122"/>
      <c r="OS20" s="20"/>
      <c r="OT20" s="19"/>
      <c r="OU20" s="17"/>
      <c r="OV20" s="19"/>
      <c r="OW20" s="70"/>
      <c r="OX20" s="24"/>
      <c r="OY20" s="16"/>
      <c r="OZ20" s="59"/>
      <c r="PA20" s="122"/>
      <c r="PB20" s="20"/>
      <c r="PC20" s="19"/>
      <c r="PD20" s="17"/>
      <c r="PE20" s="19"/>
      <c r="PF20" s="70"/>
      <c r="PG20" s="24"/>
      <c r="PH20" s="16"/>
      <c r="PI20" s="59"/>
      <c r="PJ20" s="122"/>
      <c r="PK20" s="20"/>
      <c r="PL20" s="19"/>
      <c r="PM20" s="17"/>
      <c r="PN20" s="19"/>
      <c r="PO20" s="278"/>
      <c r="PP20" s="24"/>
      <c r="PQ20" s="16"/>
      <c r="PR20" s="59"/>
      <c r="PS20" s="122"/>
      <c r="PT20" s="20"/>
      <c r="PU20" s="19"/>
      <c r="PV20" s="106"/>
      <c r="PW20" s="19"/>
      <c r="PX20" s="125"/>
      <c r="PY20" s="441"/>
      <c r="PZ20" s="16"/>
      <c r="QA20" s="59"/>
      <c r="QB20" s="122"/>
      <c r="QC20" s="20"/>
      <c r="QD20" s="19"/>
      <c r="QE20" s="17"/>
      <c r="QF20" s="19"/>
      <c r="QG20" s="70"/>
      <c r="QH20" s="24"/>
      <c r="QI20" s="16"/>
      <c r="QJ20" s="59"/>
      <c r="QK20" s="122"/>
      <c r="QL20" s="20"/>
      <c r="QM20" s="19"/>
      <c r="QN20" s="17"/>
      <c r="QO20" s="19"/>
      <c r="QP20" s="70"/>
      <c r="QQ20" s="24"/>
      <c r="QR20" s="16"/>
      <c r="QS20" s="59"/>
      <c r="QT20" s="122"/>
      <c r="QU20" s="20"/>
      <c r="QV20" s="19"/>
      <c r="QW20" s="17"/>
      <c r="QX20" s="19"/>
      <c r="QY20" s="70"/>
      <c r="QZ20" s="24"/>
      <c r="RA20" s="16"/>
      <c r="RB20" s="59"/>
      <c r="RC20" s="122"/>
      <c r="RD20" s="20"/>
      <c r="RE20" s="19"/>
      <c r="RF20" s="17"/>
      <c r="RG20" s="19"/>
      <c r="RH20" s="70"/>
      <c r="RI20" s="24"/>
      <c r="RJ20" s="16"/>
      <c r="RK20" s="59"/>
      <c r="RL20" s="122"/>
      <c r="RM20" s="20"/>
      <c r="RN20" s="19"/>
      <c r="RO20" s="426"/>
      <c r="RP20" s="427"/>
      <c r="RQ20" s="428"/>
      <c r="RR20" s="429"/>
      <c r="RS20" s="16"/>
      <c r="RT20" s="59"/>
      <c r="RU20" s="122"/>
      <c r="RV20" s="20"/>
      <c r="RW20" s="19"/>
      <c r="RX20" s="17"/>
      <c r="RY20" s="19"/>
      <c r="RZ20" s="70"/>
      <c r="SA20" s="24"/>
      <c r="SB20" s="16"/>
      <c r="SC20" s="59"/>
      <c r="SD20" s="122"/>
      <c r="SE20" s="20">
        <v>13</v>
      </c>
      <c r="SF20" s="19"/>
      <c r="SG20" s="17"/>
      <c r="SH20" s="19"/>
      <c r="SI20" s="70"/>
      <c r="SJ20" s="24"/>
      <c r="SK20" s="16"/>
      <c r="SL20" s="59"/>
      <c r="SM20" s="122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SEABOARD FOODS</v>
      </c>
      <c r="C21" s="16" t="str">
        <f t="shared" si="17"/>
        <v>Seaboard</v>
      </c>
      <c r="D21" s="121" t="str">
        <f>FJ5</f>
        <v>PED. 7011588</v>
      </c>
      <c r="E21" s="156">
        <f t="shared" si="17"/>
        <v>42845</v>
      </c>
      <c r="F21" s="75">
        <f t="shared" si="17"/>
        <v>19264.169999999998</v>
      </c>
      <c r="G21" s="15">
        <f t="shared" si="17"/>
        <v>21</v>
      </c>
      <c r="H21" s="64">
        <f t="shared" si="17"/>
        <v>19358</v>
      </c>
      <c r="I21" s="18">
        <f t="shared" si="17"/>
        <v>-93.830000000001746</v>
      </c>
      <c r="K21" s="59"/>
      <c r="L21" s="122"/>
      <c r="M21" s="20">
        <v>14</v>
      </c>
      <c r="N21" s="19">
        <v>925.3</v>
      </c>
      <c r="O21" s="17">
        <v>42826</v>
      </c>
      <c r="P21" s="19">
        <v>925.3</v>
      </c>
      <c r="Q21" s="379" t="s">
        <v>457</v>
      </c>
      <c r="R21" s="24">
        <v>33</v>
      </c>
      <c r="S21" s="16"/>
      <c r="T21" s="59"/>
      <c r="U21" s="122"/>
      <c r="V21" s="20">
        <v>14</v>
      </c>
      <c r="W21" s="19">
        <v>925.3</v>
      </c>
      <c r="X21" s="17">
        <v>42829</v>
      </c>
      <c r="Y21" s="19">
        <v>925.3</v>
      </c>
      <c r="Z21" s="70" t="s">
        <v>462</v>
      </c>
      <c r="AA21" s="24">
        <v>32</v>
      </c>
      <c r="AB21" s="16"/>
      <c r="AC21" s="7"/>
      <c r="AD21" s="2"/>
      <c r="AE21" s="20">
        <v>14</v>
      </c>
      <c r="AF21" s="19">
        <v>901.59</v>
      </c>
      <c r="AG21" s="17">
        <v>42831</v>
      </c>
      <c r="AH21" s="19">
        <v>901.59</v>
      </c>
      <c r="AI21" s="70" t="s">
        <v>472</v>
      </c>
      <c r="AJ21" s="24">
        <v>32</v>
      </c>
      <c r="AK21" s="16"/>
      <c r="AL21" s="59"/>
      <c r="AM21" s="122"/>
      <c r="AN21" s="20">
        <v>14</v>
      </c>
      <c r="AO21" s="19">
        <v>955.71</v>
      </c>
      <c r="AP21" s="17">
        <v>42829</v>
      </c>
      <c r="AQ21" s="19">
        <v>955.71</v>
      </c>
      <c r="AR21" s="70" t="s">
        <v>467</v>
      </c>
      <c r="AS21" s="24">
        <v>32</v>
      </c>
      <c r="AT21" s="16"/>
      <c r="AU21" s="59"/>
      <c r="AV21" s="122"/>
      <c r="AW21" s="20">
        <v>14</v>
      </c>
      <c r="AX21" s="19">
        <v>966.15</v>
      </c>
      <c r="AY21" s="106">
        <v>42830</v>
      </c>
      <c r="AZ21" s="19">
        <v>966.15</v>
      </c>
      <c r="BA21" s="125" t="s">
        <v>470</v>
      </c>
      <c r="BB21" s="441">
        <v>32</v>
      </c>
      <c r="BC21" s="16"/>
      <c r="BD21" s="59"/>
      <c r="BE21" s="122"/>
      <c r="BF21" s="20">
        <v>14</v>
      </c>
      <c r="BG21" s="19">
        <v>900.8</v>
      </c>
      <c r="BH21" s="426">
        <v>42833</v>
      </c>
      <c r="BI21" s="19">
        <v>900.8</v>
      </c>
      <c r="BJ21" s="428" t="s">
        <v>484</v>
      </c>
      <c r="BK21" s="429">
        <v>31</v>
      </c>
      <c r="BL21" s="16"/>
      <c r="BM21" s="59"/>
      <c r="BN21" s="122"/>
      <c r="BO21" s="20">
        <v>14</v>
      </c>
      <c r="BP21" s="19">
        <v>889</v>
      </c>
      <c r="BQ21" s="426">
        <v>42835</v>
      </c>
      <c r="BR21" s="19">
        <v>889</v>
      </c>
      <c r="BS21" s="428" t="s">
        <v>497</v>
      </c>
      <c r="BT21" s="429">
        <v>31</v>
      </c>
      <c r="BU21" s="16"/>
      <c r="BV21" s="59"/>
      <c r="BW21" s="122"/>
      <c r="BX21" s="20">
        <v>14</v>
      </c>
      <c r="BY21" s="19">
        <v>966.6</v>
      </c>
      <c r="BZ21" s="426">
        <v>42832</v>
      </c>
      <c r="CA21" s="19">
        <v>966.6</v>
      </c>
      <c r="CB21" s="428" t="s">
        <v>482</v>
      </c>
      <c r="CC21" s="429">
        <v>31</v>
      </c>
      <c r="CD21" s="16"/>
      <c r="CE21" s="59"/>
      <c r="CF21" s="122"/>
      <c r="CG21" s="20">
        <v>14</v>
      </c>
      <c r="CH21" s="19">
        <v>905.67</v>
      </c>
      <c r="CI21" s="17">
        <v>42835</v>
      </c>
      <c r="CJ21" s="19">
        <v>905.67</v>
      </c>
      <c r="CK21" s="70" t="s">
        <v>490</v>
      </c>
      <c r="CL21" s="24">
        <v>31</v>
      </c>
      <c r="CM21" s="16"/>
      <c r="CN21" s="129"/>
      <c r="CO21" s="122"/>
      <c r="CP21" s="20">
        <v>14</v>
      </c>
      <c r="CQ21" s="19">
        <v>968.25</v>
      </c>
      <c r="CR21" s="17">
        <v>42836</v>
      </c>
      <c r="CS21" s="19">
        <v>968.25</v>
      </c>
      <c r="CT21" s="70" t="s">
        <v>502</v>
      </c>
      <c r="CU21" s="24">
        <v>31</v>
      </c>
      <c r="CV21" s="16"/>
      <c r="CW21" s="59"/>
      <c r="CX21" s="122"/>
      <c r="CY21" s="20">
        <v>14</v>
      </c>
      <c r="CZ21" s="19">
        <v>955.26</v>
      </c>
      <c r="DA21" s="584">
        <v>42837</v>
      </c>
      <c r="DB21" s="583">
        <v>955.26</v>
      </c>
      <c r="DC21" s="661" t="s">
        <v>504</v>
      </c>
      <c r="DD21" s="102">
        <v>31</v>
      </c>
      <c r="DE21" s="16"/>
      <c r="DF21" s="59"/>
      <c r="DG21" s="122"/>
      <c r="DH21" s="20">
        <v>14</v>
      </c>
      <c r="DI21" s="19">
        <v>942.56</v>
      </c>
      <c r="DJ21" s="426">
        <v>42838</v>
      </c>
      <c r="DK21" s="19">
        <v>942.56</v>
      </c>
      <c r="DL21" s="428" t="s">
        <v>515</v>
      </c>
      <c r="DM21" s="429">
        <v>31</v>
      </c>
      <c r="DN21" s="16"/>
      <c r="DO21" s="59"/>
      <c r="DP21" s="122"/>
      <c r="DQ21" s="20">
        <v>14</v>
      </c>
      <c r="DR21" s="19">
        <v>914.4</v>
      </c>
      <c r="DS21" s="426">
        <v>42837</v>
      </c>
      <c r="DT21" s="19">
        <v>914.4</v>
      </c>
      <c r="DU21" s="428" t="s">
        <v>511</v>
      </c>
      <c r="DV21" s="429">
        <v>31</v>
      </c>
      <c r="DW21" s="16"/>
      <c r="DX21" s="59"/>
      <c r="DY21" s="122"/>
      <c r="DZ21" s="20">
        <v>14</v>
      </c>
      <c r="EA21" s="30">
        <v>903.6</v>
      </c>
      <c r="EB21" s="58">
        <v>42840</v>
      </c>
      <c r="EC21" s="30">
        <v>903.6</v>
      </c>
      <c r="ED21" s="77" t="s">
        <v>524</v>
      </c>
      <c r="EE21" s="24">
        <v>31</v>
      </c>
      <c r="EF21" s="16"/>
      <c r="EG21" s="59"/>
      <c r="EH21" s="122"/>
      <c r="EI21" s="20">
        <v>14</v>
      </c>
      <c r="EJ21" s="30">
        <v>894.33</v>
      </c>
      <c r="EK21" s="58">
        <v>42843</v>
      </c>
      <c r="EL21" s="30">
        <v>894.33</v>
      </c>
      <c r="EM21" s="77" t="s">
        <v>532</v>
      </c>
      <c r="EN21" s="24">
        <v>33</v>
      </c>
      <c r="EO21" s="16"/>
      <c r="EP21" s="59"/>
      <c r="EQ21" s="122"/>
      <c r="ER21" s="20">
        <v>14</v>
      </c>
      <c r="ES21" s="19">
        <v>901.74</v>
      </c>
      <c r="ET21" s="17">
        <v>42844</v>
      </c>
      <c r="EU21" s="19">
        <v>901.74</v>
      </c>
      <c r="EV21" s="43" t="s">
        <v>534</v>
      </c>
      <c r="EW21" s="24">
        <v>33</v>
      </c>
      <c r="EX21" s="16"/>
      <c r="EY21" s="59"/>
      <c r="EZ21" s="122"/>
      <c r="FA21" s="20">
        <v>14</v>
      </c>
      <c r="FB21" s="19">
        <v>963.88</v>
      </c>
      <c r="FC21" s="17">
        <v>42844</v>
      </c>
      <c r="FD21" s="19">
        <v>963.88</v>
      </c>
      <c r="FE21" s="43" t="s">
        <v>541</v>
      </c>
      <c r="FF21" s="24">
        <v>33</v>
      </c>
      <c r="FG21" s="16"/>
      <c r="FH21" s="59"/>
      <c r="FI21" s="122"/>
      <c r="FJ21" s="20">
        <v>14</v>
      </c>
      <c r="FK21" s="19">
        <v>897.2</v>
      </c>
      <c r="FL21" s="17">
        <v>42845</v>
      </c>
      <c r="FM21" s="19">
        <v>897.2</v>
      </c>
      <c r="FN21" s="43" t="s">
        <v>546</v>
      </c>
      <c r="FO21" s="24">
        <v>32</v>
      </c>
      <c r="FP21" s="16"/>
      <c r="FQ21" s="59"/>
      <c r="FR21" s="122"/>
      <c r="FS21" s="20">
        <v>14</v>
      </c>
      <c r="FT21" s="30">
        <v>938.48</v>
      </c>
      <c r="FU21" s="58">
        <v>42846</v>
      </c>
      <c r="FV21" s="30">
        <v>938.48</v>
      </c>
      <c r="FW21" s="77" t="s">
        <v>549</v>
      </c>
      <c r="FX21" s="24">
        <v>32</v>
      </c>
      <c r="FY21" s="16"/>
      <c r="FZ21" s="59"/>
      <c r="GA21" s="122"/>
      <c r="GB21" s="20">
        <v>14</v>
      </c>
      <c r="GC21" s="19">
        <v>865.76</v>
      </c>
      <c r="GD21" s="17">
        <v>42846</v>
      </c>
      <c r="GE21" s="19">
        <v>865.76</v>
      </c>
      <c r="GF21" s="70" t="s">
        <v>551</v>
      </c>
      <c r="GG21" s="24">
        <v>32</v>
      </c>
      <c r="GH21" s="16"/>
      <c r="GI21" s="59"/>
      <c r="GJ21" s="122"/>
      <c r="GK21" s="20">
        <v>14</v>
      </c>
      <c r="GL21" s="19">
        <v>915.3</v>
      </c>
      <c r="GM21" s="17">
        <v>42847</v>
      </c>
      <c r="GN21" s="19">
        <v>915.3</v>
      </c>
      <c r="GO21" s="70" t="s">
        <v>555</v>
      </c>
      <c r="GP21" s="24">
        <v>33</v>
      </c>
      <c r="GQ21" s="16"/>
      <c r="GR21" s="59"/>
      <c r="GS21" s="122"/>
      <c r="GT21" s="20">
        <v>14</v>
      </c>
      <c r="GU21" s="19">
        <v>907.03</v>
      </c>
      <c r="GV21" s="17">
        <v>42850</v>
      </c>
      <c r="GW21" s="19">
        <v>907.03</v>
      </c>
      <c r="GX21" s="70" t="s">
        <v>561</v>
      </c>
      <c r="GY21" s="24">
        <v>33</v>
      </c>
      <c r="GZ21" s="16"/>
      <c r="HA21" s="59"/>
      <c r="HB21" s="122"/>
      <c r="HC21" s="20">
        <v>14</v>
      </c>
      <c r="HD21" s="19">
        <v>927.14</v>
      </c>
      <c r="HE21" s="17">
        <v>42851</v>
      </c>
      <c r="HF21" s="19">
        <v>927.14</v>
      </c>
      <c r="HG21" s="70" t="s">
        <v>563</v>
      </c>
      <c r="HH21" s="24">
        <v>33</v>
      </c>
      <c r="HI21" s="16"/>
      <c r="HJ21" s="59"/>
      <c r="HK21" s="122"/>
      <c r="HL21" s="20">
        <v>14</v>
      </c>
      <c r="HM21" s="19">
        <v>908.09</v>
      </c>
      <c r="HN21" s="17">
        <v>42851</v>
      </c>
      <c r="HO21" s="19">
        <v>908.09</v>
      </c>
      <c r="HP21" s="70" t="s">
        <v>567</v>
      </c>
      <c r="HQ21" s="24">
        <v>34</v>
      </c>
      <c r="HR21" s="16"/>
      <c r="HS21" s="59"/>
      <c r="HT21" s="122"/>
      <c r="HU21" s="20">
        <v>14</v>
      </c>
      <c r="HV21" s="19">
        <v>873.6</v>
      </c>
      <c r="HW21" s="17">
        <v>42852</v>
      </c>
      <c r="HX21" s="19">
        <v>873.6</v>
      </c>
      <c r="HY21" s="321" t="s">
        <v>572</v>
      </c>
      <c r="HZ21" s="24">
        <v>34</v>
      </c>
      <c r="IA21" s="16"/>
      <c r="IB21" s="59"/>
      <c r="IC21" s="122"/>
      <c r="ID21" s="20">
        <v>14</v>
      </c>
      <c r="IE21" s="30">
        <v>887.07</v>
      </c>
      <c r="IF21" s="169">
        <v>42853</v>
      </c>
      <c r="IG21" s="30">
        <v>887.07</v>
      </c>
      <c r="IH21" s="77" t="s">
        <v>576</v>
      </c>
      <c r="II21" s="24">
        <v>34</v>
      </c>
      <c r="IJ21" s="16"/>
      <c r="IK21" s="59"/>
      <c r="IL21" s="122"/>
      <c r="IM21" s="20">
        <v>14</v>
      </c>
      <c r="IN21" s="30">
        <v>951.63</v>
      </c>
      <c r="IO21" s="169">
        <v>42853</v>
      </c>
      <c r="IP21" s="30">
        <v>951.63</v>
      </c>
      <c r="IQ21" s="77" t="s">
        <v>578</v>
      </c>
      <c r="IR21" s="24">
        <v>34</v>
      </c>
      <c r="IS21" s="16"/>
      <c r="IT21" s="59"/>
      <c r="IU21" s="122"/>
      <c r="IV21" s="20">
        <v>14</v>
      </c>
      <c r="IW21" s="19">
        <v>937.1</v>
      </c>
      <c r="IX21" s="17">
        <v>42854</v>
      </c>
      <c r="IY21" s="19">
        <v>937.1</v>
      </c>
      <c r="IZ21" s="70" t="s">
        <v>582</v>
      </c>
      <c r="JA21" s="24">
        <v>35</v>
      </c>
      <c r="JB21" s="16"/>
      <c r="JC21" s="59"/>
      <c r="JD21" s="122"/>
      <c r="JE21" s="20"/>
      <c r="JF21" s="19"/>
      <c r="JG21" s="17"/>
      <c r="JH21" s="19"/>
      <c r="JI21" s="70"/>
      <c r="JJ21" s="24"/>
      <c r="JK21" s="16"/>
      <c r="JL21" s="59"/>
      <c r="JM21" s="122"/>
      <c r="JN21" s="20"/>
      <c r="JO21" s="19"/>
      <c r="JP21" s="17"/>
      <c r="JQ21" s="19"/>
      <c r="JR21" s="379"/>
      <c r="JS21" s="24"/>
      <c r="JT21" s="16"/>
      <c r="JU21" s="59"/>
      <c r="JV21" s="122"/>
      <c r="JW21" s="20"/>
      <c r="JX21" s="19"/>
      <c r="JY21" s="17"/>
      <c r="JZ21" s="19"/>
      <c r="KA21" s="70"/>
      <c r="KB21" s="24"/>
      <c r="KC21" s="16"/>
      <c r="KD21" s="59"/>
      <c r="KE21" s="122"/>
      <c r="KF21" s="20"/>
      <c r="KG21" s="19"/>
      <c r="KH21" s="17"/>
      <c r="KI21" s="19"/>
      <c r="KJ21" s="70"/>
      <c r="KK21" s="24"/>
      <c r="KL21" s="16"/>
      <c r="KM21" s="59"/>
      <c r="KN21" s="122"/>
      <c r="KO21" s="20"/>
      <c r="KP21" s="194"/>
      <c r="KQ21" s="106"/>
      <c r="KR21" s="194"/>
      <c r="KS21" s="125"/>
      <c r="KT21" s="104"/>
      <c r="KU21" s="16"/>
      <c r="KV21" s="59"/>
      <c r="KW21" s="122"/>
      <c r="KX21" s="20"/>
      <c r="KY21" s="194"/>
      <c r="KZ21" s="17"/>
      <c r="LA21" s="194"/>
      <c r="LB21" s="70"/>
      <c r="LC21" s="24"/>
      <c r="LD21" s="16"/>
      <c r="LE21" s="59"/>
      <c r="LF21" s="122"/>
      <c r="LG21" s="20"/>
      <c r="LH21" s="19"/>
      <c r="LI21" s="17"/>
      <c r="LJ21" s="19"/>
      <c r="LK21" s="70"/>
      <c r="LL21" s="24"/>
      <c r="LM21" s="16"/>
      <c r="LN21" s="59"/>
      <c r="LO21" s="122"/>
      <c r="LP21" s="20"/>
      <c r="LQ21" s="194"/>
      <c r="LR21" s="17"/>
      <c r="LS21" s="194"/>
      <c r="LT21" s="70"/>
      <c r="LU21" s="24"/>
      <c r="LV21" s="16"/>
      <c r="LW21" s="59"/>
      <c r="LX21" s="122"/>
      <c r="LY21" s="20"/>
      <c r="LZ21" s="19"/>
      <c r="MA21" s="17"/>
      <c r="MB21" s="19"/>
      <c r="MC21" s="70"/>
      <c r="MD21" s="24"/>
      <c r="ME21" s="16"/>
      <c r="MF21" s="59"/>
      <c r="MG21" s="122"/>
      <c r="MH21" s="20"/>
      <c r="MI21" s="168"/>
      <c r="MJ21" s="17"/>
      <c r="MK21" s="168"/>
      <c r="ML21" s="70"/>
      <c r="MM21" s="24"/>
      <c r="MN21" s="16"/>
      <c r="MO21" s="59"/>
      <c r="MP21" s="122"/>
      <c r="MQ21" s="20"/>
      <c r="MR21" s="19"/>
      <c r="MS21" s="17"/>
      <c r="MT21" s="19"/>
      <c r="MU21" s="70"/>
      <c r="MV21" s="24"/>
      <c r="MW21" s="16"/>
      <c r="MX21" s="59"/>
      <c r="MY21" s="122"/>
      <c r="MZ21" s="20"/>
      <c r="NA21" s="19"/>
      <c r="NB21" s="17"/>
      <c r="NC21" s="19"/>
      <c r="ND21" s="70"/>
      <c r="NE21" s="24"/>
      <c r="NF21" s="16"/>
      <c r="NG21" s="59"/>
      <c r="NH21" s="122"/>
      <c r="NI21" s="20"/>
      <c r="NJ21" s="19"/>
      <c r="NK21" s="17"/>
      <c r="NL21" s="19"/>
      <c r="NM21" s="70"/>
      <c r="NN21" s="24"/>
      <c r="NO21" s="16"/>
      <c r="NP21" s="59"/>
      <c r="NQ21" s="172"/>
      <c r="NR21" s="20"/>
      <c r="NS21" s="19"/>
      <c r="NT21" s="17"/>
      <c r="NU21" s="19"/>
      <c r="NV21" s="70"/>
      <c r="NW21" s="24"/>
      <c r="NX21" s="16"/>
      <c r="NY21" s="59"/>
      <c r="NZ21" s="122"/>
      <c r="OA21" s="20"/>
      <c r="OB21" s="19"/>
      <c r="OC21" s="106"/>
      <c r="OD21" s="19"/>
      <c r="OE21" s="125"/>
      <c r="OF21" s="104"/>
      <c r="OG21" s="16"/>
      <c r="OH21" s="59"/>
      <c r="OI21" s="122"/>
      <c r="OJ21" s="20"/>
      <c r="OK21" s="19"/>
      <c r="OL21" s="17"/>
      <c r="OM21" s="19"/>
      <c r="ON21" s="70"/>
      <c r="OO21" s="538"/>
      <c r="OP21" s="16"/>
      <c r="OQ21" s="59"/>
      <c r="OR21" s="122"/>
      <c r="OS21" s="20"/>
      <c r="OT21" s="19"/>
      <c r="OU21" s="17"/>
      <c r="OV21" s="19"/>
      <c r="OW21" s="70"/>
      <c r="OX21" s="24"/>
      <c r="OY21" s="16"/>
      <c r="OZ21" s="59"/>
      <c r="PA21" s="122"/>
      <c r="PB21" s="20"/>
      <c r="PC21" s="19"/>
      <c r="PD21" s="17"/>
      <c r="PE21" s="19"/>
      <c r="PF21" s="70"/>
      <c r="PG21" s="24"/>
      <c r="PH21" s="16"/>
      <c r="PI21" s="59"/>
      <c r="PJ21" s="122"/>
      <c r="PK21" s="20"/>
      <c r="PL21" s="19"/>
      <c r="PM21" s="17"/>
      <c r="PN21" s="19"/>
      <c r="PO21" s="278"/>
      <c r="PP21" s="24"/>
      <c r="PQ21" s="16"/>
      <c r="PR21" s="59"/>
      <c r="PS21" s="122"/>
      <c r="PT21" s="20"/>
      <c r="PU21" s="19"/>
      <c r="PV21" s="106"/>
      <c r="PW21" s="19"/>
      <c r="PX21" s="125"/>
      <c r="PY21" s="441"/>
      <c r="PZ21" s="16"/>
      <c r="QA21" s="59"/>
      <c r="QB21" s="122"/>
      <c r="QC21" s="20"/>
      <c r="QD21" s="19"/>
      <c r="QE21" s="17"/>
      <c r="QF21" s="19"/>
      <c r="QG21" s="70"/>
      <c r="QH21" s="24"/>
      <c r="QI21" s="16"/>
      <c r="QJ21" s="59"/>
      <c r="QK21" s="122"/>
      <c r="QL21" s="20"/>
      <c r="QM21" s="19"/>
      <c r="QN21" s="17"/>
      <c r="QO21" s="19"/>
      <c r="QP21" s="70"/>
      <c r="QQ21" s="24"/>
      <c r="QR21" s="16"/>
      <c r="QS21" s="59"/>
      <c r="QT21" s="122"/>
      <c r="QU21" s="20"/>
      <c r="QV21" s="19"/>
      <c r="QW21" s="17"/>
      <c r="QX21" s="19"/>
      <c r="QY21" s="70"/>
      <c r="QZ21" s="24"/>
      <c r="RA21" s="16"/>
      <c r="RB21" s="59"/>
      <c r="RC21" s="122"/>
      <c r="RD21" s="20"/>
      <c r="RE21" s="19"/>
      <c r="RF21" s="17"/>
      <c r="RG21" s="19"/>
      <c r="RH21" s="70"/>
      <c r="RI21" s="24"/>
      <c r="RJ21" s="16"/>
      <c r="RK21" s="59"/>
      <c r="RL21" s="122"/>
      <c r="RM21" s="20"/>
      <c r="RN21" s="19"/>
      <c r="RO21" s="426"/>
      <c r="RP21" s="427"/>
      <c r="RQ21" s="428"/>
      <c r="RR21" s="429"/>
      <c r="RS21" s="16"/>
      <c r="RT21" s="59"/>
      <c r="RU21" s="122"/>
      <c r="RV21" s="20"/>
      <c r="RW21" s="19"/>
      <c r="RX21" s="17"/>
      <c r="RY21" s="19"/>
      <c r="RZ21" s="70"/>
      <c r="SA21" s="24"/>
      <c r="SB21" s="16"/>
      <c r="SC21" s="59"/>
      <c r="SD21" s="122"/>
      <c r="SE21" s="20">
        <v>14</v>
      </c>
      <c r="SF21" s="19"/>
      <c r="SG21" s="17"/>
      <c r="SH21" s="19"/>
      <c r="SI21" s="70"/>
      <c r="SJ21" s="24"/>
      <c r="SK21" s="16"/>
      <c r="SL21" s="59"/>
      <c r="SM21" s="122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TYSON FRESH MEATS</v>
      </c>
      <c r="C22" s="16" t="str">
        <f t="shared" si="18"/>
        <v xml:space="preserve">I B P </v>
      </c>
      <c r="D22" s="72" t="str">
        <f t="shared" si="18"/>
        <v>PED. 7011756</v>
      </c>
      <c r="E22" s="156">
        <f t="shared" si="18"/>
        <v>42846</v>
      </c>
      <c r="F22" s="75">
        <f t="shared" si="18"/>
        <v>18891.02</v>
      </c>
      <c r="G22" s="15">
        <f t="shared" si="18"/>
        <v>20</v>
      </c>
      <c r="H22" s="64">
        <f t="shared" si="18"/>
        <v>18950.07</v>
      </c>
      <c r="I22" s="18">
        <f t="shared" si="18"/>
        <v>-59.049999999999272</v>
      </c>
      <c r="K22" s="59"/>
      <c r="L22" s="122"/>
      <c r="M22" s="20">
        <v>15</v>
      </c>
      <c r="N22" s="19">
        <v>948</v>
      </c>
      <c r="O22" s="17">
        <v>42826</v>
      </c>
      <c r="P22" s="19">
        <v>948</v>
      </c>
      <c r="Q22" s="379" t="s">
        <v>457</v>
      </c>
      <c r="R22" s="24">
        <v>33</v>
      </c>
      <c r="S22" s="16"/>
      <c r="T22" s="59"/>
      <c r="U22" s="122"/>
      <c r="V22" s="20">
        <v>15</v>
      </c>
      <c r="W22" s="19">
        <v>909</v>
      </c>
      <c r="X22" s="17">
        <v>42828</v>
      </c>
      <c r="Y22" s="19">
        <v>909</v>
      </c>
      <c r="Z22" s="70" t="s">
        <v>460</v>
      </c>
      <c r="AA22" s="24">
        <v>32</v>
      </c>
      <c r="AB22" s="16"/>
      <c r="AC22" s="7"/>
      <c r="AD22" s="2"/>
      <c r="AE22" s="20">
        <v>15</v>
      </c>
      <c r="AF22" s="19">
        <v>874.83</v>
      </c>
      <c r="AG22" s="17">
        <v>42831</v>
      </c>
      <c r="AH22" s="19">
        <v>874.83</v>
      </c>
      <c r="AI22" s="70" t="s">
        <v>474</v>
      </c>
      <c r="AJ22" s="24">
        <v>31</v>
      </c>
      <c r="AK22" s="16"/>
      <c r="AL22" s="59"/>
      <c r="AM22" s="122"/>
      <c r="AN22" s="20">
        <v>15</v>
      </c>
      <c r="AO22" s="19">
        <v>939.38</v>
      </c>
      <c r="AP22" s="17">
        <v>42829</v>
      </c>
      <c r="AQ22" s="19">
        <v>939.38</v>
      </c>
      <c r="AR22" s="70" t="s">
        <v>467</v>
      </c>
      <c r="AS22" s="24">
        <v>32</v>
      </c>
      <c r="AT22" s="16"/>
      <c r="AU22" s="59"/>
      <c r="AV22" s="122"/>
      <c r="AW22" s="20">
        <v>15</v>
      </c>
      <c r="AX22" s="19">
        <v>949.36</v>
      </c>
      <c r="AY22" s="106">
        <v>42830</v>
      </c>
      <c r="AZ22" s="19">
        <v>949.36</v>
      </c>
      <c r="BA22" s="125" t="s">
        <v>470</v>
      </c>
      <c r="BB22" s="441">
        <v>32</v>
      </c>
      <c r="BC22" s="16"/>
      <c r="BD22" s="59"/>
      <c r="BE22" s="122"/>
      <c r="BF22" s="20">
        <v>15</v>
      </c>
      <c r="BG22" s="19">
        <v>874.5</v>
      </c>
      <c r="BH22" s="426">
        <v>42833</v>
      </c>
      <c r="BI22" s="19">
        <v>874.5</v>
      </c>
      <c r="BJ22" s="428" t="s">
        <v>484</v>
      </c>
      <c r="BK22" s="429">
        <v>31</v>
      </c>
      <c r="BL22" s="16"/>
      <c r="BM22" s="59"/>
      <c r="BN22" s="122"/>
      <c r="BO22" s="20">
        <v>15</v>
      </c>
      <c r="BP22" s="19">
        <v>943</v>
      </c>
      <c r="BQ22" s="426">
        <v>42835</v>
      </c>
      <c r="BR22" s="19">
        <v>943</v>
      </c>
      <c r="BS22" s="428" t="s">
        <v>497</v>
      </c>
      <c r="BT22" s="429">
        <v>31</v>
      </c>
      <c r="BU22" s="16"/>
      <c r="BV22" s="59"/>
      <c r="BW22" s="122"/>
      <c r="BX22" s="20">
        <v>15</v>
      </c>
      <c r="BY22" s="19">
        <v>950.72</v>
      </c>
      <c r="BZ22" s="426">
        <v>42832</v>
      </c>
      <c r="CA22" s="19">
        <v>950.72</v>
      </c>
      <c r="CB22" s="428" t="s">
        <v>482</v>
      </c>
      <c r="CC22" s="429">
        <v>31</v>
      </c>
      <c r="CD22" s="16"/>
      <c r="CE22" s="59"/>
      <c r="CF22" s="122"/>
      <c r="CG22" s="20">
        <v>15</v>
      </c>
      <c r="CH22" s="19">
        <v>893.88</v>
      </c>
      <c r="CI22" s="17">
        <v>42835</v>
      </c>
      <c r="CJ22" s="19">
        <v>893.88</v>
      </c>
      <c r="CK22" s="70" t="s">
        <v>490</v>
      </c>
      <c r="CL22" s="24">
        <v>31</v>
      </c>
      <c r="CM22" s="16"/>
      <c r="CN22" s="129"/>
      <c r="CO22" s="122"/>
      <c r="CP22" s="20">
        <v>15</v>
      </c>
      <c r="CQ22" s="19">
        <v>932.88</v>
      </c>
      <c r="CR22" s="17">
        <v>42836</v>
      </c>
      <c r="CS22" s="19">
        <v>932.88</v>
      </c>
      <c r="CT22" s="70" t="s">
        <v>502</v>
      </c>
      <c r="CU22" s="24">
        <v>31</v>
      </c>
      <c r="CV22" s="16"/>
      <c r="CW22" s="59"/>
      <c r="CX22" s="122"/>
      <c r="CY22" s="20">
        <v>15</v>
      </c>
      <c r="CZ22" s="19">
        <v>913.53</v>
      </c>
      <c r="DA22" s="584">
        <v>42837</v>
      </c>
      <c r="DB22" s="583">
        <v>913.53</v>
      </c>
      <c r="DC22" s="661" t="s">
        <v>504</v>
      </c>
      <c r="DD22" s="102">
        <v>31</v>
      </c>
      <c r="DE22" s="16"/>
      <c r="DF22" s="59"/>
      <c r="DG22" s="122"/>
      <c r="DH22" s="20">
        <v>15</v>
      </c>
      <c r="DI22" s="19">
        <v>935.3</v>
      </c>
      <c r="DJ22" s="426">
        <v>42838</v>
      </c>
      <c r="DK22" s="19">
        <v>935.3</v>
      </c>
      <c r="DL22" s="428" t="s">
        <v>515</v>
      </c>
      <c r="DM22" s="429">
        <v>31</v>
      </c>
      <c r="DN22" s="16"/>
      <c r="DO22" s="59"/>
      <c r="DP22" s="122"/>
      <c r="DQ22" s="20">
        <v>15</v>
      </c>
      <c r="DR22" s="19">
        <v>936.2</v>
      </c>
      <c r="DS22" s="426">
        <v>42837</v>
      </c>
      <c r="DT22" s="19">
        <v>936.2</v>
      </c>
      <c r="DU22" s="428" t="s">
        <v>511</v>
      </c>
      <c r="DV22" s="429">
        <v>31</v>
      </c>
      <c r="DW22" s="16"/>
      <c r="DX22" s="59"/>
      <c r="DY22" s="122"/>
      <c r="DZ22" s="20">
        <v>15</v>
      </c>
      <c r="EA22" s="30">
        <v>906.3</v>
      </c>
      <c r="EB22" s="58">
        <v>42840</v>
      </c>
      <c r="EC22" s="30">
        <v>906.3</v>
      </c>
      <c r="ED22" s="77" t="s">
        <v>525</v>
      </c>
      <c r="EE22" s="24">
        <v>31</v>
      </c>
      <c r="EF22" s="16"/>
      <c r="EG22" s="59"/>
      <c r="EH22" s="122"/>
      <c r="EI22" s="20">
        <v>15</v>
      </c>
      <c r="EJ22" s="30">
        <v>887.98</v>
      </c>
      <c r="EK22" s="58">
        <v>42843</v>
      </c>
      <c r="EL22" s="30">
        <v>887.98</v>
      </c>
      <c r="EM22" s="77" t="s">
        <v>532</v>
      </c>
      <c r="EN22" s="24">
        <v>33</v>
      </c>
      <c r="EO22" s="16"/>
      <c r="EP22" s="59"/>
      <c r="EQ22" s="122"/>
      <c r="ER22" s="20">
        <v>15</v>
      </c>
      <c r="ES22" s="19">
        <v>923.51</v>
      </c>
      <c r="ET22" s="17">
        <v>42844</v>
      </c>
      <c r="EU22" s="19">
        <v>923.51</v>
      </c>
      <c r="EV22" s="43" t="s">
        <v>534</v>
      </c>
      <c r="EW22" s="24">
        <v>33</v>
      </c>
      <c r="EX22" s="16"/>
      <c r="EY22" s="59"/>
      <c r="EZ22" s="122"/>
      <c r="FA22" s="20">
        <v>15</v>
      </c>
      <c r="FB22" s="19">
        <v>952.99</v>
      </c>
      <c r="FC22" s="17">
        <v>42844</v>
      </c>
      <c r="FD22" s="19">
        <v>952.99</v>
      </c>
      <c r="FE22" s="43" t="s">
        <v>541</v>
      </c>
      <c r="FF22" s="24">
        <v>33</v>
      </c>
      <c r="FG22" s="16"/>
      <c r="FH22" s="59"/>
      <c r="FI22" s="122"/>
      <c r="FJ22" s="20">
        <v>15</v>
      </c>
      <c r="FK22" s="19">
        <v>907.2</v>
      </c>
      <c r="FL22" s="17">
        <v>42845</v>
      </c>
      <c r="FM22" s="19">
        <v>907.2</v>
      </c>
      <c r="FN22" s="43" t="s">
        <v>546</v>
      </c>
      <c r="FO22" s="24">
        <v>32</v>
      </c>
      <c r="FP22" s="16"/>
      <c r="FQ22" s="59"/>
      <c r="FR22" s="122"/>
      <c r="FS22" s="20">
        <v>15</v>
      </c>
      <c r="FT22" s="30">
        <v>932.13</v>
      </c>
      <c r="FU22" s="58">
        <v>42846</v>
      </c>
      <c r="FV22" s="30">
        <v>932.13</v>
      </c>
      <c r="FW22" s="77" t="s">
        <v>549</v>
      </c>
      <c r="FX22" s="24">
        <v>32</v>
      </c>
      <c r="FY22" s="16"/>
      <c r="FZ22" s="59"/>
      <c r="GA22" s="122"/>
      <c r="GB22" s="20">
        <v>15</v>
      </c>
      <c r="GC22" s="19">
        <v>881.18</v>
      </c>
      <c r="GD22" s="17">
        <v>42846</v>
      </c>
      <c r="GE22" s="19">
        <v>881.18</v>
      </c>
      <c r="GF22" s="70" t="s">
        <v>551</v>
      </c>
      <c r="GG22" s="24">
        <v>32</v>
      </c>
      <c r="GH22" s="16"/>
      <c r="GI22" s="59"/>
      <c r="GJ22" s="122"/>
      <c r="GK22" s="20">
        <v>15</v>
      </c>
      <c r="GL22" s="19">
        <v>929.9</v>
      </c>
      <c r="GM22" s="17">
        <v>42847</v>
      </c>
      <c r="GN22" s="19">
        <v>929.9</v>
      </c>
      <c r="GO22" s="70" t="s">
        <v>555</v>
      </c>
      <c r="GP22" s="24">
        <v>33</v>
      </c>
      <c r="GQ22" s="16"/>
      <c r="GR22" s="59"/>
      <c r="GS22" s="122"/>
      <c r="GT22" s="20">
        <v>15</v>
      </c>
      <c r="GU22" s="19">
        <v>904.31</v>
      </c>
      <c r="GV22" s="17">
        <v>42850</v>
      </c>
      <c r="GW22" s="19">
        <v>904.31</v>
      </c>
      <c r="GX22" s="70" t="s">
        <v>561</v>
      </c>
      <c r="GY22" s="24">
        <v>33</v>
      </c>
      <c r="GZ22" s="16"/>
      <c r="HA22" s="59"/>
      <c r="HB22" s="122"/>
      <c r="HC22" s="20">
        <v>15</v>
      </c>
      <c r="HD22" s="19">
        <v>929.86</v>
      </c>
      <c r="HE22" s="17">
        <v>42851</v>
      </c>
      <c r="HF22" s="19">
        <v>929.86</v>
      </c>
      <c r="HG22" s="70" t="s">
        <v>563</v>
      </c>
      <c r="HH22" s="24">
        <v>33</v>
      </c>
      <c r="HI22" s="16"/>
      <c r="HJ22" s="59"/>
      <c r="HK22" s="122"/>
      <c r="HL22" s="20">
        <v>15</v>
      </c>
      <c r="HM22" s="19">
        <v>925.32</v>
      </c>
      <c r="HN22" s="17">
        <v>42851</v>
      </c>
      <c r="HO22" s="19">
        <v>925.32</v>
      </c>
      <c r="HP22" s="70" t="s">
        <v>567</v>
      </c>
      <c r="HQ22" s="24">
        <v>34</v>
      </c>
      <c r="HR22" s="16"/>
      <c r="HS22" s="59"/>
      <c r="HT22" s="122"/>
      <c r="HU22" s="20">
        <v>15</v>
      </c>
      <c r="HV22" s="19">
        <v>894.9</v>
      </c>
      <c r="HW22" s="17">
        <v>42852</v>
      </c>
      <c r="HX22" s="19">
        <v>894.9</v>
      </c>
      <c r="HY22" s="321" t="s">
        <v>572</v>
      </c>
      <c r="HZ22" s="24">
        <v>34</v>
      </c>
      <c r="IA22" s="16"/>
      <c r="IB22" s="59"/>
      <c r="IC22" s="122"/>
      <c r="ID22" s="20">
        <v>15</v>
      </c>
      <c r="IE22" s="30">
        <v>902.95</v>
      </c>
      <c r="IF22" s="169">
        <v>42853</v>
      </c>
      <c r="IG22" s="30">
        <v>902.95</v>
      </c>
      <c r="IH22" s="77" t="s">
        <v>576</v>
      </c>
      <c r="II22" s="24">
        <v>34</v>
      </c>
      <c r="IJ22" s="16"/>
      <c r="IK22" s="59"/>
      <c r="IL22" s="122"/>
      <c r="IM22" s="20">
        <v>15</v>
      </c>
      <c r="IN22" s="30">
        <v>967.96</v>
      </c>
      <c r="IO22" s="169">
        <v>42853</v>
      </c>
      <c r="IP22" s="30">
        <v>967.96</v>
      </c>
      <c r="IQ22" s="77" t="s">
        <v>578</v>
      </c>
      <c r="IR22" s="24">
        <v>34</v>
      </c>
      <c r="IS22" s="16"/>
      <c r="IT22" s="59"/>
      <c r="IU22" s="122"/>
      <c r="IV22" s="20">
        <v>15</v>
      </c>
      <c r="IW22" s="19">
        <v>924.4</v>
      </c>
      <c r="IX22" s="17">
        <v>42854</v>
      </c>
      <c r="IY22" s="19">
        <v>924.4</v>
      </c>
      <c r="IZ22" s="70" t="s">
        <v>582</v>
      </c>
      <c r="JA22" s="24">
        <v>35</v>
      </c>
      <c r="JB22" s="16"/>
      <c r="JC22" s="59"/>
      <c r="JD22" s="122"/>
      <c r="JE22" s="20"/>
      <c r="JF22" s="19"/>
      <c r="JG22" s="17"/>
      <c r="JH22" s="19"/>
      <c r="JI22" s="70"/>
      <c r="JJ22" s="24"/>
      <c r="JK22" s="16"/>
      <c r="JL22" s="59"/>
      <c r="JM22" s="122"/>
      <c r="JN22" s="20"/>
      <c r="JO22" s="19"/>
      <c r="JP22" s="17"/>
      <c r="JQ22" s="19"/>
      <c r="JR22" s="379"/>
      <c r="JS22" s="24"/>
      <c r="JT22" s="16"/>
      <c r="JU22" s="59"/>
      <c r="JV22" s="122"/>
      <c r="JW22" s="20"/>
      <c r="JX22" s="19"/>
      <c r="JY22" s="17"/>
      <c r="JZ22" s="19"/>
      <c r="KA22" s="70"/>
      <c r="KB22" s="24"/>
      <c r="KC22" s="16"/>
      <c r="KD22" s="59"/>
      <c r="KE22" s="122"/>
      <c r="KF22" s="20"/>
      <c r="KG22" s="19"/>
      <c r="KH22" s="17"/>
      <c r="KI22" s="19"/>
      <c r="KJ22" s="70"/>
      <c r="KK22" s="24"/>
      <c r="KL22" s="16"/>
      <c r="KM22" s="59"/>
      <c r="KN22" s="122"/>
      <c r="KO22" s="20"/>
      <c r="KP22" s="194"/>
      <c r="KQ22" s="106"/>
      <c r="KR22" s="194"/>
      <c r="KS22" s="125"/>
      <c r="KT22" s="104"/>
      <c r="KU22" s="16"/>
      <c r="KV22" s="59"/>
      <c r="KW22" s="122"/>
      <c r="KX22" s="20"/>
      <c r="KY22" s="194"/>
      <c r="KZ22" s="17"/>
      <c r="LA22" s="194"/>
      <c r="LB22" s="70"/>
      <c r="LC22" s="24"/>
      <c r="LD22" s="16"/>
      <c r="LE22" s="59"/>
      <c r="LF22" s="122"/>
      <c r="LG22" s="20"/>
      <c r="LH22" s="19"/>
      <c r="LI22" s="17"/>
      <c r="LJ22" s="19"/>
      <c r="LK22" s="70"/>
      <c r="LL22" s="24"/>
      <c r="LM22" s="16"/>
      <c r="LN22" s="59"/>
      <c r="LO22" s="122"/>
      <c r="LP22" s="20"/>
      <c r="LQ22" s="194"/>
      <c r="LR22" s="17"/>
      <c r="LS22" s="194"/>
      <c r="LT22" s="70"/>
      <c r="LU22" s="24"/>
      <c r="LV22" s="16"/>
      <c r="LW22" s="59"/>
      <c r="LX22" s="122"/>
      <c r="LY22" s="20"/>
      <c r="LZ22" s="19"/>
      <c r="MA22" s="17"/>
      <c r="MB22" s="19"/>
      <c r="MC22" s="70"/>
      <c r="MD22" s="24"/>
      <c r="ME22" s="16"/>
      <c r="MF22" s="59"/>
      <c r="MG22" s="122"/>
      <c r="MH22" s="20"/>
      <c r="MI22" s="168"/>
      <c r="MJ22" s="17"/>
      <c r="MK22" s="168"/>
      <c r="ML22" s="70"/>
      <c r="MM22" s="24"/>
      <c r="MN22" s="16"/>
      <c r="MO22" s="59"/>
      <c r="MP22" s="122"/>
      <c r="MQ22" s="20"/>
      <c r="MR22" s="19"/>
      <c r="MS22" s="17"/>
      <c r="MT22" s="19"/>
      <c r="MU22" s="70"/>
      <c r="MV22" s="24"/>
      <c r="MW22" s="16"/>
      <c r="MX22" s="59"/>
      <c r="MY22" s="122"/>
      <c r="MZ22" s="20"/>
      <c r="NA22" s="19"/>
      <c r="NB22" s="17"/>
      <c r="NC22" s="19"/>
      <c r="ND22" s="70"/>
      <c r="NE22" s="24"/>
      <c r="NF22" s="16"/>
      <c r="NG22" s="59"/>
      <c r="NH22" s="122"/>
      <c r="NI22" s="20"/>
      <c r="NJ22" s="19"/>
      <c r="NK22" s="17"/>
      <c r="NL22" s="19"/>
      <c r="NM22" s="70"/>
      <c r="NN22" s="24"/>
      <c r="NO22" s="16"/>
      <c r="NP22" s="59"/>
      <c r="NQ22" s="172"/>
      <c r="NR22" s="20"/>
      <c r="NS22" s="19"/>
      <c r="NT22" s="17"/>
      <c r="NU22" s="19"/>
      <c r="NV22" s="70"/>
      <c r="NW22" s="24"/>
      <c r="NX22" s="16"/>
      <c r="NY22" s="59"/>
      <c r="NZ22" s="122"/>
      <c r="OA22" s="20"/>
      <c r="OB22" s="19"/>
      <c r="OC22" s="106"/>
      <c r="OD22" s="19"/>
      <c r="OE22" s="125"/>
      <c r="OF22" s="104"/>
      <c r="OG22" s="16"/>
      <c r="OH22" s="59"/>
      <c r="OI22" s="122"/>
      <c r="OJ22" s="20"/>
      <c r="OK22" s="19"/>
      <c r="OL22" s="17"/>
      <c r="OM22" s="19"/>
      <c r="ON22" s="70"/>
      <c r="OO22" s="538"/>
      <c r="OP22" s="16"/>
      <c r="OQ22" s="59"/>
      <c r="OR22" s="122"/>
      <c r="OS22" s="20"/>
      <c r="OT22" s="19"/>
      <c r="OU22" s="17"/>
      <c r="OV22" s="19"/>
      <c r="OW22" s="70"/>
      <c r="OX22" s="24"/>
      <c r="OY22" s="16"/>
      <c r="OZ22" s="59"/>
      <c r="PA22" s="122"/>
      <c r="PB22" s="20"/>
      <c r="PC22" s="19"/>
      <c r="PD22" s="17"/>
      <c r="PE22" s="19"/>
      <c r="PF22" s="70"/>
      <c r="PG22" s="24"/>
      <c r="PH22" s="16"/>
      <c r="PI22" s="59"/>
      <c r="PJ22" s="122"/>
      <c r="PK22" s="20"/>
      <c r="PL22" s="19"/>
      <c r="PM22" s="17"/>
      <c r="PN22" s="19"/>
      <c r="PO22" s="278"/>
      <c r="PP22" s="24"/>
      <c r="PQ22" s="16"/>
      <c r="PR22" s="59"/>
      <c r="PS22" s="122"/>
      <c r="PT22" s="20"/>
      <c r="PU22" s="19"/>
      <c r="PV22" s="106"/>
      <c r="PW22" s="19"/>
      <c r="PX22" s="125"/>
      <c r="PY22" s="441"/>
      <c r="PZ22" s="16"/>
      <c r="QA22" s="59"/>
      <c r="QB22" s="122"/>
      <c r="QC22" s="20"/>
      <c r="QD22" s="19"/>
      <c r="QE22" s="17"/>
      <c r="QF22" s="19"/>
      <c r="QG22" s="70"/>
      <c r="QH22" s="24"/>
      <c r="QI22" s="16"/>
      <c r="QJ22" s="59"/>
      <c r="QK22" s="122"/>
      <c r="QL22" s="20"/>
      <c r="QM22" s="19"/>
      <c r="QN22" s="17"/>
      <c r="QO22" s="19"/>
      <c r="QP22" s="70"/>
      <c r="QQ22" s="24"/>
      <c r="QR22" s="16"/>
      <c r="QS22" s="59"/>
      <c r="QT22" s="122"/>
      <c r="QU22" s="20"/>
      <c r="QV22" s="19"/>
      <c r="QW22" s="17"/>
      <c r="QX22" s="19"/>
      <c r="QY22" s="70"/>
      <c r="QZ22" s="24"/>
      <c r="RA22" s="16"/>
      <c r="RB22" s="59"/>
      <c r="RC22" s="122"/>
      <c r="RD22" s="20"/>
      <c r="RE22" s="19"/>
      <c r="RF22" s="17"/>
      <c r="RG22" s="19"/>
      <c r="RH22" s="70"/>
      <c r="RI22" s="24"/>
      <c r="RJ22" s="16"/>
      <c r="RK22" s="59"/>
      <c r="RL22" s="122"/>
      <c r="RM22" s="20"/>
      <c r="RN22" s="19"/>
      <c r="RO22" s="426"/>
      <c r="RP22" s="427"/>
      <c r="RQ22" s="428"/>
      <c r="RR22" s="429"/>
      <c r="RS22" s="16"/>
      <c r="RT22" s="59"/>
      <c r="RU22" s="122"/>
      <c r="RV22" s="20"/>
      <c r="RW22" s="19"/>
      <c r="RX22" s="17"/>
      <c r="RY22" s="19"/>
      <c r="RZ22" s="70"/>
      <c r="SA22" s="24"/>
      <c r="SB22" s="16"/>
      <c r="SC22" s="59"/>
      <c r="SD22" s="122"/>
      <c r="SE22" s="20">
        <v>15</v>
      </c>
      <c r="SF22" s="19"/>
      <c r="SG22" s="17"/>
      <c r="SH22" s="19"/>
      <c r="SI22" s="70"/>
      <c r="SJ22" s="24"/>
      <c r="SK22" s="16"/>
      <c r="SL22" s="59"/>
      <c r="SM22" s="122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SMITHFIELD FARMLAND</v>
      </c>
      <c r="C23" s="16" t="str">
        <f t="shared" si="19"/>
        <v>Smithfield</v>
      </c>
      <c r="D23" s="72" t="str">
        <f t="shared" si="19"/>
        <v>PED. 7011779</v>
      </c>
      <c r="E23" s="156">
        <f t="shared" si="19"/>
        <v>42846</v>
      </c>
      <c r="F23" s="75">
        <f t="shared" si="19"/>
        <v>18622.919999999998</v>
      </c>
      <c r="G23" s="15">
        <f t="shared" si="19"/>
        <v>22</v>
      </c>
      <c r="H23" s="64">
        <f t="shared" si="19"/>
        <v>18663.95</v>
      </c>
      <c r="I23" s="18">
        <f t="shared" si="19"/>
        <v>-41.030000000002474</v>
      </c>
      <c r="K23" s="59"/>
      <c r="L23" s="122"/>
      <c r="M23" s="20">
        <v>16</v>
      </c>
      <c r="N23" s="19">
        <v>943.5</v>
      </c>
      <c r="O23" s="17">
        <v>42826</v>
      </c>
      <c r="P23" s="19">
        <v>943.5</v>
      </c>
      <c r="Q23" s="379" t="s">
        <v>457</v>
      </c>
      <c r="R23" s="24">
        <v>33</v>
      </c>
      <c r="S23" s="16"/>
      <c r="T23" s="59"/>
      <c r="U23" s="122"/>
      <c r="V23" s="20">
        <v>16</v>
      </c>
      <c r="W23" s="19">
        <v>907.2</v>
      </c>
      <c r="X23" s="17">
        <v>42829</v>
      </c>
      <c r="Y23" s="19">
        <v>907.2</v>
      </c>
      <c r="Z23" s="70" t="s">
        <v>462</v>
      </c>
      <c r="AA23" s="24">
        <v>32</v>
      </c>
      <c r="AB23" s="16"/>
      <c r="AC23" s="7"/>
      <c r="AD23" s="2"/>
      <c r="AE23" s="20">
        <v>16</v>
      </c>
      <c r="AF23" s="19">
        <v>884.35</v>
      </c>
      <c r="AG23" s="17">
        <v>42831</v>
      </c>
      <c r="AH23" s="19">
        <v>884.35</v>
      </c>
      <c r="AI23" s="70" t="s">
        <v>474</v>
      </c>
      <c r="AJ23" s="24">
        <v>31</v>
      </c>
      <c r="AK23" s="16"/>
      <c r="AL23" s="59"/>
      <c r="AM23" s="122"/>
      <c r="AN23" s="20">
        <v>16</v>
      </c>
      <c r="AO23" s="19">
        <v>904.46</v>
      </c>
      <c r="AP23" s="17">
        <v>42829</v>
      </c>
      <c r="AQ23" s="19">
        <v>904.46</v>
      </c>
      <c r="AR23" s="70" t="s">
        <v>467</v>
      </c>
      <c r="AS23" s="24">
        <v>32</v>
      </c>
      <c r="AT23" s="16"/>
      <c r="AU23" s="59"/>
      <c r="AV23" s="122"/>
      <c r="AW23" s="20">
        <v>16</v>
      </c>
      <c r="AX23" s="19">
        <v>950.27</v>
      </c>
      <c r="AY23" s="106">
        <v>42830</v>
      </c>
      <c r="AZ23" s="19">
        <v>950.27</v>
      </c>
      <c r="BA23" s="125" t="s">
        <v>470</v>
      </c>
      <c r="BB23" s="441">
        <v>32</v>
      </c>
      <c r="BC23" s="16"/>
      <c r="BD23" s="59"/>
      <c r="BE23" s="122"/>
      <c r="BF23" s="20">
        <v>16</v>
      </c>
      <c r="BG23" s="19">
        <v>940.3</v>
      </c>
      <c r="BH23" s="426">
        <v>42832</v>
      </c>
      <c r="BI23" s="19">
        <v>940.3</v>
      </c>
      <c r="BJ23" s="428" t="s">
        <v>480</v>
      </c>
      <c r="BK23" s="429">
        <v>31</v>
      </c>
      <c r="BL23" s="16"/>
      <c r="BM23" s="59"/>
      <c r="BN23" s="122"/>
      <c r="BO23" s="20">
        <v>16</v>
      </c>
      <c r="BP23" s="19">
        <v>950.7</v>
      </c>
      <c r="BQ23" s="426">
        <v>42835</v>
      </c>
      <c r="BR23" s="19">
        <v>950.7</v>
      </c>
      <c r="BS23" s="428" t="s">
        <v>498</v>
      </c>
      <c r="BT23" s="429">
        <v>31</v>
      </c>
      <c r="BU23" s="16"/>
      <c r="BV23" s="59"/>
      <c r="BW23" s="122"/>
      <c r="BX23" s="20">
        <v>16</v>
      </c>
      <c r="BY23" s="19">
        <v>943.47</v>
      </c>
      <c r="BZ23" s="426">
        <v>42832</v>
      </c>
      <c r="CA23" s="19">
        <v>943.47</v>
      </c>
      <c r="CB23" s="428" t="s">
        <v>482</v>
      </c>
      <c r="CC23" s="429">
        <v>31</v>
      </c>
      <c r="CD23" s="16"/>
      <c r="CE23" s="59"/>
      <c r="CF23" s="122"/>
      <c r="CG23" s="20">
        <v>16</v>
      </c>
      <c r="CH23" s="19">
        <v>890.25</v>
      </c>
      <c r="CI23" s="17">
        <v>42835</v>
      </c>
      <c r="CJ23" s="19">
        <v>890.25</v>
      </c>
      <c r="CK23" s="70" t="s">
        <v>490</v>
      </c>
      <c r="CL23" s="24">
        <v>31</v>
      </c>
      <c r="CM23" s="16"/>
      <c r="CN23" s="129"/>
      <c r="CO23" s="122"/>
      <c r="CP23" s="20">
        <v>16</v>
      </c>
      <c r="CQ23" s="19">
        <v>933.33</v>
      </c>
      <c r="CR23" s="17">
        <v>42836</v>
      </c>
      <c r="CS23" s="19">
        <v>933.33</v>
      </c>
      <c r="CT23" s="70" t="s">
        <v>502</v>
      </c>
      <c r="CU23" s="24">
        <v>31</v>
      </c>
      <c r="CV23" s="16"/>
      <c r="CW23" s="59"/>
      <c r="CX23" s="122"/>
      <c r="CY23" s="20">
        <v>16</v>
      </c>
      <c r="CZ23" s="19">
        <v>938.48</v>
      </c>
      <c r="DA23" s="584">
        <v>42837</v>
      </c>
      <c r="DB23" s="583">
        <v>938.48</v>
      </c>
      <c r="DC23" s="661" t="s">
        <v>504</v>
      </c>
      <c r="DD23" s="102">
        <v>31</v>
      </c>
      <c r="DE23" s="16"/>
      <c r="DF23" s="59"/>
      <c r="DG23" s="122"/>
      <c r="DH23" s="20">
        <v>16</v>
      </c>
      <c r="DI23" s="19">
        <v>936.21</v>
      </c>
      <c r="DJ23" s="426">
        <v>42838</v>
      </c>
      <c r="DK23" s="19">
        <v>936.21</v>
      </c>
      <c r="DL23" s="428" t="s">
        <v>515</v>
      </c>
      <c r="DM23" s="429">
        <v>31</v>
      </c>
      <c r="DN23" s="16"/>
      <c r="DO23" s="59"/>
      <c r="DP23" s="122"/>
      <c r="DQ23" s="20">
        <v>16</v>
      </c>
      <c r="DR23" s="19">
        <v>928</v>
      </c>
      <c r="DS23" s="426">
        <v>42837</v>
      </c>
      <c r="DT23" s="19">
        <v>928</v>
      </c>
      <c r="DU23" s="428" t="s">
        <v>511</v>
      </c>
      <c r="DV23" s="429">
        <v>31</v>
      </c>
      <c r="DW23" s="16"/>
      <c r="DX23" s="59"/>
      <c r="DY23" s="122"/>
      <c r="DZ23" s="20">
        <v>16</v>
      </c>
      <c r="EA23" s="30">
        <v>913.5</v>
      </c>
      <c r="EB23" s="58">
        <v>42840</v>
      </c>
      <c r="EC23" s="30">
        <v>913.5</v>
      </c>
      <c r="ED23" s="77" t="s">
        <v>525</v>
      </c>
      <c r="EE23" s="24">
        <v>31</v>
      </c>
      <c r="EF23" s="16"/>
      <c r="EG23" s="59"/>
      <c r="EH23" s="122"/>
      <c r="EI23" s="20">
        <v>16</v>
      </c>
      <c r="EJ23" s="30">
        <v>771.43</v>
      </c>
      <c r="EK23" s="58">
        <v>42843</v>
      </c>
      <c r="EL23" s="30">
        <v>771.43</v>
      </c>
      <c r="EM23" s="77" t="s">
        <v>532</v>
      </c>
      <c r="EN23" s="24">
        <v>33</v>
      </c>
      <c r="EO23" s="16"/>
      <c r="EP23" s="59"/>
      <c r="EQ23" s="122"/>
      <c r="ER23" s="20">
        <v>16</v>
      </c>
      <c r="ES23" s="19">
        <v>917.16</v>
      </c>
      <c r="ET23" s="17">
        <v>42844</v>
      </c>
      <c r="EU23" s="19">
        <v>917.16</v>
      </c>
      <c r="EV23" s="43" t="s">
        <v>533</v>
      </c>
      <c r="EW23" s="24">
        <v>33</v>
      </c>
      <c r="EX23" s="16"/>
      <c r="EY23" s="59"/>
      <c r="EZ23" s="122"/>
      <c r="FA23" s="20">
        <v>16</v>
      </c>
      <c r="FB23" s="19">
        <v>917.16</v>
      </c>
      <c r="FC23" s="17">
        <v>42844</v>
      </c>
      <c r="FD23" s="19">
        <v>917.16</v>
      </c>
      <c r="FE23" s="43" t="s">
        <v>541</v>
      </c>
      <c r="FF23" s="24">
        <v>33</v>
      </c>
      <c r="FG23" s="16"/>
      <c r="FH23" s="59"/>
      <c r="FI23" s="122"/>
      <c r="FJ23" s="20">
        <v>16</v>
      </c>
      <c r="FK23" s="19">
        <v>918.1</v>
      </c>
      <c r="FL23" s="17">
        <v>42845</v>
      </c>
      <c r="FM23" s="19">
        <v>918.1</v>
      </c>
      <c r="FN23" s="43" t="s">
        <v>546</v>
      </c>
      <c r="FO23" s="24">
        <v>32</v>
      </c>
      <c r="FP23" s="16"/>
      <c r="FQ23" s="59"/>
      <c r="FR23" s="122"/>
      <c r="FS23" s="20">
        <v>16</v>
      </c>
      <c r="FT23" s="30">
        <v>938.02</v>
      </c>
      <c r="FU23" s="58">
        <v>42846</v>
      </c>
      <c r="FV23" s="30">
        <v>938.02</v>
      </c>
      <c r="FW23" s="77" t="s">
        <v>549</v>
      </c>
      <c r="FX23" s="24">
        <v>32</v>
      </c>
      <c r="FY23" s="16"/>
      <c r="FZ23" s="59"/>
      <c r="GA23" s="122"/>
      <c r="GB23" s="20">
        <v>16</v>
      </c>
      <c r="GC23" s="19">
        <v>832.2</v>
      </c>
      <c r="GD23" s="17">
        <v>42846</v>
      </c>
      <c r="GE23" s="19">
        <v>832.2</v>
      </c>
      <c r="GF23" s="70" t="s">
        <v>551</v>
      </c>
      <c r="GG23" s="24">
        <v>32</v>
      </c>
      <c r="GH23" s="16"/>
      <c r="GI23" s="59"/>
      <c r="GJ23" s="122"/>
      <c r="GK23" s="20">
        <v>16</v>
      </c>
      <c r="GL23" s="19">
        <v>913.5</v>
      </c>
      <c r="GM23" s="17">
        <v>42847</v>
      </c>
      <c r="GN23" s="19">
        <v>913.5</v>
      </c>
      <c r="GO23" s="70" t="s">
        <v>555</v>
      </c>
      <c r="GP23" s="24">
        <v>33</v>
      </c>
      <c r="GQ23" s="16"/>
      <c r="GR23" s="59"/>
      <c r="GS23" s="122"/>
      <c r="GT23" s="20">
        <v>16</v>
      </c>
      <c r="GU23" s="19">
        <v>903.4</v>
      </c>
      <c r="GV23" s="17">
        <v>42850</v>
      </c>
      <c r="GW23" s="19">
        <v>903.4</v>
      </c>
      <c r="GX23" s="70" t="s">
        <v>561</v>
      </c>
      <c r="GY23" s="24">
        <v>33</v>
      </c>
      <c r="GZ23" s="16"/>
      <c r="HA23" s="59"/>
      <c r="HB23" s="122"/>
      <c r="HC23" s="20">
        <v>16</v>
      </c>
      <c r="HD23" s="19">
        <v>930.31</v>
      </c>
      <c r="HE23" s="17">
        <v>42851</v>
      </c>
      <c r="HF23" s="19">
        <v>930.31</v>
      </c>
      <c r="HG23" s="70" t="s">
        <v>563</v>
      </c>
      <c r="HH23" s="24">
        <v>33</v>
      </c>
      <c r="HI23" s="16"/>
      <c r="HJ23" s="59"/>
      <c r="HK23" s="122"/>
      <c r="HL23" s="20">
        <v>16</v>
      </c>
      <c r="HM23" s="19">
        <v>964.79</v>
      </c>
      <c r="HN23" s="17">
        <v>42851</v>
      </c>
      <c r="HO23" s="19">
        <v>964.79</v>
      </c>
      <c r="HP23" s="70" t="s">
        <v>567</v>
      </c>
      <c r="HQ23" s="24">
        <v>34</v>
      </c>
      <c r="HR23" s="16"/>
      <c r="HS23" s="59"/>
      <c r="HT23" s="122"/>
      <c r="HU23" s="20">
        <v>16</v>
      </c>
      <c r="HV23" s="19">
        <v>885</v>
      </c>
      <c r="HW23" s="17">
        <v>42852</v>
      </c>
      <c r="HX23" s="19">
        <v>885</v>
      </c>
      <c r="HY23" s="321" t="s">
        <v>572</v>
      </c>
      <c r="HZ23" s="24">
        <v>34</v>
      </c>
      <c r="IA23" s="16"/>
      <c r="IB23" s="59"/>
      <c r="IC23" s="122"/>
      <c r="ID23" s="20">
        <v>16</v>
      </c>
      <c r="IE23" s="30">
        <v>895.24</v>
      </c>
      <c r="IF23" s="169">
        <v>42853</v>
      </c>
      <c r="IG23" s="30">
        <v>895.24</v>
      </c>
      <c r="IH23" s="77" t="s">
        <v>576</v>
      </c>
      <c r="II23" s="24">
        <v>34</v>
      </c>
      <c r="IJ23" s="16"/>
      <c r="IK23" s="59"/>
      <c r="IL23" s="122"/>
      <c r="IM23" s="20">
        <v>16</v>
      </c>
      <c r="IN23" s="30">
        <v>967.96</v>
      </c>
      <c r="IO23" s="169">
        <v>42853</v>
      </c>
      <c r="IP23" s="30">
        <v>967.96</v>
      </c>
      <c r="IQ23" s="77" t="s">
        <v>578</v>
      </c>
      <c r="IR23" s="24">
        <v>34</v>
      </c>
      <c r="IS23" s="16"/>
      <c r="IT23" s="59"/>
      <c r="IU23" s="122"/>
      <c r="IV23" s="20">
        <v>16</v>
      </c>
      <c r="IW23" s="19">
        <v>909.9</v>
      </c>
      <c r="IX23" s="17">
        <v>42854</v>
      </c>
      <c r="IY23" s="19">
        <v>909.9</v>
      </c>
      <c r="IZ23" s="70" t="s">
        <v>582</v>
      </c>
      <c r="JA23" s="24">
        <v>35</v>
      </c>
      <c r="JB23" s="16"/>
      <c r="JC23" s="59"/>
      <c r="JD23" s="122"/>
      <c r="JE23" s="20"/>
      <c r="JF23" s="19"/>
      <c r="JG23" s="17"/>
      <c r="JH23" s="19"/>
      <c r="JI23" s="70"/>
      <c r="JJ23" s="24"/>
      <c r="JK23" s="16"/>
      <c r="JL23" s="59"/>
      <c r="JM23" s="122"/>
      <c r="JN23" s="20"/>
      <c r="JO23" s="19"/>
      <c r="JP23" s="17"/>
      <c r="JQ23" s="19"/>
      <c r="JR23" s="379"/>
      <c r="JS23" s="24"/>
      <c r="JT23" s="16"/>
      <c r="JU23" s="59"/>
      <c r="JV23" s="122"/>
      <c r="JW23" s="20"/>
      <c r="JX23" s="19"/>
      <c r="JY23" s="17"/>
      <c r="JZ23" s="19"/>
      <c r="KA23" s="70"/>
      <c r="KB23" s="24"/>
      <c r="KC23" s="16"/>
      <c r="KD23" s="59"/>
      <c r="KE23" s="122"/>
      <c r="KF23" s="20"/>
      <c r="KG23" s="19"/>
      <c r="KH23" s="17"/>
      <c r="KI23" s="19"/>
      <c r="KJ23" s="70"/>
      <c r="KK23" s="24"/>
      <c r="KL23" s="16"/>
      <c r="KM23" s="59"/>
      <c r="KN23" s="122"/>
      <c r="KO23" s="20"/>
      <c r="KP23" s="194"/>
      <c r="KQ23" s="106"/>
      <c r="KR23" s="194"/>
      <c r="KS23" s="125"/>
      <c r="KT23" s="104"/>
      <c r="KU23" s="16"/>
      <c r="KV23" s="59"/>
      <c r="KW23" s="122"/>
      <c r="KX23" s="20"/>
      <c r="KY23" s="194"/>
      <c r="KZ23" s="17"/>
      <c r="LA23" s="194"/>
      <c r="LB23" s="70"/>
      <c r="LC23" s="24"/>
      <c r="LD23" s="16"/>
      <c r="LE23" s="59"/>
      <c r="LF23" s="122"/>
      <c r="LG23" s="20"/>
      <c r="LH23" s="19"/>
      <c r="LI23" s="17"/>
      <c r="LJ23" s="19"/>
      <c r="LK23" s="70"/>
      <c r="LL23" s="24"/>
      <c r="LM23" s="16"/>
      <c r="LN23" s="59"/>
      <c r="LO23" s="122"/>
      <c r="LP23" s="20"/>
      <c r="LQ23" s="194"/>
      <c r="LR23" s="17"/>
      <c r="LS23" s="194"/>
      <c r="LT23" s="70"/>
      <c r="LU23" s="24"/>
      <c r="LV23" s="16"/>
      <c r="LW23" s="59"/>
      <c r="LX23" s="122"/>
      <c r="LY23" s="20"/>
      <c r="LZ23" s="19"/>
      <c r="MA23" s="17"/>
      <c r="MB23" s="19"/>
      <c r="MC23" s="70"/>
      <c r="MD23" s="24"/>
      <c r="ME23" s="16"/>
      <c r="MF23" s="59"/>
      <c r="MG23" s="122"/>
      <c r="MH23" s="20"/>
      <c r="MI23" s="168"/>
      <c r="MJ23" s="17"/>
      <c r="MK23" s="168"/>
      <c r="ML23" s="70"/>
      <c r="MM23" s="24"/>
      <c r="MN23" s="16"/>
      <c r="MO23" s="59"/>
      <c r="MP23" s="122"/>
      <c r="MQ23" s="20"/>
      <c r="MR23" s="19"/>
      <c r="MS23" s="17"/>
      <c r="MT23" s="19"/>
      <c r="MU23" s="70"/>
      <c r="MV23" s="24"/>
      <c r="MW23" s="16"/>
      <c r="MX23" s="59"/>
      <c r="MY23" s="122"/>
      <c r="MZ23" s="20"/>
      <c r="NA23" s="19"/>
      <c r="NB23" s="17"/>
      <c r="NC23" s="19"/>
      <c r="ND23" s="70"/>
      <c r="NE23" s="24"/>
      <c r="NF23" s="16"/>
      <c r="NG23" s="59"/>
      <c r="NH23" s="122"/>
      <c r="NI23" s="20"/>
      <c r="NJ23" s="19"/>
      <c r="NK23" s="17"/>
      <c r="NL23" s="19"/>
      <c r="NM23" s="70"/>
      <c r="NN23" s="24"/>
      <c r="NO23" s="16"/>
      <c r="NP23" s="59"/>
      <c r="NQ23" s="172"/>
      <c r="NR23" s="20"/>
      <c r="NS23" s="19"/>
      <c r="NT23" s="17"/>
      <c r="NU23" s="19"/>
      <c r="NV23" s="70"/>
      <c r="NW23" s="24"/>
      <c r="NX23" s="16"/>
      <c r="NY23" s="59"/>
      <c r="NZ23" s="122"/>
      <c r="OA23" s="20"/>
      <c r="OB23" s="19"/>
      <c r="OC23" s="106"/>
      <c r="OD23" s="19"/>
      <c r="OE23" s="125"/>
      <c r="OF23" s="104"/>
      <c r="OG23" s="16"/>
      <c r="OH23" s="59"/>
      <c r="OI23" s="122"/>
      <c r="OJ23" s="20"/>
      <c r="OK23" s="19"/>
      <c r="OL23" s="17"/>
      <c r="OM23" s="19"/>
      <c r="ON23" s="70"/>
      <c r="OO23" s="538"/>
      <c r="OP23" s="16"/>
      <c r="OQ23" s="59"/>
      <c r="OR23" s="122"/>
      <c r="OS23" s="20"/>
      <c r="OT23" s="19"/>
      <c r="OU23" s="17"/>
      <c r="OV23" s="19"/>
      <c r="OW23" s="70"/>
      <c r="OX23" s="24"/>
      <c r="OY23" s="16"/>
      <c r="OZ23" s="59"/>
      <c r="PA23" s="122"/>
      <c r="PB23" s="20"/>
      <c r="PC23" s="19"/>
      <c r="PD23" s="17"/>
      <c r="PE23" s="19"/>
      <c r="PF23" s="70"/>
      <c r="PG23" s="24"/>
      <c r="PH23" s="16"/>
      <c r="PI23" s="59"/>
      <c r="PJ23" s="122"/>
      <c r="PK23" s="20"/>
      <c r="PL23" s="19"/>
      <c r="PM23" s="17"/>
      <c r="PN23" s="19"/>
      <c r="PO23" s="278"/>
      <c r="PP23" s="24"/>
      <c r="PQ23" s="16"/>
      <c r="PR23" s="59"/>
      <c r="PS23" s="122"/>
      <c r="PT23" s="20"/>
      <c r="PU23" s="19"/>
      <c r="PV23" s="106"/>
      <c r="PW23" s="19"/>
      <c r="PX23" s="125"/>
      <c r="PY23" s="441"/>
      <c r="PZ23" s="16"/>
      <c r="QA23" s="59"/>
      <c r="QB23" s="122"/>
      <c r="QC23" s="20"/>
      <c r="QD23" s="19"/>
      <c r="QE23" s="17"/>
      <c r="QF23" s="19"/>
      <c r="QG23" s="70"/>
      <c r="QH23" s="24"/>
      <c r="QI23" s="16"/>
      <c r="QJ23" s="59"/>
      <c r="QK23" s="122"/>
      <c r="QL23" s="20"/>
      <c r="QM23" s="19"/>
      <c r="QN23" s="17"/>
      <c r="QO23" s="19"/>
      <c r="QP23" s="70"/>
      <c r="QQ23" s="24"/>
      <c r="QR23" s="16"/>
      <c r="QS23" s="59"/>
      <c r="QT23" s="122"/>
      <c r="QU23" s="20"/>
      <c r="QV23" s="19"/>
      <c r="QW23" s="17"/>
      <c r="QX23" s="19"/>
      <c r="QY23" s="70"/>
      <c r="QZ23" s="24"/>
      <c r="RA23" s="16"/>
      <c r="RB23" s="59"/>
      <c r="RC23" s="122"/>
      <c r="RD23" s="20"/>
      <c r="RE23" s="19"/>
      <c r="RF23" s="17"/>
      <c r="RG23" s="19"/>
      <c r="RH23" s="70"/>
      <c r="RI23" s="24"/>
      <c r="RJ23" s="16"/>
      <c r="RK23" s="59"/>
      <c r="RL23" s="122"/>
      <c r="RM23" s="20"/>
      <c r="RN23" s="19"/>
      <c r="RO23" s="426"/>
      <c r="RP23" s="427"/>
      <c r="RQ23" s="428"/>
      <c r="RR23" s="429"/>
      <c r="RS23" s="16"/>
      <c r="RT23" s="59"/>
      <c r="RU23" s="122"/>
      <c r="RV23" s="20"/>
      <c r="RW23" s="19"/>
      <c r="RX23" s="17"/>
      <c r="RY23" s="19"/>
      <c r="RZ23" s="70"/>
      <c r="SA23" s="24"/>
      <c r="SB23" s="16"/>
      <c r="SC23" s="59"/>
      <c r="SD23" s="122"/>
      <c r="SE23" s="20">
        <v>16</v>
      </c>
      <c r="SF23" s="19"/>
      <c r="SG23" s="17"/>
      <c r="SH23" s="19"/>
      <c r="SI23" s="70"/>
      <c r="SJ23" s="24"/>
      <c r="SK23" s="16"/>
      <c r="SL23" s="59"/>
      <c r="SM23" s="122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2" t="str">
        <f t="shared" si="20"/>
        <v>PED. 7011860</v>
      </c>
      <c r="E24" s="156">
        <f t="shared" si="20"/>
        <v>42847</v>
      </c>
      <c r="F24" s="75">
        <f t="shared" si="20"/>
        <v>19408.38</v>
      </c>
      <c r="G24" s="15">
        <f t="shared" si="20"/>
        <v>21</v>
      </c>
      <c r="H24" s="64">
        <f t="shared" si="20"/>
        <v>19437.3</v>
      </c>
      <c r="I24" s="18">
        <f t="shared" si="20"/>
        <v>-28.919999999998254</v>
      </c>
      <c r="K24" s="59"/>
      <c r="L24" s="122"/>
      <c r="M24" s="20">
        <v>17</v>
      </c>
      <c r="N24" s="19">
        <v>945.3</v>
      </c>
      <c r="O24" s="17">
        <v>42826</v>
      </c>
      <c r="P24" s="19">
        <v>945.3</v>
      </c>
      <c r="Q24" s="379" t="s">
        <v>457</v>
      </c>
      <c r="R24" s="24">
        <v>33</v>
      </c>
      <c r="S24" s="16"/>
      <c r="T24" s="59"/>
      <c r="U24" s="122"/>
      <c r="V24" s="20">
        <v>17</v>
      </c>
      <c r="W24" s="19">
        <v>918.1</v>
      </c>
      <c r="X24" s="17">
        <v>42829</v>
      </c>
      <c r="Y24" s="19">
        <v>918.1</v>
      </c>
      <c r="Z24" s="70" t="s">
        <v>462</v>
      </c>
      <c r="AA24" s="24">
        <v>32</v>
      </c>
      <c r="AB24" s="16"/>
      <c r="AC24" s="7"/>
      <c r="AD24" s="2"/>
      <c r="AE24" s="20">
        <v>17</v>
      </c>
      <c r="AF24" s="19">
        <v>904.76</v>
      </c>
      <c r="AG24" s="17">
        <v>42831</v>
      </c>
      <c r="AH24" s="19">
        <v>904.76</v>
      </c>
      <c r="AI24" s="70" t="s">
        <v>474</v>
      </c>
      <c r="AJ24" s="24">
        <v>31</v>
      </c>
      <c r="AK24" s="16"/>
      <c r="AL24" s="59"/>
      <c r="AM24" s="122"/>
      <c r="AN24" s="20">
        <v>17</v>
      </c>
      <c r="AO24" s="19">
        <v>953.9</v>
      </c>
      <c r="AP24" s="17">
        <v>42829</v>
      </c>
      <c r="AQ24" s="19">
        <v>953.9</v>
      </c>
      <c r="AR24" s="70" t="s">
        <v>467</v>
      </c>
      <c r="AS24" s="24">
        <v>32</v>
      </c>
      <c r="AT24" s="16"/>
      <c r="AU24" s="59"/>
      <c r="AV24" s="122"/>
      <c r="AW24" s="20">
        <v>17</v>
      </c>
      <c r="AX24" s="19">
        <v>913.08</v>
      </c>
      <c r="AY24" s="106">
        <v>42830</v>
      </c>
      <c r="AZ24" s="19">
        <v>913.08</v>
      </c>
      <c r="BA24" s="125" t="s">
        <v>470</v>
      </c>
      <c r="BB24" s="441">
        <v>32</v>
      </c>
      <c r="BC24" s="16"/>
      <c r="BD24" s="59"/>
      <c r="BE24" s="122"/>
      <c r="BF24" s="20">
        <v>17</v>
      </c>
      <c r="BG24" s="19">
        <v>938</v>
      </c>
      <c r="BH24" s="426">
        <v>42833</v>
      </c>
      <c r="BI24" s="19">
        <v>938</v>
      </c>
      <c r="BJ24" s="428" t="s">
        <v>484</v>
      </c>
      <c r="BK24" s="429">
        <v>31</v>
      </c>
      <c r="BL24" s="16"/>
      <c r="BM24" s="59"/>
      <c r="BN24" s="122"/>
      <c r="BO24" s="20">
        <v>17</v>
      </c>
      <c r="BP24" s="19">
        <v>963</v>
      </c>
      <c r="BQ24" s="426">
        <v>42835</v>
      </c>
      <c r="BR24" s="19">
        <v>963</v>
      </c>
      <c r="BS24" s="428" t="s">
        <v>498</v>
      </c>
      <c r="BT24" s="429">
        <v>31</v>
      </c>
      <c r="BU24" s="16"/>
      <c r="BV24" s="59"/>
      <c r="BW24" s="122"/>
      <c r="BX24" s="20">
        <v>17</v>
      </c>
      <c r="BY24" s="19">
        <v>964.33</v>
      </c>
      <c r="BZ24" s="426">
        <v>42832</v>
      </c>
      <c r="CA24" s="19">
        <v>964.33</v>
      </c>
      <c r="CB24" s="428" t="s">
        <v>482</v>
      </c>
      <c r="CC24" s="429">
        <v>31</v>
      </c>
      <c r="CD24" s="16"/>
      <c r="CE24" s="59"/>
      <c r="CF24" s="122"/>
      <c r="CG24" s="20">
        <v>17</v>
      </c>
      <c r="CH24" s="19">
        <v>906.58</v>
      </c>
      <c r="CI24" s="17">
        <v>42835</v>
      </c>
      <c r="CJ24" s="19">
        <v>906.58</v>
      </c>
      <c r="CK24" s="70" t="s">
        <v>490</v>
      </c>
      <c r="CL24" s="24">
        <v>31</v>
      </c>
      <c r="CM24" s="16"/>
      <c r="CN24" s="129"/>
      <c r="CO24" s="122"/>
      <c r="CP24" s="20">
        <v>17</v>
      </c>
      <c r="CQ24" s="19">
        <v>949.66</v>
      </c>
      <c r="CR24" s="17">
        <v>42836</v>
      </c>
      <c r="CS24" s="19">
        <v>949.66</v>
      </c>
      <c r="CT24" s="70" t="s">
        <v>502</v>
      </c>
      <c r="CU24" s="24">
        <v>31</v>
      </c>
      <c r="CV24" s="16"/>
      <c r="CW24" s="59"/>
      <c r="CX24" s="122"/>
      <c r="CY24" s="20">
        <v>17</v>
      </c>
      <c r="CZ24" s="19">
        <v>941.65</v>
      </c>
      <c r="DA24" s="584">
        <v>42837</v>
      </c>
      <c r="DB24" s="583">
        <v>941.65</v>
      </c>
      <c r="DC24" s="661" t="s">
        <v>504</v>
      </c>
      <c r="DD24" s="102">
        <v>31</v>
      </c>
      <c r="DE24" s="16"/>
      <c r="DF24" s="59"/>
      <c r="DG24" s="122"/>
      <c r="DH24" s="20">
        <v>17</v>
      </c>
      <c r="DI24" s="19">
        <v>952.54</v>
      </c>
      <c r="DJ24" s="426">
        <v>42838</v>
      </c>
      <c r="DK24" s="19">
        <v>952.54</v>
      </c>
      <c r="DL24" s="428" t="s">
        <v>515</v>
      </c>
      <c r="DM24" s="429">
        <v>31</v>
      </c>
      <c r="DN24" s="16"/>
      <c r="DO24" s="59"/>
      <c r="DP24" s="122"/>
      <c r="DQ24" s="20">
        <v>17</v>
      </c>
      <c r="DR24" s="19">
        <v>915.3</v>
      </c>
      <c r="DS24" s="426">
        <v>42837</v>
      </c>
      <c r="DT24" s="19">
        <v>915.3</v>
      </c>
      <c r="DU24" s="428" t="s">
        <v>511</v>
      </c>
      <c r="DV24" s="429">
        <v>31</v>
      </c>
      <c r="DW24" s="16"/>
      <c r="DX24" s="59"/>
      <c r="DY24" s="122"/>
      <c r="DZ24" s="20">
        <v>17</v>
      </c>
      <c r="EA24" s="30">
        <v>941.7</v>
      </c>
      <c r="EB24" s="58">
        <v>42840</v>
      </c>
      <c r="EC24" s="30">
        <v>941.7</v>
      </c>
      <c r="ED24" s="77" t="s">
        <v>525</v>
      </c>
      <c r="EE24" s="24">
        <v>31</v>
      </c>
      <c r="EF24" s="16"/>
      <c r="EG24" s="59"/>
      <c r="EH24" s="122"/>
      <c r="EI24" s="20">
        <v>17</v>
      </c>
      <c r="EJ24" s="30">
        <v>907.03</v>
      </c>
      <c r="EK24" s="58">
        <v>42843</v>
      </c>
      <c r="EL24" s="30">
        <v>907.03</v>
      </c>
      <c r="EM24" s="77" t="s">
        <v>532</v>
      </c>
      <c r="EN24" s="24">
        <v>33</v>
      </c>
      <c r="EO24" s="16"/>
      <c r="EP24" s="59"/>
      <c r="EQ24" s="122"/>
      <c r="ER24" s="20">
        <v>17</v>
      </c>
      <c r="ES24" s="19">
        <v>884.5</v>
      </c>
      <c r="ET24" s="17">
        <v>42844</v>
      </c>
      <c r="EU24" s="19">
        <v>884.5</v>
      </c>
      <c r="EV24" s="43" t="s">
        <v>534</v>
      </c>
      <c r="EW24" s="24">
        <v>33</v>
      </c>
      <c r="EX24" s="16"/>
      <c r="EY24" s="59"/>
      <c r="EZ24" s="122"/>
      <c r="FA24" s="20">
        <v>17</v>
      </c>
      <c r="FB24" s="19">
        <v>959.8</v>
      </c>
      <c r="FC24" s="17">
        <v>42844</v>
      </c>
      <c r="FD24" s="19">
        <v>959.8</v>
      </c>
      <c r="FE24" s="43" t="s">
        <v>541</v>
      </c>
      <c r="FF24" s="24">
        <v>33</v>
      </c>
      <c r="FG24" s="16"/>
      <c r="FH24" s="59"/>
      <c r="FI24" s="122"/>
      <c r="FJ24" s="20">
        <v>17</v>
      </c>
      <c r="FK24" s="19">
        <v>884</v>
      </c>
      <c r="FL24" s="17">
        <v>42845</v>
      </c>
      <c r="FM24" s="19">
        <v>884</v>
      </c>
      <c r="FN24" s="43" t="s">
        <v>546</v>
      </c>
      <c r="FO24" s="24">
        <v>32</v>
      </c>
      <c r="FP24" s="16"/>
      <c r="FQ24" s="59"/>
      <c r="FR24" s="122"/>
      <c r="FS24" s="20">
        <v>17</v>
      </c>
      <c r="FT24" s="30">
        <v>967.05</v>
      </c>
      <c r="FU24" s="58">
        <v>42846</v>
      </c>
      <c r="FV24" s="30">
        <v>967.05</v>
      </c>
      <c r="FW24" s="77" t="s">
        <v>549</v>
      </c>
      <c r="FX24" s="24">
        <v>32</v>
      </c>
      <c r="FY24" s="16"/>
      <c r="FZ24" s="59"/>
      <c r="GA24" s="122"/>
      <c r="GB24" s="20">
        <v>17</v>
      </c>
      <c r="GC24" s="19">
        <v>767.8</v>
      </c>
      <c r="GD24" s="17">
        <v>42846</v>
      </c>
      <c r="GE24" s="19">
        <v>767.8</v>
      </c>
      <c r="GF24" s="70" t="s">
        <v>551</v>
      </c>
      <c r="GG24" s="24">
        <v>32</v>
      </c>
      <c r="GH24" s="16"/>
      <c r="GI24" s="59"/>
      <c r="GJ24" s="122"/>
      <c r="GK24" s="20">
        <v>17</v>
      </c>
      <c r="GL24" s="19">
        <v>935.3</v>
      </c>
      <c r="GM24" s="17">
        <v>42847</v>
      </c>
      <c r="GN24" s="19">
        <v>935.3</v>
      </c>
      <c r="GO24" s="70" t="s">
        <v>555</v>
      </c>
      <c r="GP24" s="24">
        <v>33</v>
      </c>
      <c r="GQ24" s="16"/>
      <c r="GR24" s="59"/>
      <c r="GS24" s="122"/>
      <c r="GT24" s="20">
        <v>17</v>
      </c>
      <c r="GU24" s="19">
        <v>897.51</v>
      </c>
      <c r="GV24" s="17">
        <v>42850</v>
      </c>
      <c r="GW24" s="19">
        <v>897.51</v>
      </c>
      <c r="GX24" s="70" t="s">
        <v>561</v>
      </c>
      <c r="GY24" s="24">
        <v>33</v>
      </c>
      <c r="GZ24" s="16"/>
      <c r="HA24" s="59"/>
      <c r="HB24" s="122"/>
      <c r="HC24" s="20">
        <v>17</v>
      </c>
      <c r="HD24" s="19">
        <v>979.75</v>
      </c>
      <c r="HE24" s="17">
        <v>42851</v>
      </c>
      <c r="HF24" s="19">
        <v>979.75</v>
      </c>
      <c r="HG24" s="70" t="s">
        <v>563</v>
      </c>
      <c r="HH24" s="24">
        <v>33</v>
      </c>
      <c r="HI24" s="16"/>
      <c r="HJ24" s="59"/>
      <c r="HK24" s="122"/>
      <c r="HL24" s="20">
        <v>17</v>
      </c>
      <c r="HM24" s="19">
        <v>975.22</v>
      </c>
      <c r="HN24" s="17">
        <v>42851</v>
      </c>
      <c r="HO24" s="19">
        <v>975.22</v>
      </c>
      <c r="HP24" s="70" t="s">
        <v>567</v>
      </c>
      <c r="HQ24" s="24">
        <v>34</v>
      </c>
      <c r="HR24" s="16"/>
      <c r="HS24" s="59"/>
      <c r="HT24" s="122"/>
      <c r="HU24" s="20">
        <v>17</v>
      </c>
      <c r="HV24" s="19">
        <v>949.8</v>
      </c>
      <c r="HW24" s="17">
        <v>42852</v>
      </c>
      <c r="HX24" s="19">
        <v>949.8</v>
      </c>
      <c r="HY24" s="321" t="s">
        <v>572</v>
      </c>
      <c r="HZ24" s="24">
        <v>34</v>
      </c>
      <c r="IA24" s="16"/>
      <c r="IB24" s="59"/>
      <c r="IC24" s="122"/>
      <c r="ID24" s="20">
        <v>17</v>
      </c>
      <c r="IE24" s="30">
        <v>888.44</v>
      </c>
      <c r="IF24" s="169">
        <v>42853</v>
      </c>
      <c r="IG24" s="30">
        <v>888.44</v>
      </c>
      <c r="IH24" s="77" t="s">
        <v>576</v>
      </c>
      <c r="II24" s="24">
        <v>34</v>
      </c>
      <c r="IJ24" s="16"/>
      <c r="IK24" s="59"/>
      <c r="IL24" s="122"/>
      <c r="IM24" s="20">
        <v>17</v>
      </c>
      <c r="IN24" s="30">
        <v>943.92</v>
      </c>
      <c r="IO24" s="169">
        <v>42853</v>
      </c>
      <c r="IP24" s="30">
        <v>943.92</v>
      </c>
      <c r="IQ24" s="77" t="s">
        <v>578</v>
      </c>
      <c r="IR24" s="24">
        <v>34</v>
      </c>
      <c r="IS24" s="16"/>
      <c r="IT24" s="59"/>
      <c r="IU24" s="122"/>
      <c r="IV24" s="20">
        <v>17</v>
      </c>
      <c r="IW24" s="19">
        <v>910.8</v>
      </c>
      <c r="IX24" s="17">
        <v>42854</v>
      </c>
      <c r="IY24" s="19">
        <v>910.8</v>
      </c>
      <c r="IZ24" s="70" t="s">
        <v>582</v>
      </c>
      <c r="JA24" s="24">
        <v>35</v>
      </c>
      <c r="JB24" s="16"/>
      <c r="JC24" s="59"/>
      <c r="JD24" s="122"/>
      <c r="JE24" s="20"/>
      <c r="JF24" s="19"/>
      <c r="JG24" s="17"/>
      <c r="JH24" s="19"/>
      <c r="JI24" s="70"/>
      <c r="JJ24" s="24"/>
      <c r="JK24" s="16"/>
      <c r="JL24" s="59"/>
      <c r="JM24" s="122"/>
      <c r="JN24" s="20"/>
      <c r="JO24" s="19"/>
      <c r="JP24" s="17"/>
      <c r="JQ24" s="19"/>
      <c r="JR24" s="379"/>
      <c r="JS24" s="24"/>
      <c r="JT24" s="16"/>
      <c r="JU24" s="59"/>
      <c r="JV24" s="122"/>
      <c r="JW24" s="20"/>
      <c r="JX24" s="19"/>
      <c r="JY24" s="17"/>
      <c r="JZ24" s="19"/>
      <c r="KA24" s="70"/>
      <c r="KB24" s="24"/>
      <c r="KC24" s="16"/>
      <c r="KD24" s="59"/>
      <c r="KE24" s="122"/>
      <c r="KF24" s="20"/>
      <c r="KG24" s="19"/>
      <c r="KH24" s="17"/>
      <c r="KI24" s="19"/>
      <c r="KJ24" s="70"/>
      <c r="KK24" s="24"/>
      <c r="KL24" s="16"/>
      <c r="KM24" s="59"/>
      <c r="KN24" s="122"/>
      <c r="KO24" s="20"/>
      <c r="KP24" s="194"/>
      <c r="KQ24" s="106"/>
      <c r="KR24" s="194"/>
      <c r="KS24" s="125"/>
      <c r="KT24" s="104"/>
      <c r="KU24" s="16"/>
      <c r="KV24" s="59"/>
      <c r="KW24" s="122"/>
      <c r="KX24" s="20"/>
      <c r="KY24" s="194"/>
      <c r="KZ24" s="17"/>
      <c r="LA24" s="194"/>
      <c r="LB24" s="70"/>
      <c r="LC24" s="24"/>
      <c r="LD24" s="16"/>
      <c r="LE24" s="59"/>
      <c r="LF24" s="122"/>
      <c r="LG24" s="20"/>
      <c r="LH24" s="19"/>
      <c r="LI24" s="17"/>
      <c r="LJ24" s="19"/>
      <c r="LK24" s="70"/>
      <c r="LL24" s="24"/>
      <c r="LM24" s="16"/>
      <c r="LN24" s="59"/>
      <c r="LO24" s="122"/>
      <c r="LP24" s="20"/>
      <c r="LQ24" s="194"/>
      <c r="LR24" s="17"/>
      <c r="LS24" s="194"/>
      <c r="LT24" s="70"/>
      <c r="LU24" s="24"/>
      <c r="LV24" s="16"/>
      <c r="LW24" s="59"/>
      <c r="LX24" s="122"/>
      <c r="LY24" s="20"/>
      <c r="LZ24" s="19"/>
      <c r="MA24" s="17"/>
      <c r="MB24" s="19"/>
      <c r="MC24" s="70"/>
      <c r="MD24" s="24"/>
      <c r="ME24" s="16"/>
      <c r="MF24" s="59"/>
      <c r="MG24" s="122"/>
      <c r="MH24" s="20"/>
      <c r="MI24" s="168"/>
      <c r="MJ24" s="17"/>
      <c r="MK24" s="168"/>
      <c r="ML24" s="70"/>
      <c r="MM24" s="24"/>
      <c r="MN24" s="16"/>
      <c r="MO24" s="59"/>
      <c r="MP24" s="122"/>
      <c r="MQ24" s="20"/>
      <c r="MR24" s="19"/>
      <c r="MS24" s="17"/>
      <c r="MT24" s="19"/>
      <c r="MU24" s="70"/>
      <c r="MV24" s="24"/>
      <c r="MW24" s="16"/>
      <c r="MX24" s="59"/>
      <c r="MY24" s="122"/>
      <c r="MZ24" s="20"/>
      <c r="NA24" s="19"/>
      <c r="NB24" s="17"/>
      <c r="NC24" s="19"/>
      <c r="ND24" s="70"/>
      <c r="NE24" s="24"/>
      <c r="NF24" s="16"/>
      <c r="NG24" s="59"/>
      <c r="NH24" s="122"/>
      <c r="NI24" s="20"/>
      <c r="NJ24" s="19"/>
      <c r="NK24" s="17"/>
      <c r="NL24" s="19"/>
      <c r="NM24" s="70"/>
      <c r="NN24" s="24"/>
      <c r="NO24" s="16"/>
      <c r="NP24" s="59"/>
      <c r="NQ24" s="172"/>
      <c r="NR24" s="20"/>
      <c r="NS24" s="19"/>
      <c r="NT24" s="17"/>
      <c r="NU24" s="19"/>
      <c r="NV24" s="70"/>
      <c r="NW24" s="24"/>
      <c r="NX24" s="16"/>
      <c r="NY24" s="59"/>
      <c r="NZ24" s="122"/>
      <c r="OA24" s="20"/>
      <c r="OB24" s="19"/>
      <c r="OC24" s="106"/>
      <c r="OD24" s="19"/>
      <c r="OE24" s="125"/>
      <c r="OF24" s="104"/>
      <c r="OG24" s="16"/>
      <c r="OH24" s="59"/>
      <c r="OI24" s="122"/>
      <c r="OJ24" s="20"/>
      <c r="OK24" s="19"/>
      <c r="OL24" s="17"/>
      <c r="OM24" s="19"/>
      <c r="ON24" s="70"/>
      <c r="OO24" s="538"/>
      <c r="OP24" s="16"/>
      <c r="OQ24" s="59"/>
      <c r="OR24" s="122"/>
      <c r="OS24" s="20"/>
      <c r="OT24" s="19"/>
      <c r="OU24" s="17"/>
      <c r="OV24" s="19"/>
      <c r="OW24" s="70"/>
      <c r="OX24" s="24"/>
      <c r="OY24" s="16"/>
      <c r="OZ24" s="59"/>
      <c r="PA24" s="122"/>
      <c r="PB24" s="20"/>
      <c r="PC24" s="19"/>
      <c r="PD24" s="17"/>
      <c r="PE24" s="19"/>
      <c r="PF24" s="70"/>
      <c r="PG24" s="24"/>
      <c r="PH24" s="16"/>
      <c r="PI24" s="59"/>
      <c r="PJ24" s="122"/>
      <c r="PK24" s="20"/>
      <c r="PL24" s="19"/>
      <c r="PM24" s="17"/>
      <c r="PN24" s="19"/>
      <c r="PO24" s="278"/>
      <c r="PP24" s="24"/>
      <c r="PQ24" s="16"/>
      <c r="PR24" s="59"/>
      <c r="PS24" s="122"/>
      <c r="PT24" s="20"/>
      <c r="PU24" s="19"/>
      <c r="PV24" s="106"/>
      <c r="PW24" s="19"/>
      <c r="PX24" s="125"/>
      <c r="PY24" s="441"/>
      <c r="PZ24" s="16"/>
      <c r="QA24" s="59"/>
      <c r="QB24" s="122"/>
      <c r="QC24" s="20"/>
      <c r="QD24" s="19"/>
      <c r="QE24" s="17"/>
      <c r="QF24" s="19"/>
      <c r="QG24" s="70"/>
      <c r="QH24" s="24"/>
      <c r="QI24" s="16"/>
      <c r="QJ24" s="59"/>
      <c r="QK24" s="122"/>
      <c r="QL24" s="20"/>
      <c r="QM24" s="19"/>
      <c r="QN24" s="17"/>
      <c r="QO24" s="19"/>
      <c r="QP24" s="70"/>
      <c r="QQ24" s="24"/>
      <c r="QR24" s="16"/>
      <c r="QS24" s="59"/>
      <c r="QT24" s="122"/>
      <c r="QU24" s="20"/>
      <c r="QV24" s="19"/>
      <c r="QW24" s="17"/>
      <c r="QX24" s="19"/>
      <c r="QY24" s="70"/>
      <c r="QZ24" s="24"/>
      <c r="RA24" s="16"/>
      <c r="RB24" s="59"/>
      <c r="RC24" s="122"/>
      <c r="RD24" s="20"/>
      <c r="RE24" s="19"/>
      <c r="RF24" s="17"/>
      <c r="RG24" s="19"/>
      <c r="RH24" s="70"/>
      <c r="RI24" s="24"/>
      <c r="RJ24" s="16"/>
      <c r="RK24" s="59"/>
      <c r="RL24" s="122"/>
      <c r="RM24" s="20"/>
      <c r="RN24" s="19"/>
      <c r="RO24" s="426"/>
      <c r="RP24" s="427"/>
      <c r="RQ24" s="428"/>
      <c r="RR24" s="429"/>
      <c r="RS24" s="16"/>
      <c r="RT24" s="59"/>
      <c r="RU24" s="122"/>
      <c r="RV24" s="20"/>
      <c r="RW24" s="19"/>
      <c r="RX24" s="17"/>
      <c r="RY24" s="19"/>
      <c r="RZ24" s="70"/>
      <c r="SA24" s="24"/>
      <c r="SB24" s="16"/>
      <c r="SC24" s="59"/>
      <c r="SD24" s="122"/>
      <c r="SE24" s="20">
        <v>17</v>
      </c>
      <c r="SF24" s="19"/>
      <c r="SG24" s="17"/>
      <c r="SH24" s="19"/>
      <c r="SI24" s="70"/>
      <c r="SJ24" s="24"/>
      <c r="SK24" s="16"/>
      <c r="SL24" s="59"/>
      <c r="SM24" s="122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SMITHFIELD FARMLAND</v>
      </c>
      <c r="C25" s="24" t="str">
        <f t="shared" si="21"/>
        <v>Smithfield</v>
      </c>
      <c r="D25" s="72" t="str">
        <f t="shared" si="21"/>
        <v>PED. 7012100</v>
      </c>
      <c r="E25" s="156">
        <f t="shared" si="21"/>
        <v>42850</v>
      </c>
      <c r="F25" s="75">
        <f t="shared" si="21"/>
        <v>18733.669999999998</v>
      </c>
      <c r="G25" s="15">
        <f t="shared" si="21"/>
        <v>21</v>
      </c>
      <c r="H25" s="64">
        <f t="shared" si="21"/>
        <v>18708.400000000001</v>
      </c>
      <c r="I25" s="18">
        <f t="shared" si="21"/>
        <v>25.269999999996799</v>
      </c>
      <c r="K25" s="59"/>
      <c r="L25" s="172"/>
      <c r="M25" s="20">
        <v>18</v>
      </c>
      <c r="N25" s="19">
        <v>938</v>
      </c>
      <c r="O25" s="17">
        <v>42826</v>
      </c>
      <c r="P25" s="19">
        <v>938</v>
      </c>
      <c r="Q25" s="379" t="s">
        <v>457</v>
      </c>
      <c r="R25" s="24">
        <v>33</v>
      </c>
      <c r="S25" s="16"/>
      <c r="T25" s="59"/>
      <c r="U25" s="172"/>
      <c r="V25" s="20">
        <v>18</v>
      </c>
      <c r="W25" s="19">
        <v>941.7</v>
      </c>
      <c r="X25" s="17">
        <v>42828</v>
      </c>
      <c r="Y25" s="19">
        <v>941.7</v>
      </c>
      <c r="Z25" s="70" t="s">
        <v>460</v>
      </c>
      <c r="AA25" s="24">
        <v>32</v>
      </c>
      <c r="AB25" s="16"/>
      <c r="AC25" s="7"/>
      <c r="AD25" s="2"/>
      <c r="AE25" s="20">
        <v>18</v>
      </c>
      <c r="AF25" s="19">
        <v>899.32</v>
      </c>
      <c r="AG25" s="17">
        <v>42831</v>
      </c>
      <c r="AH25" s="19">
        <v>899.32</v>
      </c>
      <c r="AI25" s="70" t="s">
        <v>474</v>
      </c>
      <c r="AJ25" s="24">
        <v>31</v>
      </c>
      <c r="AK25" s="16"/>
      <c r="AL25" s="59"/>
      <c r="AM25" s="172"/>
      <c r="AN25" s="20">
        <v>18</v>
      </c>
      <c r="AO25" s="19">
        <v>955.71</v>
      </c>
      <c r="AP25" s="17">
        <v>42829</v>
      </c>
      <c r="AQ25" s="19">
        <v>955.71</v>
      </c>
      <c r="AR25" s="70" t="s">
        <v>467</v>
      </c>
      <c r="AS25" s="24">
        <v>32</v>
      </c>
      <c r="AT25" s="16"/>
      <c r="AU25" s="59"/>
      <c r="AV25" s="172"/>
      <c r="AW25" s="20">
        <v>18</v>
      </c>
      <c r="AX25" s="19">
        <v>967.96</v>
      </c>
      <c r="AY25" s="106">
        <v>42830</v>
      </c>
      <c r="AZ25" s="19">
        <v>967.96</v>
      </c>
      <c r="BA25" s="125" t="s">
        <v>470</v>
      </c>
      <c r="BB25" s="441">
        <v>32</v>
      </c>
      <c r="BC25" s="16"/>
      <c r="BD25" s="59"/>
      <c r="BE25" s="172"/>
      <c r="BF25" s="20">
        <v>18</v>
      </c>
      <c r="BG25" s="19">
        <v>937.1</v>
      </c>
      <c r="BH25" s="426">
        <v>42831</v>
      </c>
      <c r="BI25" s="19">
        <v>937.1</v>
      </c>
      <c r="BJ25" s="428" t="s">
        <v>479</v>
      </c>
      <c r="BK25" s="429">
        <v>31</v>
      </c>
      <c r="BL25" s="16"/>
      <c r="BM25" s="59"/>
      <c r="BN25" s="172"/>
      <c r="BO25" s="20">
        <v>18</v>
      </c>
      <c r="BP25" s="19">
        <v>899</v>
      </c>
      <c r="BQ25" s="426">
        <v>42835</v>
      </c>
      <c r="BR25" s="19">
        <v>899</v>
      </c>
      <c r="BS25" s="428" t="s">
        <v>498</v>
      </c>
      <c r="BT25" s="429">
        <v>31</v>
      </c>
      <c r="BU25" s="16"/>
      <c r="BV25" s="59"/>
      <c r="BW25" s="172"/>
      <c r="BX25" s="20">
        <v>18</v>
      </c>
      <c r="BY25" s="19">
        <v>934.4</v>
      </c>
      <c r="BZ25" s="426">
        <v>42832</v>
      </c>
      <c r="CA25" s="19">
        <v>934.4</v>
      </c>
      <c r="CB25" s="428" t="s">
        <v>482</v>
      </c>
      <c r="CC25" s="429">
        <v>31</v>
      </c>
      <c r="CD25" s="16"/>
      <c r="CE25" s="59"/>
      <c r="CF25" s="172"/>
      <c r="CG25" s="20">
        <v>18</v>
      </c>
      <c r="CH25" s="19">
        <v>906.58</v>
      </c>
      <c r="CI25" s="17">
        <v>42835</v>
      </c>
      <c r="CJ25" s="19">
        <v>906.58</v>
      </c>
      <c r="CK25" s="70" t="s">
        <v>490</v>
      </c>
      <c r="CL25" s="24">
        <v>31</v>
      </c>
      <c r="CM25" s="16"/>
      <c r="CN25" s="129"/>
      <c r="CO25" s="172"/>
      <c r="CP25" s="20">
        <v>18</v>
      </c>
      <c r="CQ25" s="19">
        <v>929.25</v>
      </c>
      <c r="CR25" s="17">
        <v>42836</v>
      </c>
      <c r="CS25" s="19">
        <v>929.25</v>
      </c>
      <c r="CT25" s="70" t="s">
        <v>502</v>
      </c>
      <c r="CU25" s="24">
        <v>31</v>
      </c>
      <c r="CV25" s="16"/>
      <c r="CW25" s="59"/>
      <c r="CX25" s="172"/>
      <c r="CY25" s="20">
        <v>18</v>
      </c>
      <c r="CZ25" s="19">
        <v>932.13</v>
      </c>
      <c r="DA25" s="584">
        <v>42837</v>
      </c>
      <c r="DB25" s="583">
        <v>932.13</v>
      </c>
      <c r="DC25" s="661" t="s">
        <v>504</v>
      </c>
      <c r="DD25" s="102">
        <v>31</v>
      </c>
      <c r="DE25" s="16"/>
      <c r="DF25" s="59"/>
      <c r="DG25" s="172"/>
      <c r="DH25" s="20">
        <v>18</v>
      </c>
      <c r="DI25" s="19">
        <v>931.67</v>
      </c>
      <c r="DJ25" s="426">
        <v>42838</v>
      </c>
      <c r="DK25" s="19">
        <v>931.67</v>
      </c>
      <c r="DL25" s="428" t="s">
        <v>513</v>
      </c>
      <c r="DM25" s="429">
        <v>31</v>
      </c>
      <c r="DN25" s="16"/>
      <c r="DO25" s="59"/>
      <c r="DP25" s="172"/>
      <c r="DQ25" s="20">
        <v>18</v>
      </c>
      <c r="DR25" s="19">
        <v>906.3</v>
      </c>
      <c r="DS25" s="426">
        <v>42837</v>
      </c>
      <c r="DT25" s="19">
        <v>906.3</v>
      </c>
      <c r="DU25" s="428" t="s">
        <v>511</v>
      </c>
      <c r="DV25" s="429">
        <v>31</v>
      </c>
      <c r="DW25" s="16"/>
      <c r="DX25" s="59"/>
      <c r="DY25" s="172"/>
      <c r="DZ25" s="20">
        <v>18</v>
      </c>
      <c r="EA25" s="30">
        <v>924.4</v>
      </c>
      <c r="EB25" s="58">
        <v>42840</v>
      </c>
      <c r="EC25" s="30">
        <v>924.4</v>
      </c>
      <c r="ED25" s="77" t="s">
        <v>526</v>
      </c>
      <c r="EE25" s="24">
        <v>31</v>
      </c>
      <c r="EF25" s="16"/>
      <c r="EG25" s="59"/>
      <c r="EH25" s="172"/>
      <c r="EI25" s="20">
        <v>18</v>
      </c>
      <c r="EJ25" s="30">
        <v>835.83</v>
      </c>
      <c r="EK25" s="58">
        <v>42843</v>
      </c>
      <c r="EL25" s="30">
        <v>835.83</v>
      </c>
      <c r="EM25" s="77" t="s">
        <v>532</v>
      </c>
      <c r="EN25" s="24">
        <v>33</v>
      </c>
      <c r="EO25" s="16"/>
      <c r="EP25" s="59"/>
      <c r="EQ25" s="172"/>
      <c r="ER25" s="20">
        <v>18</v>
      </c>
      <c r="ES25" s="19">
        <v>925.78</v>
      </c>
      <c r="ET25" s="17">
        <v>42844</v>
      </c>
      <c r="EU25" s="19">
        <v>925.78</v>
      </c>
      <c r="EV25" s="43" t="s">
        <v>534</v>
      </c>
      <c r="EW25" s="24">
        <v>33</v>
      </c>
      <c r="EX25" s="16"/>
      <c r="EY25" s="59"/>
      <c r="EZ25" s="172"/>
      <c r="FA25" s="20">
        <v>18</v>
      </c>
      <c r="FB25" s="19">
        <v>956.62</v>
      </c>
      <c r="FC25" s="17">
        <v>42844</v>
      </c>
      <c r="FD25" s="19">
        <v>956.62</v>
      </c>
      <c r="FE25" s="43" t="s">
        <v>541</v>
      </c>
      <c r="FF25" s="24">
        <v>33</v>
      </c>
      <c r="FG25" s="16"/>
      <c r="FH25" s="59"/>
      <c r="FI25" s="172"/>
      <c r="FJ25" s="20">
        <v>18</v>
      </c>
      <c r="FK25" s="19">
        <v>945.7</v>
      </c>
      <c r="FL25" s="17">
        <v>42845</v>
      </c>
      <c r="FM25" s="19">
        <v>945.7</v>
      </c>
      <c r="FN25" s="43" t="s">
        <v>546</v>
      </c>
      <c r="FO25" s="24">
        <v>32</v>
      </c>
      <c r="FP25" s="16"/>
      <c r="FQ25" s="59"/>
      <c r="FR25" s="172"/>
      <c r="FS25" s="20">
        <v>18</v>
      </c>
      <c r="FT25" s="30">
        <v>913.08</v>
      </c>
      <c r="FU25" s="58">
        <v>42846</v>
      </c>
      <c r="FV25" s="30">
        <v>913.08</v>
      </c>
      <c r="FW25" s="77" t="s">
        <v>549</v>
      </c>
      <c r="FX25" s="24">
        <v>32</v>
      </c>
      <c r="FY25" s="16"/>
      <c r="FZ25" s="59"/>
      <c r="GA25" s="172"/>
      <c r="GB25" s="20">
        <v>18</v>
      </c>
      <c r="GC25" s="19">
        <v>874.83</v>
      </c>
      <c r="GD25" s="17">
        <v>42846</v>
      </c>
      <c r="GE25" s="19">
        <v>874.83</v>
      </c>
      <c r="GF25" s="70" t="s">
        <v>551</v>
      </c>
      <c r="GG25" s="24">
        <v>32</v>
      </c>
      <c r="GH25" s="16"/>
      <c r="GI25" s="59"/>
      <c r="GJ25" s="172"/>
      <c r="GK25" s="20">
        <v>18</v>
      </c>
      <c r="GL25" s="19">
        <v>957.1</v>
      </c>
      <c r="GM25" s="17">
        <v>42847</v>
      </c>
      <c r="GN25" s="19">
        <v>957.1</v>
      </c>
      <c r="GO25" s="70" t="s">
        <v>555</v>
      </c>
      <c r="GP25" s="24">
        <v>33</v>
      </c>
      <c r="GQ25" s="16"/>
      <c r="GR25" s="59"/>
      <c r="GS25" s="172"/>
      <c r="GT25" s="20">
        <v>18</v>
      </c>
      <c r="GU25" s="19">
        <v>890.7</v>
      </c>
      <c r="GV25" s="17">
        <v>42850</v>
      </c>
      <c r="GW25" s="19">
        <v>890.7</v>
      </c>
      <c r="GX25" s="70" t="s">
        <v>561</v>
      </c>
      <c r="GY25" s="24">
        <v>33</v>
      </c>
      <c r="GZ25" s="16"/>
      <c r="HA25" s="59"/>
      <c r="HB25" s="172"/>
      <c r="HC25" s="20">
        <v>18</v>
      </c>
      <c r="HD25" s="19">
        <v>931.22</v>
      </c>
      <c r="HE25" s="17">
        <v>42851</v>
      </c>
      <c r="HF25" s="19">
        <v>931.22</v>
      </c>
      <c r="HG25" s="70" t="s">
        <v>563</v>
      </c>
      <c r="HH25" s="24">
        <v>33</v>
      </c>
      <c r="HI25" s="16"/>
      <c r="HJ25" s="59"/>
      <c r="HK25" s="172"/>
      <c r="HL25" s="20">
        <v>18</v>
      </c>
      <c r="HM25" s="19">
        <v>948.46</v>
      </c>
      <c r="HN25" s="17">
        <v>42851</v>
      </c>
      <c r="HO25" s="19">
        <v>948.46</v>
      </c>
      <c r="HP25" s="70" t="s">
        <v>567</v>
      </c>
      <c r="HQ25" s="24">
        <v>34</v>
      </c>
      <c r="HR25" s="16"/>
      <c r="HS25" s="59"/>
      <c r="HT25" s="172"/>
      <c r="HU25" s="20">
        <v>18</v>
      </c>
      <c r="HV25" s="19">
        <v>932.1</v>
      </c>
      <c r="HW25" s="17">
        <v>42852</v>
      </c>
      <c r="HX25" s="19">
        <v>932.1</v>
      </c>
      <c r="HY25" s="321" t="s">
        <v>572</v>
      </c>
      <c r="HZ25" s="24">
        <v>34</v>
      </c>
      <c r="IA25" s="16"/>
      <c r="IB25" s="59"/>
      <c r="IC25" s="172"/>
      <c r="ID25" s="20">
        <v>18</v>
      </c>
      <c r="IE25" s="30">
        <v>907.03</v>
      </c>
      <c r="IF25" s="169">
        <v>42853</v>
      </c>
      <c r="IG25" s="30">
        <v>907.03</v>
      </c>
      <c r="IH25" s="77" t="s">
        <v>576</v>
      </c>
      <c r="II25" s="24">
        <v>34</v>
      </c>
      <c r="IJ25" s="16"/>
      <c r="IK25" s="59"/>
      <c r="IL25" s="172"/>
      <c r="IM25" s="20">
        <v>18</v>
      </c>
      <c r="IN25" s="30">
        <v>947.1</v>
      </c>
      <c r="IO25" s="169">
        <v>42853</v>
      </c>
      <c r="IP25" s="30">
        <v>947.1</v>
      </c>
      <c r="IQ25" s="77" t="s">
        <v>578</v>
      </c>
      <c r="IR25" s="24">
        <v>34</v>
      </c>
      <c r="IS25" s="16"/>
      <c r="IT25" s="59"/>
      <c r="IU25" s="172"/>
      <c r="IV25" s="20">
        <v>18</v>
      </c>
      <c r="IW25" s="19">
        <v>940.7</v>
      </c>
      <c r="IX25" s="17">
        <v>42854</v>
      </c>
      <c r="IY25" s="19">
        <v>940.7</v>
      </c>
      <c r="IZ25" s="70" t="s">
        <v>582</v>
      </c>
      <c r="JA25" s="24">
        <v>35</v>
      </c>
      <c r="JB25" s="16"/>
      <c r="JC25" s="59"/>
      <c r="JD25" s="172"/>
      <c r="JE25" s="20"/>
      <c r="JF25" s="19"/>
      <c r="JG25" s="17"/>
      <c r="JH25" s="19"/>
      <c r="JI25" s="70"/>
      <c r="JJ25" s="24"/>
      <c r="JK25" s="16"/>
      <c r="JL25" s="59"/>
      <c r="JM25" s="172"/>
      <c r="JN25" s="20"/>
      <c r="JO25" s="19"/>
      <c r="JP25" s="17"/>
      <c r="JQ25" s="19"/>
      <c r="JR25" s="379"/>
      <c r="JS25" s="24"/>
      <c r="JT25" s="16"/>
      <c r="JU25" s="59"/>
      <c r="JV25" s="172"/>
      <c r="JW25" s="20"/>
      <c r="JX25" s="19"/>
      <c r="JY25" s="17"/>
      <c r="JZ25" s="19"/>
      <c r="KA25" s="70"/>
      <c r="KB25" s="24"/>
      <c r="KC25" s="16"/>
      <c r="KD25" s="59"/>
      <c r="KE25" s="172"/>
      <c r="KF25" s="20"/>
      <c r="KG25" s="19"/>
      <c r="KH25" s="17"/>
      <c r="KI25" s="19"/>
      <c r="KJ25" s="70"/>
      <c r="KK25" s="24"/>
      <c r="KL25" s="16"/>
      <c r="KM25" s="59"/>
      <c r="KN25" s="172"/>
      <c r="KO25" s="20"/>
      <c r="KP25" s="194"/>
      <c r="KQ25" s="106"/>
      <c r="KR25" s="194"/>
      <c r="KS25" s="125"/>
      <c r="KT25" s="104"/>
      <c r="KU25" s="16"/>
      <c r="KV25" s="59"/>
      <c r="KW25" s="172"/>
      <c r="KX25" s="20"/>
      <c r="KY25" s="194"/>
      <c r="KZ25" s="17"/>
      <c r="LA25" s="194"/>
      <c r="LB25" s="70"/>
      <c r="LC25" s="24"/>
      <c r="LD25" s="16"/>
      <c r="LE25" s="59"/>
      <c r="LF25" s="172"/>
      <c r="LG25" s="20"/>
      <c r="LH25" s="19"/>
      <c r="LI25" s="17"/>
      <c r="LJ25" s="19"/>
      <c r="LK25" s="70"/>
      <c r="LL25" s="24"/>
      <c r="LM25" s="16"/>
      <c r="LN25" s="59"/>
      <c r="LO25" s="172"/>
      <c r="LP25" s="20"/>
      <c r="LQ25" s="194"/>
      <c r="LR25" s="17"/>
      <c r="LS25" s="194"/>
      <c r="LT25" s="70"/>
      <c r="LU25" s="24"/>
      <c r="LV25" s="16"/>
      <c r="LW25" s="59"/>
      <c r="LX25" s="172"/>
      <c r="LY25" s="20"/>
      <c r="LZ25" s="19"/>
      <c r="MA25" s="17"/>
      <c r="MB25" s="19"/>
      <c r="MC25" s="70"/>
      <c r="MD25" s="24"/>
      <c r="ME25" s="16"/>
      <c r="MF25" s="59"/>
      <c r="MG25" s="172"/>
      <c r="MH25" s="20"/>
      <c r="MI25" s="168"/>
      <c r="MJ25" s="17"/>
      <c r="MK25" s="168"/>
      <c r="ML25" s="70"/>
      <c r="MM25" s="24"/>
      <c r="MN25" s="16"/>
      <c r="MO25" s="59"/>
      <c r="MP25" s="172"/>
      <c r="MQ25" s="20"/>
      <c r="MR25" s="19"/>
      <c r="MS25" s="17"/>
      <c r="MT25" s="19"/>
      <c r="MU25" s="70"/>
      <c r="MV25" s="24"/>
      <c r="MW25" s="16"/>
      <c r="MX25" s="59"/>
      <c r="MY25" s="172"/>
      <c r="MZ25" s="20"/>
      <c r="NA25" s="19"/>
      <c r="NB25" s="17"/>
      <c r="NC25" s="19"/>
      <c r="ND25" s="70"/>
      <c r="NE25" s="24"/>
      <c r="NF25" s="16"/>
      <c r="NG25" s="59"/>
      <c r="NH25" s="172"/>
      <c r="NI25" s="20"/>
      <c r="NJ25" s="19"/>
      <c r="NK25" s="17"/>
      <c r="NL25" s="19"/>
      <c r="NM25" s="70"/>
      <c r="NN25" s="24"/>
      <c r="NO25" s="16"/>
      <c r="NP25" s="59"/>
      <c r="NQ25" s="172"/>
      <c r="NR25" s="20"/>
      <c r="NS25" s="19"/>
      <c r="NT25" s="17"/>
      <c r="NU25" s="19"/>
      <c r="NV25" s="70"/>
      <c r="NW25" s="24"/>
      <c r="NX25" s="16"/>
      <c r="NY25" s="59"/>
      <c r="NZ25" s="122"/>
      <c r="OA25" s="20"/>
      <c r="OB25" s="19"/>
      <c r="OC25" s="106"/>
      <c r="OD25" s="19"/>
      <c r="OE25" s="125"/>
      <c r="OF25" s="104"/>
      <c r="OG25" s="16"/>
      <c r="OH25" s="59"/>
      <c r="OI25" s="122"/>
      <c r="OJ25" s="20"/>
      <c r="OK25" s="19"/>
      <c r="OL25" s="17"/>
      <c r="OM25" s="19"/>
      <c r="ON25" s="70"/>
      <c r="OO25" s="538"/>
      <c r="OP25" s="16"/>
      <c r="OQ25" s="59"/>
      <c r="OR25" s="122"/>
      <c r="OS25" s="20"/>
      <c r="OT25" s="19"/>
      <c r="OU25" s="17"/>
      <c r="OV25" s="19"/>
      <c r="OW25" s="70"/>
      <c r="OX25" s="24"/>
      <c r="OY25" s="16"/>
      <c r="OZ25" s="59"/>
      <c r="PA25" s="122"/>
      <c r="PB25" s="20"/>
      <c r="PC25" s="19"/>
      <c r="PD25" s="17"/>
      <c r="PE25" s="19"/>
      <c r="PF25" s="70"/>
      <c r="PG25" s="24"/>
      <c r="PH25" s="16"/>
      <c r="PI25" s="59"/>
      <c r="PJ25" s="122"/>
      <c r="PK25" s="20"/>
      <c r="PL25" s="19"/>
      <c r="PM25" s="17"/>
      <c r="PN25" s="19"/>
      <c r="PO25" s="278"/>
      <c r="PP25" s="24"/>
      <c r="PQ25" s="16"/>
      <c r="PR25" s="59"/>
      <c r="PS25" s="122"/>
      <c r="PT25" s="20"/>
      <c r="PU25" s="19"/>
      <c r="PV25" s="106"/>
      <c r="PW25" s="19"/>
      <c r="PX25" s="125"/>
      <c r="PY25" s="441"/>
      <c r="PZ25" s="16"/>
      <c r="QA25" s="59"/>
      <c r="QB25" s="122"/>
      <c r="QC25" s="20"/>
      <c r="QD25" s="19"/>
      <c r="QE25" s="17"/>
      <c r="QF25" s="19"/>
      <c r="QG25" s="70"/>
      <c r="QH25" s="24"/>
      <c r="QI25" s="16"/>
      <c r="QJ25" s="59"/>
      <c r="QK25" s="122"/>
      <c r="QL25" s="20"/>
      <c r="QM25" s="19"/>
      <c r="QN25" s="17"/>
      <c r="QO25" s="19"/>
      <c r="QP25" s="70"/>
      <c r="QQ25" s="24"/>
      <c r="QR25" s="16"/>
      <c r="QS25" s="59"/>
      <c r="QT25" s="122"/>
      <c r="QU25" s="20"/>
      <c r="QV25" s="19"/>
      <c r="QW25" s="17"/>
      <c r="QX25" s="19"/>
      <c r="QY25" s="70"/>
      <c r="QZ25" s="24"/>
      <c r="RA25" s="16"/>
      <c r="RB25" s="59"/>
      <c r="RC25" s="122"/>
      <c r="RD25" s="20"/>
      <c r="RE25" s="19"/>
      <c r="RF25" s="17"/>
      <c r="RG25" s="19"/>
      <c r="RH25" s="70"/>
      <c r="RI25" s="24"/>
      <c r="RJ25" s="16"/>
      <c r="RK25" s="59"/>
      <c r="RL25" s="122"/>
      <c r="RM25" s="20"/>
      <c r="RN25" s="19"/>
      <c r="RO25" s="426"/>
      <c r="RP25" s="427"/>
      <c r="RQ25" s="428"/>
      <c r="RR25" s="429"/>
      <c r="RS25" s="16"/>
      <c r="RT25" s="59"/>
      <c r="RU25" s="122"/>
      <c r="RV25" s="20"/>
      <c r="RW25" s="19"/>
      <c r="RX25" s="17"/>
      <c r="RY25" s="19"/>
      <c r="RZ25" s="70"/>
      <c r="SA25" s="24"/>
      <c r="SB25" s="16"/>
      <c r="SC25" s="59"/>
      <c r="SD25" s="122"/>
      <c r="SE25" s="20">
        <v>18</v>
      </c>
      <c r="SF25" s="19"/>
      <c r="SG25" s="17"/>
      <c r="SH25" s="19"/>
      <c r="SI25" s="70"/>
      <c r="SJ25" s="24"/>
      <c r="SK25" s="16"/>
      <c r="SL25" s="59"/>
      <c r="SM25" s="122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TYSON FRESH MEATS</v>
      </c>
      <c r="C26" s="16" t="str">
        <f t="shared" si="22"/>
        <v xml:space="preserve">I B P </v>
      </c>
      <c r="D26" s="72" t="str">
        <f t="shared" si="22"/>
        <v>PED. 7012103</v>
      </c>
      <c r="E26" s="156">
        <f t="shared" si="22"/>
        <v>42851</v>
      </c>
      <c r="F26" s="75">
        <f t="shared" si="22"/>
        <v>18845.54</v>
      </c>
      <c r="G26" s="15">
        <f t="shared" si="22"/>
        <v>20</v>
      </c>
      <c r="H26" s="64">
        <f t="shared" si="22"/>
        <v>18837.12</v>
      </c>
      <c r="I26" s="18">
        <f t="shared" si="22"/>
        <v>8.4200000000018917</v>
      </c>
      <c r="K26" s="59"/>
      <c r="L26" s="122"/>
      <c r="M26" s="20">
        <v>19</v>
      </c>
      <c r="N26" s="19">
        <v>936.2</v>
      </c>
      <c r="O26" s="17">
        <v>42826</v>
      </c>
      <c r="P26" s="19">
        <v>936.2</v>
      </c>
      <c r="Q26" s="379" t="s">
        <v>457</v>
      </c>
      <c r="R26" s="24">
        <v>33</v>
      </c>
      <c r="S26" s="16"/>
      <c r="T26" s="59"/>
      <c r="U26" s="122"/>
      <c r="V26" s="20">
        <v>19</v>
      </c>
      <c r="W26" s="19">
        <v>938.9</v>
      </c>
      <c r="X26" s="17">
        <v>42829</v>
      </c>
      <c r="Y26" s="19">
        <v>938.9</v>
      </c>
      <c r="Z26" s="70" t="s">
        <v>462</v>
      </c>
      <c r="AA26" s="24">
        <v>32</v>
      </c>
      <c r="AB26" s="16"/>
      <c r="AC26" s="7"/>
      <c r="AD26" s="2"/>
      <c r="AE26" s="20">
        <v>19</v>
      </c>
      <c r="AF26" s="19">
        <v>906.58</v>
      </c>
      <c r="AG26" s="17">
        <v>42831</v>
      </c>
      <c r="AH26" s="19">
        <v>906.58</v>
      </c>
      <c r="AI26" s="70" t="s">
        <v>474</v>
      </c>
      <c r="AJ26" s="24">
        <v>31</v>
      </c>
      <c r="AK26" s="16"/>
      <c r="AL26" s="59"/>
      <c r="AM26" s="122"/>
      <c r="AN26" s="20">
        <v>19</v>
      </c>
      <c r="AO26" s="19">
        <v>954.35</v>
      </c>
      <c r="AP26" s="17">
        <v>42829</v>
      </c>
      <c r="AQ26" s="19">
        <v>954.35</v>
      </c>
      <c r="AR26" s="70" t="s">
        <v>467</v>
      </c>
      <c r="AS26" s="24">
        <v>32</v>
      </c>
      <c r="AT26" s="16"/>
      <c r="AU26" s="59"/>
      <c r="AV26" s="122"/>
      <c r="AW26" s="20">
        <v>19</v>
      </c>
      <c r="AX26" s="19">
        <v>957.98</v>
      </c>
      <c r="AY26" s="106">
        <v>42830</v>
      </c>
      <c r="AZ26" s="19">
        <v>957.98</v>
      </c>
      <c r="BA26" s="125" t="s">
        <v>470</v>
      </c>
      <c r="BB26" s="441">
        <v>32</v>
      </c>
      <c r="BC26" s="16"/>
      <c r="BD26" s="59"/>
      <c r="BE26" s="122"/>
      <c r="BF26" s="20">
        <v>19</v>
      </c>
      <c r="BG26" s="19">
        <v>900.4</v>
      </c>
      <c r="BH26" s="426">
        <v>42833</v>
      </c>
      <c r="BI26" s="19">
        <v>900.4</v>
      </c>
      <c r="BJ26" s="428" t="s">
        <v>484</v>
      </c>
      <c r="BK26" s="429">
        <v>31</v>
      </c>
      <c r="BL26" s="16"/>
      <c r="BM26" s="59"/>
      <c r="BN26" s="122"/>
      <c r="BO26" s="20">
        <v>19</v>
      </c>
      <c r="BP26" s="19">
        <v>931.7</v>
      </c>
      <c r="BQ26" s="426">
        <v>42835</v>
      </c>
      <c r="BR26" s="19">
        <v>931.7</v>
      </c>
      <c r="BS26" s="428" t="s">
        <v>498</v>
      </c>
      <c r="BT26" s="429">
        <v>31</v>
      </c>
      <c r="BU26" s="16"/>
      <c r="BV26" s="59"/>
      <c r="BW26" s="122"/>
      <c r="BX26" s="20">
        <v>19</v>
      </c>
      <c r="BY26" s="19">
        <v>922.15</v>
      </c>
      <c r="BZ26" s="426">
        <v>42832</v>
      </c>
      <c r="CA26" s="19">
        <v>922.15</v>
      </c>
      <c r="CB26" s="428" t="s">
        <v>482</v>
      </c>
      <c r="CC26" s="429">
        <v>31</v>
      </c>
      <c r="CD26" s="16"/>
      <c r="CE26" s="59"/>
      <c r="CF26" s="122"/>
      <c r="CG26" s="20">
        <v>19</v>
      </c>
      <c r="CH26" s="19">
        <v>892.97</v>
      </c>
      <c r="CI26" s="17">
        <v>42835</v>
      </c>
      <c r="CJ26" s="19">
        <v>892.97</v>
      </c>
      <c r="CK26" s="70" t="s">
        <v>490</v>
      </c>
      <c r="CL26" s="24">
        <v>31</v>
      </c>
      <c r="CM26" s="16"/>
      <c r="CN26" s="129"/>
      <c r="CO26" s="122"/>
      <c r="CP26" s="20">
        <v>19</v>
      </c>
      <c r="CQ26" s="19">
        <v>967.8</v>
      </c>
      <c r="CR26" s="17">
        <v>42836</v>
      </c>
      <c r="CS26" s="19">
        <v>967.8</v>
      </c>
      <c r="CT26" s="70" t="s">
        <v>502</v>
      </c>
      <c r="CU26" s="24">
        <v>31</v>
      </c>
      <c r="CV26" s="16"/>
      <c r="CW26" s="59"/>
      <c r="CX26" s="122"/>
      <c r="CY26" s="20">
        <v>19</v>
      </c>
      <c r="CZ26" s="19">
        <v>955.26</v>
      </c>
      <c r="DA26" s="584">
        <v>42837</v>
      </c>
      <c r="DB26" s="583">
        <v>955.26</v>
      </c>
      <c r="DC26" s="661" t="s">
        <v>504</v>
      </c>
      <c r="DD26" s="102">
        <v>31</v>
      </c>
      <c r="DE26" s="16"/>
      <c r="DF26" s="59"/>
      <c r="DG26" s="122"/>
      <c r="DH26" s="20">
        <v>19</v>
      </c>
      <c r="DI26" s="19">
        <v>918.97</v>
      </c>
      <c r="DJ26" s="426">
        <v>42838</v>
      </c>
      <c r="DK26" s="19">
        <v>918.97</v>
      </c>
      <c r="DL26" s="428" t="s">
        <v>513</v>
      </c>
      <c r="DM26" s="429">
        <v>31</v>
      </c>
      <c r="DN26" s="16"/>
      <c r="DO26" s="59"/>
      <c r="DP26" s="122"/>
      <c r="DQ26" s="20">
        <v>19</v>
      </c>
      <c r="DR26" s="19">
        <v>932.6</v>
      </c>
      <c r="DS26" s="426">
        <v>42837</v>
      </c>
      <c r="DT26" s="19">
        <v>932.6</v>
      </c>
      <c r="DU26" s="428" t="s">
        <v>511</v>
      </c>
      <c r="DV26" s="429">
        <v>31</v>
      </c>
      <c r="DW26" s="16"/>
      <c r="DX26" s="59"/>
      <c r="DY26" s="122"/>
      <c r="DZ26" s="20">
        <v>19</v>
      </c>
      <c r="EA26" s="30">
        <v>918.1</v>
      </c>
      <c r="EB26" s="58">
        <v>42840</v>
      </c>
      <c r="EC26" s="30">
        <v>918.1</v>
      </c>
      <c r="ED26" s="77" t="s">
        <v>526</v>
      </c>
      <c r="EE26" s="24">
        <v>31</v>
      </c>
      <c r="EF26" s="16"/>
      <c r="EG26" s="59"/>
      <c r="EH26" s="122"/>
      <c r="EI26" s="20">
        <v>19</v>
      </c>
      <c r="EJ26" s="30">
        <v>903.4</v>
      </c>
      <c r="EK26" s="58">
        <v>42843</v>
      </c>
      <c r="EL26" s="30">
        <v>903.4</v>
      </c>
      <c r="EM26" s="77" t="s">
        <v>532</v>
      </c>
      <c r="EN26" s="24">
        <v>33</v>
      </c>
      <c r="EO26" s="16"/>
      <c r="EP26" s="59"/>
      <c r="EQ26" s="122"/>
      <c r="ER26" s="20">
        <v>19</v>
      </c>
      <c r="ES26" s="19">
        <v>900.83</v>
      </c>
      <c r="ET26" s="17">
        <v>42844</v>
      </c>
      <c r="EU26" s="19">
        <v>900.83</v>
      </c>
      <c r="EV26" s="43" t="s">
        <v>534</v>
      </c>
      <c r="EW26" s="24">
        <v>33</v>
      </c>
      <c r="EX26" s="16"/>
      <c r="EY26" s="59"/>
      <c r="EZ26" s="122"/>
      <c r="FA26" s="20">
        <v>19</v>
      </c>
      <c r="FB26" s="19">
        <v>916.25</v>
      </c>
      <c r="FC26" s="17">
        <v>42844</v>
      </c>
      <c r="FD26" s="19">
        <v>916.25</v>
      </c>
      <c r="FE26" s="43" t="s">
        <v>541</v>
      </c>
      <c r="FF26" s="24">
        <v>33</v>
      </c>
      <c r="FG26" s="16"/>
      <c r="FH26" s="59"/>
      <c r="FI26" s="122"/>
      <c r="FJ26" s="20">
        <v>19</v>
      </c>
      <c r="FK26" s="19">
        <v>946.2</v>
      </c>
      <c r="FL26" s="17">
        <v>42845</v>
      </c>
      <c r="FM26" s="19">
        <v>946.2</v>
      </c>
      <c r="FN26" s="43" t="s">
        <v>546</v>
      </c>
      <c r="FO26" s="24">
        <v>32</v>
      </c>
      <c r="FP26" s="16"/>
      <c r="FQ26" s="59"/>
      <c r="FR26" s="122"/>
      <c r="FS26" s="20">
        <v>19</v>
      </c>
      <c r="FT26" s="30">
        <v>957.07</v>
      </c>
      <c r="FU26" s="58">
        <v>42846</v>
      </c>
      <c r="FV26" s="30">
        <v>957.07</v>
      </c>
      <c r="FW26" s="77" t="s">
        <v>549</v>
      </c>
      <c r="FX26" s="24">
        <v>32</v>
      </c>
      <c r="FY26" s="16"/>
      <c r="FZ26" s="59"/>
      <c r="GA26" s="122"/>
      <c r="GB26" s="20">
        <v>19</v>
      </c>
      <c r="GC26" s="19">
        <v>781.86</v>
      </c>
      <c r="GD26" s="17">
        <v>42846</v>
      </c>
      <c r="GE26" s="19">
        <v>781.86</v>
      </c>
      <c r="GF26" s="70" t="s">
        <v>551</v>
      </c>
      <c r="GG26" s="24">
        <v>32</v>
      </c>
      <c r="GH26" s="16"/>
      <c r="GI26" s="59"/>
      <c r="GJ26" s="122"/>
      <c r="GK26" s="20">
        <v>19</v>
      </c>
      <c r="GL26" s="19">
        <v>916.3</v>
      </c>
      <c r="GM26" s="17">
        <v>42847</v>
      </c>
      <c r="GN26" s="19">
        <v>916.3</v>
      </c>
      <c r="GO26" s="70" t="s">
        <v>555</v>
      </c>
      <c r="GP26" s="24">
        <v>33</v>
      </c>
      <c r="GQ26" s="16"/>
      <c r="GR26" s="59"/>
      <c r="GS26" s="122"/>
      <c r="GT26" s="20">
        <v>19</v>
      </c>
      <c r="GU26" s="19">
        <v>887.98</v>
      </c>
      <c r="GV26" s="17">
        <v>42850</v>
      </c>
      <c r="GW26" s="19">
        <v>887.98</v>
      </c>
      <c r="GX26" s="70" t="s">
        <v>561</v>
      </c>
      <c r="GY26" s="24">
        <v>33</v>
      </c>
      <c r="GZ26" s="16"/>
      <c r="HA26" s="59"/>
      <c r="HB26" s="122"/>
      <c r="HC26" s="20">
        <v>19</v>
      </c>
      <c r="HD26" s="19">
        <v>946.19</v>
      </c>
      <c r="HE26" s="17">
        <v>42851</v>
      </c>
      <c r="HF26" s="19">
        <v>946.19</v>
      </c>
      <c r="HG26" s="70" t="s">
        <v>563</v>
      </c>
      <c r="HH26" s="24">
        <v>33</v>
      </c>
      <c r="HI26" s="16"/>
      <c r="HJ26" s="59"/>
      <c r="HK26" s="122"/>
      <c r="HL26" s="20">
        <v>19</v>
      </c>
      <c r="HM26" s="19">
        <v>951.18</v>
      </c>
      <c r="HN26" s="17">
        <v>42851</v>
      </c>
      <c r="HO26" s="19">
        <v>951.18</v>
      </c>
      <c r="HP26" s="70" t="s">
        <v>567</v>
      </c>
      <c r="HQ26" s="24">
        <v>34</v>
      </c>
      <c r="HR26" s="16"/>
      <c r="HS26" s="59"/>
      <c r="HT26" s="122"/>
      <c r="HU26" s="20">
        <v>19</v>
      </c>
      <c r="HV26" s="19">
        <v>948.5</v>
      </c>
      <c r="HW26" s="17">
        <v>42852</v>
      </c>
      <c r="HX26" s="19">
        <v>948.5</v>
      </c>
      <c r="HY26" s="321" t="s">
        <v>572</v>
      </c>
      <c r="HZ26" s="24">
        <v>34</v>
      </c>
      <c r="IA26" s="16"/>
      <c r="IB26" s="59"/>
      <c r="IC26" s="122"/>
      <c r="ID26" s="20">
        <v>19</v>
      </c>
      <c r="IE26" s="30">
        <v>895.24</v>
      </c>
      <c r="IF26" s="169">
        <v>42853</v>
      </c>
      <c r="IG26" s="30">
        <v>895.24</v>
      </c>
      <c r="IH26" s="77" t="s">
        <v>576</v>
      </c>
      <c r="II26" s="24">
        <v>34</v>
      </c>
      <c r="IJ26" s="16"/>
      <c r="IK26" s="59"/>
      <c r="IL26" s="122"/>
      <c r="IM26" s="20">
        <v>19</v>
      </c>
      <c r="IN26" s="30">
        <v>939.38</v>
      </c>
      <c r="IO26" s="169">
        <v>42853</v>
      </c>
      <c r="IP26" s="30">
        <v>939.38</v>
      </c>
      <c r="IQ26" s="77" t="s">
        <v>578</v>
      </c>
      <c r="IR26" s="24">
        <v>34</v>
      </c>
      <c r="IS26" s="16"/>
      <c r="IT26" s="59"/>
      <c r="IU26" s="122"/>
      <c r="IV26" s="20">
        <v>19</v>
      </c>
      <c r="IW26" s="19">
        <v>914.4</v>
      </c>
      <c r="IX26" s="17">
        <v>42854</v>
      </c>
      <c r="IY26" s="19">
        <v>914.4</v>
      </c>
      <c r="IZ26" s="70" t="s">
        <v>582</v>
      </c>
      <c r="JA26" s="24">
        <v>35</v>
      </c>
      <c r="JB26" s="16"/>
      <c r="JC26" s="59"/>
      <c r="JD26" s="122"/>
      <c r="JE26" s="20"/>
      <c r="JF26" s="19"/>
      <c r="JG26" s="17"/>
      <c r="JH26" s="19"/>
      <c r="JI26" s="70"/>
      <c r="JJ26" s="24"/>
      <c r="JK26" s="16"/>
      <c r="JL26" s="59"/>
      <c r="JM26" s="122"/>
      <c r="JN26" s="20"/>
      <c r="JO26" s="19"/>
      <c r="JP26" s="17"/>
      <c r="JQ26" s="19"/>
      <c r="JR26" s="379"/>
      <c r="JS26" s="24"/>
      <c r="JT26" s="16"/>
      <c r="JU26" s="59"/>
      <c r="JV26" s="122"/>
      <c r="JW26" s="20"/>
      <c r="JX26" s="19"/>
      <c r="JY26" s="17"/>
      <c r="JZ26" s="19"/>
      <c r="KA26" s="70"/>
      <c r="KB26" s="24"/>
      <c r="KC26" s="16"/>
      <c r="KD26" s="59"/>
      <c r="KE26" s="122"/>
      <c r="KF26" s="20"/>
      <c r="KG26" s="19"/>
      <c r="KH26" s="17"/>
      <c r="KI26" s="19"/>
      <c r="KJ26" s="70"/>
      <c r="KK26" s="24"/>
      <c r="KL26" s="16"/>
      <c r="KM26" s="59"/>
      <c r="KN26" s="122"/>
      <c r="KO26" s="20"/>
      <c r="KP26" s="194"/>
      <c r="KQ26" s="106"/>
      <c r="KR26" s="194"/>
      <c r="KS26" s="125"/>
      <c r="KT26" s="104"/>
      <c r="KU26" s="16"/>
      <c r="KV26" s="59"/>
      <c r="KW26" s="122"/>
      <c r="KX26" s="20"/>
      <c r="KY26" s="194"/>
      <c r="KZ26" s="17"/>
      <c r="LA26" s="194"/>
      <c r="LB26" s="70"/>
      <c r="LC26" s="24"/>
      <c r="LD26" s="16"/>
      <c r="LE26" s="59"/>
      <c r="LF26" s="122"/>
      <c r="LG26" s="20"/>
      <c r="LH26" s="19"/>
      <c r="LI26" s="17"/>
      <c r="LJ26" s="19"/>
      <c r="LK26" s="70"/>
      <c r="LL26" s="24"/>
      <c r="LM26" s="16"/>
      <c r="LN26" s="59"/>
      <c r="LO26" s="122"/>
      <c r="LP26" s="20"/>
      <c r="LQ26" s="194"/>
      <c r="LR26" s="17"/>
      <c r="LS26" s="194"/>
      <c r="LT26" s="70"/>
      <c r="LU26" s="24"/>
      <c r="LV26" s="16"/>
      <c r="LW26" s="59"/>
      <c r="LX26" s="122"/>
      <c r="LY26" s="20"/>
      <c r="LZ26" s="19"/>
      <c r="MA26" s="17"/>
      <c r="MB26" s="19"/>
      <c r="MC26" s="70"/>
      <c r="MD26" s="24"/>
      <c r="ME26" s="16"/>
      <c r="MF26" s="59"/>
      <c r="MG26" s="122"/>
      <c r="MH26" s="20"/>
      <c r="MI26" s="168"/>
      <c r="MJ26" s="17"/>
      <c r="MK26" s="168"/>
      <c r="ML26" s="70"/>
      <c r="MM26" s="24"/>
      <c r="MN26" s="16"/>
      <c r="MO26" s="59"/>
      <c r="MP26" s="122"/>
      <c r="MQ26" s="20"/>
      <c r="MR26" s="19"/>
      <c r="MS26" s="17"/>
      <c r="MT26" s="19"/>
      <c r="MU26" s="70"/>
      <c r="MV26" s="24"/>
      <c r="MW26" s="16"/>
      <c r="MX26" s="59"/>
      <c r="MY26" s="122"/>
      <c r="MZ26" s="20"/>
      <c r="NA26" s="19"/>
      <c r="NB26" s="17"/>
      <c r="NC26" s="19"/>
      <c r="ND26" s="70"/>
      <c r="NE26" s="24"/>
      <c r="NF26" s="16"/>
      <c r="NG26" s="59"/>
      <c r="NH26" s="122"/>
      <c r="NI26" s="20"/>
      <c r="NJ26" s="19"/>
      <c r="NK26" s="17"/>
      <c r="NL26" s="19"/>
      <c r="NM26" s="70"/>
      <c r="NN26" s="24"/>
      <c r="NO26" s="16"/>
      <c r="NP26" s="59"/>
      <c r="NQ26" s="172"/>
      <c r="NR26" s="20"/>
      <c r="NS26" s="19"/>
      <c r="NT26" s="17"/>
      <c r="NU26" s="19"/>
      <c r="NV26" s="70"/>
      <c r="NW26" s="24"/>
      <c r="NX26" s="16"/>
      <c r="NY26" s="59"/>
      <c r="NZ26" s="122"/>
      <c r="OA26" s="20"/>
      <c r="OB26" s="19"/>
      <c r="OC26" s="106"/>
      <c r="OD26" s="19"/>
      <c r="OE26" s="125"/>
      <c r="OF26" s="104"/>
      <c r="OG26" s="16"/>
      <c r="OH26" s="59"/>
      <c r="OI26" s="122"/>
      <c r="OJ26" s="20"/>
      <c r="OK26" s="19"/>
      <c r="OL26" s="17"/>
      <c r="OM26" s="19"/>
      <c r="ON26" s="70"/>
      <c r="OO26" s="538"/>
      <c r="OP26" s="16"/>
      <c r="OQ26" s="59"/>
      <c r="OR26" s="122"/>
      <c r="OS26" s="20"/>
      <c r="OT26" s="19"/>
      <c r="OU26" s="17"/>
      <c r="OV26" s="19"/>
      <c r="OW26" s="70"/>
      <c r="OX26" s="24"/>
      <c r="OY26" s="16"/>
      <c r="OZ26" s="59"/>
      <c r="PA26" s="122"/>
      <c r="PB26" s="20"/>
      <c r="PC26" s="19"/>
      <c r="PD26" s="17"/>
      <c r="PE26" s="19"/>
      <c r="PF26" s="70"/>
      <c r="PG26" s="24"/>
      <c r="PH26" s="16"/>
      <c r="PI26" s="59"/>
      <c r="PJ26" s="203"/>
      <c r="PK26" s="20"/>
      <c r="PL26" s="19"/>
      <c r="PM26" s="17"/>
      <c r="PN26" s="19"/>
      <c r="PO26" s="278"/>
      <c r="PP26" s="24"/>
      <c r="PQ26" s="16"/>
      <c r="PR26" s="59"/>
      <c r="PS26" s="122"/>
      <c r="PT26" s="20"/>
      <c r="PU26" s="19"/>
      <c r="PV26" s="106"/>
      <c r="PW26" s="19"/>
      <c r="PX26" s="125"/>
      <c r="PY26" s="441"/>
      <c r="PZ26" s="16"/>
      <c r="QA26" s="59"/>
      <c r="QB26" s="122"/>
      <c r="QC26" s="20"/>
      <c r="QD26" s="19"/>
      <c r="QE26" s="17"/>
      <c r="QF26" s="19"/>
      <c r="QG26" s="70"/>
      <c r="QH26" s="24"/>
      <c r="QI26" s="16"/>
      <c r="QJ26" s="59"/>
      <c r="QK26" s="122"/>
      <c r="QL26" s="20"/>
      <c r="QM26" s="19"/>
      <c r="QN26" s="17"/>
      <c r="QO26" s="19"/>
      <c r="QP26" s="70"/>
      <c r="QQ26" s="24"/>
      <c r="QR26" s="16"/>
      <c r="QS26" s="59"/>
      <c r="QT26" s="122"/>
      <c r="QU26" s="20"/>
      <c r="QV26" s="19"/>
      <c r="QW26" s="17"/>
      <c r="QX26" s="19"/>
      <c r="QY26" s="70"/>
      <c r="QZ26" s="24"/>
      <c r="RA26" s="16"/>
      <c r="RB26" s="59"/>
      <c r="RC26" s="122"/>
      <c r="RD26" s="20"/>
      <c r="RE26" s="19"/>
      <c r="RF26" s="17"/>
      <c r="RG26" s="19"/>
      <c r="RH26" s="70"/>
      <c r="RI26" s="24"/>
      <c r="RJ26" s="16"/>
      <c r="RK26" s="59"/>
      <c r="RL26" s="122"/>
      <c r="RM26" s="20"/>
      <c r="RN26" s="19"/>
      <c r="RO26" s="426"/>
      <c r="RP26" s="427"/>
      <c r="RQ26" s="428"/>
      <c r="RR26" s="429"/>
      <c r="RS26" s="16"/>
      <c r="RT26" s="59"/>
      <c r="RU26" s="122"/>
      <c r="RV26" s="20"/>
      <c r="RW26" s="19"/>
      <c r="RX26" s="17"/>
      <c r="RY26" s="19"/>
      <c r="RZ26" s="70"/>
      <c r="SA26" s="24"/>
      <c r="SB26" s="16"/>
      <c r="SC26" s="59"/>
      <c r="SD26" s="122"/>
      <c r="SE26" s="20">
        <v>19</v>
      </c>
      <c r="SF26" s="19"/>
      <c r="SG26" s="17"/>
      <c r="SH26" s="19"/>
      <c r="SI26" s="70"/>
      <c r="SJ26" s="24"/>
      <c r="SK26" s="16"/>
      <c r="SL26" s="59"/>
      <c r="SM26" s="122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TYSON FRESH MEATS</v>
      </c>
      <c r="C27" s="16" t="str">
        <f t="shared" si="23"/>
        <v xml:space="preserve">I B P </v>
      </c>
      <c r="D27" s="72" t="str">
        <f t="shared" si="23"/>
        <v>PED. 7012190</v>
      </c>
      <c r="E27" s="156">
        <f t="shared" si="23"/>
        <v>42851</v>
      </c>
      <c r="F27" s="75">
        <f t="shared" si="23"/>
        <v>18836.419999999998</v>
      </c>
      <c r="G27" s="15">
        <f t="shared" si="23"/>
        <v>20</v>
      </c>
      <c r="H27" s="64">
        <f t="shared" si="23"/>
        <v>18887.490000000002</v>
      </c>
      <c r="I27" s="18">
        <f t="shared" si="23"/>
        <v>-51.070000000003347</v>
      </c>
      <c r="K27" s="59"/>
      <c r="L27" s="122"/>
      <c r="M27" s="20">
        <v>20</v>
      </c>
      <c r="N27" s="19">
        <v>870</v>
      </c>
      <c r="O27" s="17">
        <v>42826</v>
      </c>
      <c r="P27" s="19">
        <v>870</v>
      </c>
      <c r="Q27" s="379" t="s">
        <v>457</v>
      </c>
      <c r="R27" s="24">
        <v>33</v>
      </c>
      <c r="S27" s="16"/>
      <c r="T27" s="59"/>
      <c r="U27" s="122"/>
      <c r="V27" s="20">
        <v>20</v>
      </c>
      <c r="W27" s="19">
        <v>932.6</v>
      </c>
      <c r="X27" s="17">
        <v>42828</v>
      </c>
      <c r="Y27" s="19">
        <v>932.6</v>
      </c>
      <c r="Z27" s="70" t="s">
        <v>460</v>
      </c>
      <c r="AA27" s="24">
        <v>32</v>
      </c>
      <c r="AB27" s="16"/>
      <c r="AC27" s="7"/>
      <c r="AD27" s="2"/>
      <c r="AE27" s="20">
        <v>20</v>
      </c>
      <c r="AF27" s="19">
        <v>906.58</v>
      </c>
      <c r="AG27" s="17">
        <v>42831</v>
      </c>
      <c r="AH27" s="19">
        <v>906.58</v>
      </c>
      <c r="AI27" s="70" t="s">
        <v>474</v>
      </c>
      <c r="AJ27" s="24">
        <v>31</v>
      </c>
      <c r="AK27" s="16"/>
      <c r="AL27" s="59"/>
      <c r="AM27" s="122"/>
      <c r="AN27" s="20">
        <v>20</v>
      </c>
      <c r="AO27" s="19">
        <v>973.86</v>
      </c>
      <c r="AP27" s="17">
        <v>42829</v>
      </c>
      <c r="AQ27" s="19">
        <v>973.86</v>
      </c>
      <c r="AR27" s="70" t="s">
        <v>467</v>
      </c>
      <c r="AS27" s="24">
        <v>32</v>
      </c>
      <c r="AT27" s="16"/>
      <c r="AU27" s="59"/>
      <c r="AV27" s="122"/>
      <c r="AW27" s="20">
        <v>20</v>
      </c>
      <c r="AX27" s="19">
        <v>959.34</v>
      </c>
      <c r="AY27" s="106">
        <v>42830</v>
      </c>
      <c r="AZ27" s="19">
        <v>959.34</v>
      </c>
      <c r="BA27" s="125" t="s">
        <v>470</v>
      </c>
      <c r="BB27" s="441">
        <v>32</v>
      </c>
      <c r="BC27" s="16"/>
      <c r="BD27" s="59"/>
      <c r="BE27" s="122"/>
      <c r="BF27" s="20">
        <v>20</v>
      </c>
      <c r="BG27" s="19">
        <v>952.1</v>
      </c>
      <c r="BH27" s="426">
        <v>42833</v>
      </c>
      <c r="BI27" s="19">
        <v>952.1</v>
      </c>
      <c r="BJ27" s="428" t="s">
        <v>484</v>
      </c>
      <c r="BK27" s="429">
        <v>31</v>
      </c>
      <c r="BL27" s="16"/>
      <c r="BM27" s="59"/>
      <c r="BN27" s="122"/>
      <c r="BO27" s="20">
        <v>20</v>
      </c>
      <c r="BP27" s="19">
        <v>940.3</v>
      </c>
      <c r="BQ27" s="426">
        <v>42835</v>
      </c>
      <c r="BR27" s="19">
        <v>940.3</v>
      </c>
      <c r="BS27" s="428" t="s">
        <v>494</v>
      </c>
      <c r="BT27" s="429">
        <v>31</v>
      </c>
      <c r="BU27" s="16"/>
      <c r="BV27" s="59"/>
      <c r="BW27" s="122"/>
      <c r="BX27" s="20">
        <v>20</v>
      </c>
      <c r="BY27" s="19">
        <v>943.92</v>
      </c>
      <c r="BZ27" s="426">
        <v>42832</v>
      </c>
      <c r="CA27" s="19">
        <v>943.92</v>
      </c>
      <c r="CB27" s="428" t="s">
        <v>482</v>
      </c>
      <c r="CC27" s="429">
        <v>31</v>
      </c>
      <c r="CD27" s="16"/>
      <c r="CE27" s="59"/>
      <c r="CF27" s="122"/>
      <c r="CG27" s="20">
        <v>20</v>
      </c>
      <c r="CH27" s="19">
        <v>898.87</v>
      </c>
      <c r="CI27" s="17">
        <v>42835</v>
      </c>
      <c r="CJ27" s="19">
        <v>898.87</v>
      </c>
      <c r="CK27" s="70" t="s">
        <v>490</v>
      </c>
      <c r="CL27" s="24">
        <v>31</v>
      </c>
      <c r="CM27" s="16"/>
      <c r="CN27" s="129"/>
      <c r="CO27" s="122"/>
      <c r="CP27" s="20">
        <v>20</v>
      </c>
      <c r="CQ27" s="19">
        <v>951.93</v>
      </c>
      <c r="CR27" s="17">
        <v>42836</v>
      </c>
      <c r="CS27" s="19">
        <v>951.93</v>
      </c>
      <c r="CT27" s="70" t="s">
        <v>502</v>
      </c>
      <c r="CU27" s="24">
        <v>31</v>
      </c>
      <c r="CV27" s="16"/>
      <c r="CW27" s="59"/>
      <c r="CX27" s="122"/>
      <c r="CY27" s="20">
        <v>20</v>
      </c>
      <c r="CZ27" s="19">
        <v>943.01</v>
      </c>
      <c r="DA27" s="584">
        <v>42837</v>
      </c>
      <c r="DB27" s="583">
        <v>943.01</v>
      </c>
      <c r="DC27" s="661" t="s">
        <v>509</v>
      </c>
      <c r="DD27" s="102">
        <v>31</v>
      </c>
      <c r="DE27" s="16"/>
      <c r="DF27" s="59"/>
      <c r="DG27" s="122"/>
      <c r="DH27" s="20">
        <v>20</v>
      </c>
      <c r="DI27" s="19">
        <v>995.63</v>
      </c>
      <c r="DJ27" s="426">
        <v>42838</v>
      </c>
      <c r="DK27" s="19">
        <v>995.63</v>
      </c>
      <c r="DL27" s="428" t="s">
        <v>514</v>
      </c>
      <c r="DM27" s="429">
        <v>31</v>
      </c>
      <c r="DN27" s="16"/>
      <c r="DO27" s="59"/>
      <c r="DP27" s="122"/>
      <c r="DQ27" s="20">
        <v>20</v>
      </c>
      <c r="DR27" s="19">
        <v>915.3</v>
      </c>
      <c r="DS27" s="426">
        <v>42837</v>
      </c>
      <c r="DT27" s="19">
        <v>915.3</v>
      </c>
      <c r="DU27" s="428" t="s">
        <v>511</v>
      </c>
      <c r="DV27" s="429">
        <v>31</v>
      </c>
      <c r="DW27" s="16"/>
      <c r="DX27" s="59"/>
      <c r="DY27" s="122"/>
      <c r="DZ27" s="20">
        <v>20</v>
      </c>
      <c r="EA27" s="30">
        <v>919.4</v>
      </c>
      <c r="EB27" s="58">
        <v>42840</v>
      </c>
      <c r="EC27" s="30">
        <v>919.4</v>
      </c>
      <c r="ED27" s="77" t="s">
        <v>525</v>
      </c>
      <c r="EE27" s="24">
        <v>31</v>
      </c>
      <c r="EF27" s="16"/>
      <c r="EG27" s="59"/>
      <c r="EH27" s="122"/>
      <c r="EI27" s="20">
        <v>20</v>
      </c>
      <c r="EJ27" s="30">
        <v>885.26</v>
      </c>
      <c r="EK27" s="58">
        <v>42843</v>
      </c>
      <c r="EL27" s="30">
        <v>885.26</v>
      </c>
      <c r="EM27" s="77" t="s">
        <v>532</v>
      </c>
      <c r="EN27" s="24">
        <v>33</v>
      </c>
      <c r="EO27" s="16"/>
      <c r="EP27" s="59"/>
      <c r="EQ27" s="122"/>
      <c r="ER27" s="20">
        <v>20</v>
      </c>
      <c r="ES27" s="19">
        <v>930.77</v>
      </c>
      <c r="ET27" s="17">
        <v>42844</v>
      </c>
      <c r="EU27" s="19">
        <v>930.77</v>
      </c>
      <c r="EV27" s="43" t="s">
        <v>533</v>
      </c>
      <c r="EW27" s="24">
        <v>33</v>
      </c>
      <c r="EX27" s="16"/>
      <c r="EY27" s="59"/>
      <c r="EZ27" s="122"/>
      <c r="FA27" s="20">
        <v>20</v>
      </c>
      <c r="FB27" s="19">
        <v>995.18</v>
      </c>
      <c r="FC27" s="17">
        <v>42844</v>
      </c>
      <c r="FD27" s="19">
        <v>995.18</v>
      </c>
      <c r="FE27" s="43" t="s">
        <v>541</v>
      </c>
      <c r="FF27" s="24">
        <v>33</v>
      </c>
      <c r="FG27" s="16"/>
      <c r="FH27" s="59"/>
      <c r="FI27" s="122"/>
      <c r="FJ27" s="20">
        <v>20</v>
      </c>
      <c r="FK27" s="19">
        <v>948</v>
      </c>
      <c r="FL27" s="17">
        <v>42845</v>
      </c>
      <c r="FM27" s="19">
        <v>948</v>
      </c>
      <c r="FN27" s="43" t="s">
        <v>546</v>
      </c>
      <c r="FO27" s="24">
        <v>32</v>
      </c>
      <c r="FP27" s="16"/>
      <c r="FQ27" s="59"/>
      <c r="FR27" s="122"/>
      <c r="FS27" s="20">
        <v>20</v>
      </c>
      <c r="FT27" s="30">
        <v>959.8</v>
      </c>
      <c r="FU27" s="58">
        <v>42846</v>
      </c>
      <c r="FV27" s="30">
        <v>959.8</v>
      </c>
      <c r="FW27" s="77" t="s">
        <v>549</v>
      </c>
      <c r="FX27" s="24">
        <v>32</v>
      </c>
      <c r="FY27" s="16"/>
      <c r="FZ27" s="59"/>
      <c r="GA27" s="122"/>
      <c r="GB27" s="20">
        <v>20</v>
      </c>
      <c r="GC27" s="19">
        <v>824.04</v>
      </c>
      <c r="GD27" s="17">
        <v>42846</v>
      </c>
      <c r="GE27" s="19">
        <v>824.04</v>
      </c>
      <c r="GF27" s="70" t="s">
        <v>551</v>
      </c>
      <c r="GG27" s="24">
        <v>32</v>
      </c>
      <c r="GH27" s="16"/>
      <c r="GI27" s="59"/>
      <c r="GJ27" s="122"/>
      <c r="GK27" s="20">
        <v>20</v>
      </c>
      <c r="GL27" s="19">
        <v>938.9</v>
      </c>
      <c r="GM27" s="17">
        <v>42847</v>
      </c>
      <c r="GN27" s="19">
        <v>938.9</v>
      </c>
      <c r="GO27" s="70" t="s">
        <v>555</v>
      </c>
      <c r="GP27" s="24">
        <v>33</v>
      </c>
      <c r="GQ27" s="16"/>
      <c r="GR27" s="59"/>
      <c r="GS27" s="122"/>
      <c r="GT27" s="20">
        <v>20</v>
      </c>
      <c r="GU27" s="19">
        <v>895.69</v>
      </c>
      <c r="GV27" s="17">
        <v>42850</v>
      </c>
      <c r="GW27" s="19">
        <v>895.69</v>
      </c>
      <c r="GX27" s="70" t="s">
        <v>561</v>
      </c>
      <c r="GY27" s="24">
        <v>33</v>
      </c>
      <c r="GZ27" s="16"/>
      <c r="HA27" s="59"/>
      <c r="HB27" s="122"/>
      <c r="HC27" s="20">
        <v>20</v>
      </c>
      <c r="HD27" s="19">
        <v>977.03</v>
      </c>
      <c r="HE27" s="17">
        <v>42851</v>
      </c>
      <c r="HF27" s="19">
        <v>977.03</v>
      </c>
      <c r="HG27" s="70" t="s">
        <v>563</v>
      </c>
      <c r="HH27" s="24">
        <v>33</v>
      </c>
      <c r="HI27" s="16"/>
      <c r="HJ27" s="59"/>
      <c r="HK27" s="122"/>
      <c r="HL27" s="20">
        <v>20</v>
      </c>
      <c r="HM27" s="19">
        <v>954.35</v>
      </c>
      <c r="HN27" s="17">
        <v>42851</v>
      </c>
      <c r="HO27" s="19">
        <v>954.35</v>
      </c>
      <c r="HP27" s="70" t="s">
        <v>567</v>
      </c>
      <c r="HQ27" s="24">
        <v>34</v>
      </c>
      <c r="HR27" s="16"/>
      <c r="HS27" s="59"/>
      <c r="HT27" s="122"/>
      <c r="HU27" s="20">
        <v>20</v>
      </c>
      <c r="HV27" s="19">
        <v>939.8</v>
      </c>
      <c r="HW27" s="17">
        <v>42852</v>
      </c>
      <c r="HX27" s="19">
        <v>939.8</v>
      </c>
      <c r="HY27" s="321" t="s">
        <v>572</v>
      </c>
      <c r="HZ27" s="24">
        <v>34</v>
      </c>
      <c r="IA27" s="16"/>
      <c r="IB27" s="59"/>
      <c r="IC27" s="122"/>
      <c r="ID27" s="20">
        <v>20</v>
      </c>
      <c r="IE27" s="30">
        <v>885.71</v>
      </c>
      <c r="IF27" s="169">
        <v>42853</v>
      </c>
      <c r="IG27" s="30">
        <v>885.71</v>
      </c>
      <c r="IH27" s="77" t="s">
        <v>576</v>
      </c>
      <c r="II27" s="24">
        <v>34</v>
      </c>
      <c r="IJ27" s="16"/>
      <c r="IK27" s="59"/>
      <c r="IL27" s="122"/>
      <c r="IM27" s="20">
        <v>20</v>
      </c>
      <c r="IN27" s="30">
        <v>927.14</v>
      </c>
      <c r="IO27" s="169">
        <v>42853</v>
      </c>
      <c r="IP27" s="30">
        <v>927.14</v>
      </c>
      <c r="IQ27" s="77" t="s">
        <v>578</v>
      </c>
      <c r="IR27" s="24">
        <v>34</v>
      </c>
      <c r="IS27" s="16"/>
      <c r="IT27" s="59"/>
      <c r="IU27" s="122"/>
      <c r="IV27" s="20">
        <v>20</v>
      </c>
      <c r="IW27" s="19">
        <v>928</v>
      </c>
      <c r="IX27" s="17">
        <v>42854</v>
      </c>
      <c r="IY27" s="19">
        <v>928</v>
      </c>
      <c r="IZ27" s="70" t="s">
        <v>582</v>
      </c>
      <c r="JA27" s="24">
        <v>35</v>
      </c>
      <c r="JB27" s="16"/>
      <c r="JC27" s="59"/>
      <c r="JD27" s="122"/>
      <c r="JE27" s="20"/>
      <c r="JF27" s="19"/>
      <c r="JG27" s="17"/>
      <c r="JH27" s="19"/>
      <c r="JI27" s="70"/>
      <c r="JJ27" s="24"/>
      <c r="JK27" s="16"/>
      <c r="JL27" s="59"/>
      <c r="JM27" s="122"/>
      <c r="JN27" s="20"/>
      <c r="JO27" s="19"/>
      <c r="JP27" s="17"/>
      <c r="JQ27" s="19"/>
      <c r="JR27" s="379"/>
      <c r="JS27" s="24"/>
      <c r="JT27" s="16"/>
      <c r="JU27" s="59"/>
      <c r="JV27" s="122"/>
      <c r="JW27" s="20"/>
      <c r="JX27" s="19"/>
      <c r="JY27" s="17"/>
      <c r="JZ27" s="19"/>
      <c r="KA27" s="70"/>
      <c r="KB27" s="24"/>
      <c r="KC27" s="16"/>
      <c r="KD27" s="59"/>
      <c r="KE27" s="122"/>
      <c r="KF27" s="20"/>
      <c r="KG27" s="19"/>
      <c r="KH27" s="17"/>
      <c r="KI27" s="19"/>
      <c r="KJ27" s="70"/>
      <c r="KK27" s="24"/>
      <c r="KL27" s="16"/>
      <c r="KM27" s="59"/>
      <c r="KN27" s="122"/>
      <c r="KO27" s="20"/>
      <c r="KP27" s="194"/>
      <c r="KQ27" s="106"/>
      <c r="KR27" s="194"/>
      <c r="KS27" s="125"/>
      <c r="KT27" s="104"/>
      <c r="KU27" s="16"/>
      <c r="KV27" s="59"/>
      <c r="KW27" s="122"/>
      <c r="KX27" s="20"/>
      <c r="KY27" s="194"/>
      <c r="KZ27" s="17"/>
      <c r="LA27" s="194"/>
      <c r="LB27" s="70"/>
      <c r="LC27" s="24"/>
      <c r="LD27" s="16"/>
      <c r="LE27" s="59"/>
      <c r="LF27" s="122"/>
      <c r="LG27" s="20"/>
      <c r="LH27" s="19"/>
      <c r="LI27" s="17"/>
      <c r="LJ27" s="19"/>
      <c r="LK27" s="70"/>
      <c r="LL27" s="24"/>
      <c r="LM27" s="16"/>
      <c r="LN27" s="59"/>
      <c r="LO27" s="122"/>
      <c r="LP27" s="20"/>
      <c r="LQ27" s="194"/>
      <c r="LR27" s="17"/>
      <c r="LS27" s="194"/>
      <c r="LT27" s="70"/>
      <c r="LU27" s="24"/>
      <c r="LV27" s="16"/>
      <c r="LW27" s="59"/>
      <c r="LX27" s="122"/>
      <c r="LY27" s="20"/>
      <c r="LZ27" s="19"/>
      <c r="MA27" s="17"/>
      <c r="MB27" s="19"/>
      <c r="MC27" s="70"/>
      <c r="MD27" s="24"/>
      <c r="ME27" s="16"/>
      <c r="MF27" s="59"/>
      <c r="MG27" s="122"/>
      <c r="MH27" s="20"/>
      <c r="MI27" s="168"/>
      <c r="MJ27" s="17"/>
      <c r="MK27" s="168"/>
      <c r="ML27" s="70"/>
      <c r="MM27" s="24"/>
      <c r="MN27" s="16"/>
      <c r="MO27" s="59"/>
      <c r="MP27" s="122"/>
      <c r="MQ27" s="20"/>
      <c r="MR27" s="19"/>
      <c r="MS27" s="17"/>
      <c r="MT27" s="19"/>
      <c r="MU27" s="70"/>
      <c r="MV27" s="24"/>
      <c r="MW27" s="16"/>
      <c r="MX27" s="59"/>
      <c r="MY27" s="122"/>
      <c r="MZ27" s="20"/>
      <c r="NA27" s="19"/>
      <c r="NB27" s="17"/>
      <c r="NC27" s="19"/>
      <c r="ND27" s="70"/>
      <c r="NE27" s="24"/>
      <c r="NF27" s="16"/>
      <c r="NG27" s="59"/>
      <c r="NH27" s="122"/>
      <c r="NI27" s="20"/>
      <c r="NJ27" s="19"/>
      <c r="NK27" s="17"/>
      <c r="NL27" s="19"/>
      <c r="NM27" s="70"/>
      <c r="NN27" s="24"/>
      <c r="NO27" s="16"/>
      <c r="NP27" s="59"/>
      <c r="NQ27" s="122"/>
      <c r="NR27" s="20"/>
      <c r="NS27" s="19"/>
      <c r="NT27" s="17"/>
      <c r="NU27" s="19"/>
      <c r="NV27" s="70"/>
      <c r="NW27" s="24"/>
      <c r="NX27" s="16"/>
      <c r="NY27" s="59"/>
      <c r="NZ27" s="122"/>
      <c r="OA27" s="20"/>
      <c r="OB27" s="19"/>
      <c r="OC27" s="106"/>
      <c r="OD27" s="19"/>
      <c r="OE27" s="125"/>
      <c r="OF27" s="104"/>
      <c r="OG27" s="16"/>
      <c r="OH27" s="59"/>
      <c r="OI27" s="122"/>
      <c r="OJ27" s="20"/>
      <c r="OK27" s="19"/>
      <c r="OL27" s="17"/>
      <c r="OM27" s="19"/>
      <c r="ON27" s="70"/>
      <c r="OO27" s="538"/>
      <c r="OP27" s="16"/>
      <c r="OQ27" s="59"/>
      <c r="OR27" s="122"/>
      <c r="OS27" s="20"/>
      <c r="OT27" s="19"/>
      <c r="OU27" s="17"/>
      <c r="OV27" s="19"/>
      <c r="OW27" s="70"/>
      <c r="OX27" s="24"/>
      <c r="OY27" s="16"/>
      <c r="OZ27" s="59"/>
      <c r="PA27" s="122"/>
      <c r="PB27" s="20"/>
      <c r="PC27" s="19"/>
      <c r="PD27" s="17"/>
      <c r="PE27" s="19"/>
      <c r="PF27" s="70"/>
      <c r="PG27" s="24"/>
      <c r="PH27" s="16"/>
      <c r="PI27" s="59"/>
      <c r="PJ27" s="198"/>
      <c r="PK27" s="20"/>
      <c r="PL27" s="19"/>
      <c r="PM27" s="17"/>
      <c r="PN27" s="19"/>
      <c r="PO27" s="278"/>
      <c r="PP27" s="24"/>
      <c r="PQ27" s="16"/>
      <c r="PR27" s="59"/>
      <c r="PS27" s="122"/>
      <c r="PT27" s="20"/>
      <c r="PU27" s="19"/>
      <c r="PV27" s="106"/>
      <c r="PW27" s="19"/>
      <c r="PX27" s="125"/>
      <c r="PY27" s="441"/>
      <c r="PZ27" s="16"/>
      <c r="QA27" s="59"/>
      <c r="QB27" s="122"/>
      <c r="QC27" s="20"/>
      <c r="QD27" s="19"/>
      <c r="QE27" s="17"/>
      <c r="QF27" s="19"/>
      <c r="QG27" s="70"/>
      <c r="QH27" s="24"/>
      <c r="QI27" s="16"/>
      <c r="QJ27" s="59"/>
      <c r="QK27" s="122"/>
      <c r="QL27" s="20"/>
      <c r="QM27" s="19"/>
      <c r="QN27" s="17"/>
      <c r="QO27" s="19"/>
      <c r="QP27" s="70"/>
      <c r="QQ27" s="24"/>
      <c r="QR27" s="16"/>
      <c r="QS27" s="59"/>
      <c r="QT27" s="122"/>
      <c r="QU27" s="20"/>
      <c r="QV27" s="19"/>
      <c r="QW27" s="17"/>
      <c r="QX27" s="19"/>
      <c r="QY27" s="70"/>
      <c r="QZ27" s="24"/>
      <c r="RA27" s="16"/>
      <c r="RB27" s="59"/>
      <c r="RC27" s="122"/>
      <c r="RD27" s="20"/>
      <c r="RE27" s="19"/>
      <c r="RF27" s="17"/>
      <c r="RG27" s="19"/>
      <c r="RH27" s="70"/>
      <c r="RI27" s="24"/>
      <c r="RJ27" s="16"/>
      <c r="RK27" s="59"/>
      <c r="RL27" s="122"/>
      <c r="RM27" s="20"/>
      <c r="RN27" s="19"/>
      <c r="RO27" s="426"/>
      <c r="RP27" s="427"/>
      <c r="RQ27" s="428"/>
      <c r="RR27" s="429"/>
      <c r="RS27" s="16"/>
      <c r="RT27" s="59"/>
      <c r="RU27" s="122"/>
      <c r="RV27" s="20"/>
      <c r="RW27" s="19"/>
      <c r="RX27" s="17"/>
      <c r="RY27" s="19"/>
      <c r="RZ27" s="70"/>
      <c r="SA27" s="24"/>
      <c r="SB27" s="16"/>
      <c r="SC27" s="59"/>
      <c r="SD27" s="122"/>
      <c r="SE27" s="20">
        <v>20</v>
      </c>
      <c r="SF27" s="19"/>
      <c r="SG27" s="17"/>
      <c r="SH27" s="19"/>
      <c r="SI27" s="70"/>
      <c r="SJ27" s="24"/>
      <c r="SK27" s="16"/>
      <c r="SL27" s="59"/>
      <c r="SM27" s="122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Seabaord</v>
      </c>
      <c r="D28" s="72" t="str">
        <f t="shared" si="24"/>
        <v>PED. 7011012</v>
      </c>
      <c r="E28" s="156">
        <f t="shared" si="24"/>
        <v>42852</v>
      </c>
      <c r="F28" s="75">
        <f t="shared" si="24"/>
        <v>19060.98</v>
      </c>
      <c r="G28" s="15">
        <f t="shared" si="24"/>
        <v>21</v>
      </c>
      <c r="H28" s="64">
        <f t="shared" si="24"/>
        <v>19178.7</v>
      </c>
      <c r="I28" s="18">
        <f t="shared" si="24"/>
        <v>-117.72000000000116</v>
      </c>
      <c r="K28" s="59"/>
      <c r="L28" s="122"/>
      <c r="M28" s="20">
        <v>21</v>
      </c>
      <c r="N28" s="30">
        <v>914.4</v>
      </c>
      <c r="O28" s="17">
        <v>42826</v>
      </c>
      <c r="P28" s="19">
        <v>914.4</v>
      </c>
      <c r="Q28" s="379" t="s">
        <v>457</v>
      </c>
      <c r="R28" s="24">
        <v>33</v>
      </c>
      <c r="S28" s="16"/>
      <c r="T28" s="59"/>
      <c r="U28" s="122"/>
      <c r="V28" s="20">
        <v>21</v>
      </c>
      <c r="W28" s="19">
        <v>942.6</v>
      </c>
      <c r="X28" s="17">
        <v>42829</v>
      </c>
      <c r="Y28" s="19">
        <v>942.6</v>
      </c>
      <c r="Z28" s="70" t="s">
        <v>465</v>
      </c>
      <c r="AA28" s="24">
        <v>32</v>
      </c>
      <c r="AB28" s="16"/>
      <c r="AC28" s="7"/>
      <c r="AD28" s="2"/>
      <c r="AE28" s="20">
        <v>21</v>
      </c>
      <c r="AF28" s="19">
        <v>899.77</v>
      </c>
      <c r="AG28" s="17">
        <v>42831</v>
      </c>
      <c r="AH28" s="30">
        <v>899.77</v>
      </c>
      <c r="AI28" s="70" t="s">
        <v>474</v>
      </c>
      <c r="AJ28" s="24">
        <v>31</v>
      </c>
      <c r="AK28" s="16"/>
      <c r="AL28" s="59"/>
      <c r="AM28" s="122"/>
      <c r="AN28" s="20"/>
      <c r="AO28" s="19" t="s">
        <v>41</v>
      </c>
      <c r="AP28" s="17"/>
      <c r="AQ28" s="19"/>
      <c r="AR28" s="70"/>
      <c r="AS28" s="24"/>
      <c r="AT28" s="16"/>
      <c r="AU28" s="59"/>
      <c r="AV28" s="122"/>
      <c r="AW28" s="20"/>
      <c r="AX28" s="19"/>
      <c r="AY28" s="106"/>
      <c r="AZ28" s="19"/>
      <c r="BA28" s="125"/>
      <c r="BB28" s="441"/>
      <c r="BC28" s="16"/>
      <c r="BD28" s="59"/>
      <c r="BE28" s="122"/>
      <c r="BF28" s="20">
        <v>21</v>
      </c>
      <c r="BG28" s="19">
        <v>935.3</v>
      </c>
      <c r="BH28" s="426">
        <v>42833</v>
      </c>
      <c r="BI28" s="19">
        <v>935.3</v>
      </c>
      <c r="BJ28" s="428" t="s">
        <v>484</v>
      </c>
      <c r="BK28" s="429">
        <v>31</v>
      </c>
      <c r="BL28" s="16"/>
      <c r="BM28" s="59"/>
      <c r="BN28" s="122"/>
      <c r="BO28" s="20">
        <v>21</v>
      </c>
      <c r="BP28" s="19">
        <v>921.7</v>
      </c>
      <c r="BQ28" s="426">
        <v>42835</v>
      </c>
      <c r="BR28" s="19">
        <v>921.7</v>
      </c>
      <c r="BS28" s="428" t="s">
        <v>497</v>
      </c>
      <c r="BT28" s="429">
        <v>31</v>
      </c>
      <c r="BU28" s="16"/>
      <c r="BV28" s="59"/>
      <c r="BW28" s="122"/>
      <c r="BX28" s="20"/>
      <c r="BY28" s="19"/>
      <c r="BZ28" s="426"/>
      <c r="CA28" s="19"/>
      <c r="CB28" s="428"/>
      <c r="CC28" s="429"/>
      <c r="CD28" s="16"/>
      <c r="CE28" s="59"/>
      <c r="CF28" s="122"/>
      <c r="CG28" s="20">
        <v>21</v>
      </c>
      <c r="CH28" s="19">
        <v>903.4</v>
      </c>
      <c r="CI28" s="17">
        <v>42835</v>
      </c>
      <c r="CJ28" s="19">
        <v>903.4</v>
      </c>
      <c r="CK28" s="70" t="s">
        <v>490</v>
      </c>
      <c r="CL28" s="24">
        <v>31</v>
      </c>
      <c r="CM28" s="16"/>
      <c r="CN28" s="129"/>
      <c r="CO28" s="122"/>
      <c r="CP28" s="20"/>
      <c r="CQ28" s="19"/>
      <c r="CR28" s="17"/>
      <c r="CS28" s="19"/>
      <c r="CT28" s="70"/>
      <c r="CU28" s="24"/>
      <c r="CV28" s="16"/>
      <c r="CW28" s="59"/>
      <c r="CX28" s="122"/>
      <c r="CY28" s="20"/>
      <c r="CZ28" s="19"/>
      <c r="DA28" s="584"/>
      <c r="DB28" s="583"/>
      <c r="DC28" s="661"/>
      <c r="DD28" s="102"/>
      <c r="DE28" s="16"/>
      <c r="DF28" s="59"/>
      <c r="DG28" s="122"/>
      <c r="DH28" s="20"/>
      <c r="DI28" s="19"/>
      <c r="DJ28" s="426"/>
      <c r="DK28" s="19"/>
      <c r="DL28" s="428"/>
      <c r="DM28" s="429"/>
      <c r="DN28" s="16"/>
      <c r="DO28" s="59"/>
      <c r="DP28" s="122"/>
      <c r="DQ28" s="20">
        <v>21</v>
      </c>
      <c r="DR28" s="19">
        <v>938</v>
      </c>
      <c r="DS28" s="426">
        <v>42837</v>
      </c>
      <c r="DT28" s="19">
        <v>938</v>
      </c>
      <c r="DU28" s="428" t="s">
        <v>511</v>
      </c>
      <c r="DV28" s="429">
        <v>31</v>
      </c>
      <c r="DW28" s="16"/>
      <c r="DX28" s="59"/>
      <c r="DY28" s="122"/>
      <c r="DZ28" s="20">
        <v>21</v>
      </c>
      <c r="EA28" s="30">
        <v>904.5</v>
      </c>
      <c r="EB28" s="58">
        <v>42840</v>
      </c>
      <c r="EC28" s="30">
        <v>904.5</v>
      </c>
      <c r="ED28" s="77" t="s">
        <v>526</v>
      </c>
      <c r="EE28" s="24">
        <v>31</v>
      </c>
      <c r="EF28" s="16"/>
      <c r="EG28" s="59"/>
      <c r="EH28" s="122"/>
      <c r="EI28" s="20">
        <v>21</v>
      </c>
      <c r="EJ28" s="30">
        <v>906.12</v>
      </c>
      <c r="EK28" s="58">
        <v>42843</v>
      </c>
      <c r="EL28" s="30">
        <v>906.12</v>
      </c>
      <c r="EM28" s="77" t="s">
        <v>532</v>
      </c>
      <c r="EN28" s="24">
        <v>33</v>
      </c>
      <c r="EO28" s="16"/>
      <c r="EP28" s="59"/>
      <c r="EQ28" s="122"/>
      <c r="ER28" s="20"/>
      <c r="ES28" s="19"/>
      <c r="ET28" s="17"/>
      <c r="EU28" s="19"/>
      <c r="EV28" s="43"/>
      <c r="EW28" s="24"/>
      <c r="EX28" s="16"/>
      <c r="EY28" s="59"/>
      <c r="EZ28" s="122"/>
      <c r="FA28" s="20"/>
      <c r="FB28" s="19"/>
      <c r="FC28" s="17"/>
      <c r="FD28" s="19"/>
      <c r="FE28" s="43"/>
      <c r="FF28" s="24"/>
      <c r="FG28" s="16"/>
      <c r="FH28" s="59"/>
      <c r="FI28" s="122"/>
      <c r="FJ28" s="20">
        <v>21</v>
      </c>
      <c r="FK28" s="19">
        <v>935.3</v>
      </c>
      <c r="FL28" s="17">
        <v>42845</v>
      </c>
      <c r="FM28" s="19">
        <v>935.3</v>
      </c>
      <c r="FN28" s="43" t="s">
        <v>546</v>
      </c>
      <c r="FO28" s="24">
        <v>32</v>
      </c>
      <c r="FP28" s="16"/>
      <c r="FQ28" s="59"/>
      <c r="FR28" s="122"/>
      <c r="FS28" s="20"/>
      <c r="FT28" s="30"/>
      <c r="FU28" s="58"/>
      <c r="FV28" s="30"/>
      <c r="FW28" s="77"/>
      <c r="FX28" s="24"/>
      <c r="FY28" s="16"/>
      <c r="FZ28" s="59"/>
      <c r="GA28" s="122"/>
      <c r="GB28" s="20">
        <v>21</v>
      </c>
      <c r="GC28" s="19">
        <v>815.87</v>
      </c>
      <c r="GD28" s="17">
        <v>42846</v>
      </c>
      <c r="GE28" s="19">
        <v>815.87</v>
      </c>
      <c r="GF28" s="70" t="s">
        <v>551</v>
      </c>
      <c r="GG28" s="24">
        <v>32</v>
      </c>
      <c r="GH28" s="16"/>
      <c r="GI28" s="59"/>
      <c r="GJ28" s="122"/>
      <c r="GK28" s="20">
        <v>21</v>
      </c>
      <c r="GL28" s="19">
        <v>925.3</v>
      </c>
      <c r="GM28" s="17">
        <v>42847</v>
      </c>
      <c r="GN28" s="19">
        <v>925.3</v>
      </c>
      <c r="GO28" s="70" t="s">
        <v>555</v>
      </c>
      <c r="GP28" s="24">
        <v>33</v>
      </c>
      <c r="GQ28" s="16"/>
      <c r="GR28" s="59"/>
      <c r="GS28" s="122"/>
      <c r="GT28" s="20">
        <v>21</v>
      </c>
      <c r="GU28" s="168">
        <v>885.26</v>
      </c>
      <c r="GV28" s="17">
        <v>42850</v>
      </c>
      <c r="GW28" s="168">
        <v>885.26</v>
      </c>
      <c r="GX28" s="70" t="s">
        <v>561</v>
      </c>
      <c r="GY28" s="24">
        <v>33</v>
      </c>
      <c r="GZ28" s="16"/>
      <c r="HA28" s="59"/>
      <c r="HB28" s="122"/>
      <c r="HC28" s="20"/>
      <c r="HD28" s="19"/>
      <c r="HE28" s="17"/>
      <c r="HF28" s="19"/>
      <c r="HG28" s="70"/>
      <c r="HH28" s="24"/>
      <c r="HI28" s="16"/>
      <c r="HJ28" s="59"/>
      <c r="HK28" s="122"/>
      <c r="HL28" s="20"/>
      <c r="HM28" s="19"/>
      <c r="HN28" s="17"/>
      <c r="HO28" s="19"/>
      <c r="HP28" s="70"/>
      <c r="HQ28" s="24"/>
      <c r="HR28" s="16"/>
      <c r="HS28" s="59"/>
      <c r="HT28" s="122"/>
      <c r="HU28" s="20">
        <v>21</v>
      </c>
      <c r="HV28" s="19">
        <v>924.4</v>
      </c>
      <c r="HW28" s="17">
        <v>42852</v>
      </c>
      <c r="HX28" s="19">
        <v>924.4</v>
      </c>
      <c r="HY28" s="321" t="s">
        <v>572</v>
      </c>
      <c r="HZ28" s="24">
        <v>34</v>
      </c>
      <c r="IA28" s="16"/>
      <c r="IB28" s="59"/>
      <c r="IC28" s="122"/>
      <c r="ID28" s="20">
        <v>21</v>
      </c>
      <c r="IE28" s="30">
        <v>896.15</v>
      </c>
      <c r="IF28" s="169">
        <v>42853</v>
      </c>
      <c r="IG28" s="30">
        <v>896.15</v>
      </c>
      <c r="IH28" s="77" t="s">
        <v>576</v>
      </c>
      <c r="II28" s="24">
        <v>34</v>
      </c>
      <c r="IJ28" s="16"/>
      <c r="IK28" s="59"/>
      <c r="IL28" s="122"/>
      <c r="IM28" s="20"/>
      <c r="IN28" s="30"/>
      <c r="IO28" s="169"/>
      <c r="IP28" s="30"/>
      <c r="IQ28" s="77"/>
      <c r="IR28" s="24"/>
      <c r="IS28" s="16"/>
      <c r="IT28" s="59"/>
      <c r="IU28" s="122"/>
      <c r="IV28" s="20"/>
      <c r="IW28" s="168"/>
      <c r="IX28" s="17"/>
      <c r="IY28" s="168"/>
      <c r="IZ28" s="70"/>
      <c r="JA28" s="24"/>
      <c r="JB28" s="16"/>
      <c r="JC28" s="59"/>
      <c r="JD28" s="122"/>
      <c r="JE28" s="20"/>
      <c r="JF28" s="19"/>
      <c r="JG28" s="17"/>
      <c r="JH28" s="19"/>
      <c r="JI28" s="70"/>
      <c r="JJ28" s="24"/>
      <c r="JK28" s="16"/>
      <c r="JL28" s="59"/>
      <c r="JM28" s="122"/>
      <c r="JN28" s="20"/>
      <c r="JO28" s="30"/>
      <c r="JP28" s="17"/>
      <c r="JQ28" s="19"/>
      <c r="JR28" s="379"/>
      <c r="JS28" s="24"/>
      <c r="JT28" s="16"/>
      <c r="JU28" s="59"/>
      <c r="JV28" s="122"/>
      <c r="JW28" s="20"/>
      <c r="JX28" s="19"/>
      <c r="JY28" s="17"/>
      <c r="JZ28" s="19"/>
      <c r="KA28" s="70"/>
      <c r="KB28" s="24"/>
      <c r="KC28" s="16"/>
      <c r="KD28" s="59"/>
      <c r="KE28" s="122"/>
      <c r="KF28" s="20"/>
      <c r="KG28" s="19"/>
      <c r="KH28" s="17"/>
      <c r="KI28" s="19"/>
      <c r="KJ28" s="70"/>
      <c r="KK28" s="24"/>
      <c r="KL28" s="16"/>
      <c r="KM28" s="59"/>
      <c r="KN28" s="122"/>
      <c r="KO28" s="20"/>
      <c r="KP28" s="194"/>
      <c r="KQ28" s="106"/>
      <c r="KR28" s="194"/>
      <c r="KS28" s="125"/>
      <c r="KT28" s="104"/>
      <c r="KU28" s="16"/>
      <c r="KV28" s="59"/>
      <c r="KW28" s="122"/>
      <c r="KX28" s="20"/>
      <c r="KY28" s="194"/>
      <c r="KZ28" s="17"/>
      <c r="LA28" s="194"/>
      <c r="LB28" s="70"/>
      <c r="LC28" s="24"/>
      <c r="LD28" s="16"/>
      <c r="LE28" s="59"/>
      <c r="LF28" s="122"/>
      <c r="LG28" s="20"/>
      <c r="LH28" s="19"/>
      <c r="LI28" s="17"/>
      <c r="LJ28" s="19"/>
      <c r="LK28" s="70"/>
      <c r="LL28" s="24"/>
      <c r="LM28" s="16"/>
      <c r="LN28" s="59"/>
      <c r="LO28" s="122"/>
      <c r="LP28" s="20"/>
      <c r="LQ28" s="194"/>
      <c r="LR28" s="17"/>
      <c r="LS28" s="194"/>
      <c r="LT28" s="70"/>
      <c r="LU28" s="24"/>
      <c r="LV28" s="16"/>
      <c r="LW28" s="59"/>
      <c r="LX28" s="122"/>
      <c r="LY28" s="20"/>
      <c r="LZ28" s="19"/>
      <c r="MA28" s="17"/>
      <c r="MB28" s="19"/>
      <c r="MC28" s="70"/>
      <c r="MD28" s="24"/>
      <c r="ME28" s="16"/>
      <c r="MF28" s="59"/>
      <c r="MG28" s="122"/>
      <c r="MH28" s="20"/>
      <c r="MI28" s="168"/>
      <c r="MJ28" s="17"/>
      <c r="MK28" s="168"/>
      <c r="ML28" s="70"/>
      <c r="MM28" s="24"/>
      <c r="MN28" s="16"/>
      <c r="MO28" s="59"/>
      <c r="MP28" s="122"/>
      <c r="MQ28" s="20"/>
      <c r="MR28" s="19"/>
      <c r="MS28" s="17"/>
      <c r="MT28" s="19"/>
      <c r="MU28" s="70"/>
      <c r="MV28" s="24"/>
      <c r="MW28" s="16"/>
      <c r="MX28" s="59"/>
      <c r="MY28" s="122"/>
      <c r="MZ28" s="20"/>
      <c r="NA28" s="443"/>
      <c r="NB28" s="106"/>
      <c r="NC28" s="443"/>
      <c r="ND28" s="125"/>
      <c r="NE28" s="104"/>
      <c r="NF28" s="16"/>
      <c r="NG28" s="59"/>
      <c r="NH28" s="122"/>
      <c r="NI28" s="20"/>
      <c r="NJ28" s="19"/>
      <c r="NK28" s="17"/>
      <c r="NL28" s="19"/>
      <c r="NM28" s="70"/>
      <c r="NN28" s="24"/>
      <c r="NO28" s="16"/>
      <c r="NP28" s="59"/>
      <c r="NQ28" s="122"/>
      <c r="NR28" s="20"/>
      <c r="NS28" s="19"/>
      <c r="NT28" s="17"/>
      <c r="NU28" s="19"/>
      <c r="NV28" s="70"/>
      <c r="NW28" s="24"/>
      <c r="NX28" s="16"/>
      <c r="NY28" s="59"/>
      <c r="NZ28" s="122"/>
      <c r="OA28" s="20"/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24"/>
      <c r="OP28" s="16"/>
      <c r="OQ28" s="59"/>
      <c r="OR28" s="122"/>
      <c r="OS28" s="20"/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/>
      <c r="PL28" s="19"/>
      <c r="PM28" s="17"/>
      <c r="PN28" s="19"/>
      <c r="PO28" s="278"/>
      <c r="PP28" s="24"/>
      <c r="PQ28" s="16"/>
      <c r="PR28" s="59"/>
      <c r="PS28" s="122"/>
      <c r="PT28" s="20"/>
      <c r="PU28" s="19"/>
      <c r="PV28" s="106"/>
      <c r="PW28" s="19"/>
      <c r="PX28" s="125"/>
      <c r="PY28" s="441"/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/>
      <c r="QM28" s="19"/>
      <c r="QN28" s="17"/>
      <c r="QO28" s="19"/>
      <c r="QP28" s="70"/>
      <c r="QQ28" s="24"/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/>
      <c r="RE28" s="19"/>
      <c r="RF28" s="17"/>
      <c r="RG28" s="19"/>
      <c r="RH28" s="70"/>
      <c r="RI28" s="24"/>
      <c r="RJ28" s="16"/>
      <c r="RK28" s="59"/>
      <c r="RL28" s="122"/>
      <c r="RM28" s="20"/>
      <c r="RN28" s="19"/>
      <c r="RO28" s="17"/>
      <c r="RP28" s="19"/>
      <c r="RQ28" s="70"/>
      <c r="RR28" s="24"/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Smithfield FARMLAND</v>
      </c>
      <c r="C29" s="16" t="str">
        <f t="shared" si="25"/>
        <v>Smithfield</v>
      </c>
      <c r="D29" s="72" t="str">
        <f t="shared" si="25"/>
        <v>PED. 7012750</v>
      </c>
      <c r="E29" s="156">
        <f t="shared" si="25"/>
        <v>42853</v>
      </c>
      <c r="F29" s="75">
        <f t="shared" si="25"/>
        <v>18764.75</v>
      </c>
      <c r="G29" s="15">
        <f t="shared" si="25"/>
        <v>21</v>
      </c>
      <c r="H29" s="64">
        <f t="shared" si="25"/>
        <v>18794.11</v>
      </c>
      <c r="I29" s="18">
        <f t="shared" si="25"/>
        <v>-29.360000000000582</v>
      </c>
      <c r="K29" s="59"/>
      <c r="L29" s="122"/>
      <c r="M29" s="20"/>
      <c r="N29" s="19"/>
      <c r="O29" s="17"/>
      <c r="P29" s="19"/>
      <c r="Q29" s="379"/>
      <c r="R29" s="24"/>
      <c r="S29" s="16"/>
      <c r="T29" s="59"/>
      <c r="U29" s="198"/>
      <c r="V29" s="20"/>
      <c r="W29" s="19"/>
      <c r="X29" s="17"/>
      <c r="Y29" s="19"/>
      <c r="Z29" s="70"/>
      <c r="AA29" s="24"/>
      <c r="AB29" s="16"/>
      <c r="AC29" s="7"/>
      <c r="AD29" s="2"/>
      <c r="AE29" s="20"/>
      <c r="AF29" s="19"/>
      <c r="AG29" s="17"/>
      <c r="AH29" s="19"/>
      <c r="AI29" s="70"/>
      <c r="AJ29" s="24"/>
      <c r="AK29" s="16"/>
      <c r="AL29" s="59"/>
      <c r="AM29" s="122"/>
      <c r="AN29" s="20"/>
      <c r="AO29" s="19"/>
      <c r="AP29" s="17"/>
      <c r="AQ29" s="19"/>
      <c r="AR29" s="70"/>
      <c r="AS29" s="24"/>
      <c r="AT29" s="16"/>
      <c r="AU29" s="59"/>
      <c r="AV29" s="122"/>
      <c r="AW29" s="20"/>
      <c r="AX29" s="19"/>
      <c r="AY29" s="463"/>
      <c r="AZ29" s="464"/>
      <c r="BA29" s="466"/>
      <c r="BB29" s="465"/>
      <c r="BC29" s="16"/>
      <c r="BD29" s="59"/>
      <c r="BE29" s="122"/>
      <c r="BF29" s="20"/>
      <c r="BG29" s="19"/>
      <c r="BH29" s="17"/>
      <c r="BI29" s="19"/>
      <c r="BJ29" s="70"/>
      <c r="BK29" s="24"/>
      <c r="BL29" s="16"/>
      <c r="BM29" s="59"/>
      <c r="BN29" s="122"/>
      <c r="BO29" s="20"/>
      <c r="BP29" s="19"/>
      <c r="BQ29" s="17"/>
      <c r="BR29" s="19"/>
      <c r="BS29" s="70"/>
      <c r="BT29" s="24"/>
      <c r="BU29" s="16"/>
      <c r="BV29" s="59"/>
      <c r="BW29" s="122"/>
      <c r="BX29" s="20"/>
      <c r="BY29" s="19"/>
      <c r="BZ29" s="17"/>
      <c r="CA29" s="19"/>
      <c r="CB29" s="70"/>
      <c r="CC29" s="24"/>
      <c r="CD29" s="16"/>
      <c r="CE29" s="59"/>
      <c r="CF29" s="122"/>
      <c r="CG29" s="20"/>
      <c r="CH29" s="19"/>
      <c r="CI29" s="17"/>
      <c r="CJ29" s="19"/>
      <c r="CK29" s="70"/>
      <c r="CL29" s="24"/>
      <c r="CM29" s="16"/>
      <c r="CN29" s="59"/>
      <c r="CO29" s="122"/>
      <c r="CP29" s="20"/>
      <c r="CQ29" s="19"/>
      <c r="CR29" s="17"/>
      <c r="CS29" s="19"/>
      <c r="CT29" s="70"/>
      <c r="CU29" s="24"/>
      <c r="CV29" s="16"/>
      <c r="CW29" s="59"/>
      <c r="CX29" s="122"/>
      <c r="CY29" s="20"/>
      <c r="CZ29" s="19"/>
      <c r="DA29" s="584"/>
      <c r="DB29" s="583"/>
      <c r="DC29" s="643"/>
      <c r="DD29" s="102"/>
      <c r="DE29" s="16"/>
      <c r="DF29" s="59"/>
      <c r="DG29" s="122"/>
      <c r="DH29" s="20"/>
      <c r="DI29" s="19"/>
      <c r="DJ29" s="17"/>
      <c r="DK29" s="19"/>
      <c r="DL29" s="70"/>
      <c r="DM29" s="24"/>
      <c r="DN29" s="16"/>
      <c r="DO29" s="59"/>
      <c r="DP29" s="122"/>
      <c r="DQ29" s="20"/>
      <c r="DR29" s="19"/>
      <c r="DS29" s="17"/>
      <c r="DT29" s="19"/>
      <c r="DU29" s="70"/>
      <c r="DV29" s="24"/>
      <c r="DW29" s="16"/>
      <c r="DX29" s="59"/>
      <c r="DY29" s="122"/>
      <c r="DZ29" s="20"/>
      <c r="EA29" s="30"/>
      <c r="EB29" s="58"/>
      <c r="EC29" s="30"/>
      <c r="ED29" s="77"/>
      <c r="EE29" s="24"/>
      <c r="EF29" s="16"/>
      <c r="EG29" s="59"/>
      <c r="EH29" s="122"/>
      <c r="EI29" s="20"/>
      <c r="EJ29" s="30"/>
      <c r="EK29" s="58"/>
      <c r="EL29" s="30"/>
      <c r="EM29" s="77"/>
      <c r="EN29" s="24"/>
      <c r="EO29" s="16"/>
      <c r="EP29" s="59"/>
      <c r="EQ29" s="122"/>
      <c r="ER29" s="20"/>
      <c r="ES29" s="19"/>
      <c r="ET29" s="17"/>
      <c r="EU29" s="19"/>
      <c r="EV29" s="43"/>
      <c r="EW29" s="24"/>
      <c r="EX29" s="16"/>
      <c r="EY29" s="59"/>
      <c r="EZ29" s="122"/>
      <c r="FA29" s="20"/>
      <c r="FB29" s="19"/>
      <c r="FC29" s="17"/>
      <c r="FD29" s="19"/>
      <c r="FE29" s="77"/>
      <c r="FF29" s="24"/>
      <c r="FG29" s="16"/>
      <c r="FH29" s="59"/>
      <c r="FI29" s="122"/>
      <c r="FJ29" s="20"/>
      <c r="FK29" s="19"/>
      <c r="FL29" s="17"/>
      <c r="FM29" s="19"/>
      <c r="FN29" s="43"/>
      <c r="FO29" s="24"/>
      <c r="FP29" s="16"/>
      <c r="FQ29" s="59"/>
      <c r="FR29" s="122"/>
      <c r="FS29" s="20"/>
      <c r="FT29" s="30"/>
      <c r="FU29" s="58"/>
      <c r="FV29" s="30"/>
      <c r="FW29" s="77"/>
      <c r="FX29" s="24"/>
      <c r="FY29" s="16"/>
      <c r="FZ29" s="59"/>
      <c r="GA29" s="122"/>
      <c r="GB29" s="20">
        <v>22</v>
      </c>
      <c r="GC29" s="19">
        <v>852.15</v>
      </c>
      <c r="GD29" s="17">
        <v>42846</v>
      </c>
      <c r="GE29" s="19">
        <v>852.15</v>
      </c>
      <c r="GF29" s="70" t="s">
        <v>551</v>
      </c>
      <c r="GG29" s="24">
        <v>32</v>
      </c>
      <c r="GH29" s="16"/>
      <c r="GI29" s="130"/>
      <c r="GJ29" s="122"/>
      <c r="GK29" s="20"/>
      <c r="GL29" s="19"/>
      <c r="GM29" s="17"/>
      <c r="GN29" s="19"/>
      <c r="GO29" s="70"/>
      <c r="GP29" s="24"/>
      <c r="GQ29" s="16"/>
      <c r="GR29" s="130"/>
      <c r="GS29" s="122"/>
      <c r="GT29" s="20"/>
      <c r="GU29" s="19"/>
      <c r="GV29" s="17"/>
      <c r="GW29" s="19"/>
      <c r="GX29" s="70"/>
      <c r="GY29" s="24"/>
      <c r="GZ29" s="16"/>
      <c r="HA29" s="130"/>
      <c r="HB29" s="122"/>
      <c r="HC29" s="20"/>
      <c r="HD29" s="19"/>
      <c r="HE29" s="17"/>
      <c r="HF29" s="19"/>
      <c r="HG29" s="70"/>
      <c r="HH29" s="24"/>
      <c r="HI29" s="16"/>
      <c r="HJ29" s="59"/>
      <c r="HK29" s="122"/>
      <c r="HL29" s="20"/>
      <c r="HM29" s="19"/>
      <c r="HN29" s="17"/>
      <c r="HO29" s="19"/>
      <c r="HP29" s="70"/>
      <c r="HQ29" s="24"/>
      <c r="HR29" s="16"/>
      <c r="HS29" s="59"/>
      <c r="HT29" s="122"/>
      <c r="HU29" s="20"/>
      <c r="HV29" s="19"/>
      <c r="HW29" s="17"/>
      <c r="HX29" s="30"/>
      <c r="HY29" s="321"/>
      <c r="HZ29" s="24"/>
      <c r="IA29" s="16"/>
      <c r="IB29" s="59"/>
      <c r="IC29" s="122"/>
      <c r="ID29" s="20"/>
      <c r="IE29" s="30"/>
      <c r="IF29" s="58"/>
      <c r="IG29" s="30"/>
      <c r="IH29" s="77"/>
      <c r="II29" s="24"/>
      <c r="IJ29" s="16"/>
      <c r="IK29" s="59"/>
      <c r="IL29" s="122"/>
      <c r="IM29" s="20"/>
      <c r="IN29" s="30"/>
      <c r="IO29" s="58"/>
      <c r="IP29" s="30"/>
      <c r="IQ29" s="77"/>
      <c r="IR29" s="24"/>
      <c r="IS29" s="16"/>
      <c r="IT29" s="130"/>
      <c r="IU29" s="122"/>
      <c r="IV29" s="20"/>
      <c r="IW29" s="19"/>
      <c r="IX29" s="17"/>
      <c r="IY29" s="19"/>
      <c r="IZ29" s="70"/>
      <c r="JA29" s="24"/>
      <c r="JB29" s="16"/>
      <c r="JC29" s="59"/>
      <c r="JD29" s="122"/>
      <c r="JE29" s="20"/>
      <c r="JF29" s="19"/>
      <c r="JG29" s="106"/>
      <c r="JH29" s="19"/>
      <c r="JI29" s="125"/>
      <c r="JJ29" s="104"/>
      <c r="JK29" s="16"/>
      <c r="JL29" s="59"/>
      <c r="JM29" s="122"/>
      <c r="JN29" s="20"/>
      <c r="JO29" s="19"/>
      <c r="JP29" s="17"/>
      <c r="JQ29" s="19"/>
      <c r="JR29" s="379"/>
      <c r="JS29" s="24"/>
      <c r="JT29" s="16"/>
      <c r="JU29" s="59"/>
      <c r="JV29" s="198"/>
      <c r="JW29" s="20"/>
      <c r="JX29" s="19"/>
      <c r="JY29" s="17"/>
      <c r="JZ29" s="19"/>
      <c r="KA29" s="70"/>
      <c r="KB29" s="24"/>
      <c r="KC29" s="16"/>
      <c r="KD29" s="59"/>
      <c r="KE29" s="122"/>
      <c r="KF29" s="20"/>
      <c r="KG29" s="19"/>
      <c r="KH29" s="17"/>
      <c r="KI29" s="19"/>
      <c r="KJ29" s="70"/>
      <c r="KK29" s="24"/>
      <c r="KL29" s="16"/>
      <c r="KM29" s="59"/>
      <c r="KN29" s="134"/>
      <c r="KO29" s="20"/>
      <c r="KP29" s="194"/>
      <c r="KQ29" s="106"/>
      <c r="KR29" s="194"/>
      <c r="KS29" s="125"/>
      <c r="KT29" s="104"/>
      <c r="KU29" s="16"/>
      <c r="KV29" s="59"/>
      <c r="KW29" s="122"/>
      <c r="KX29" s="20"/>
      <c r="KY29" s="194"/>
      <c r="KZ29" s="17"/>
      <c r="LA29" s="194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4"/>
      <c r="LR29" s="17"/>
      <c r="LS29" s="194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/>
      <c r="NA29" s="19"/>
      <c r="NB29" s="17"/>
      <c r="NC29" s="19"/>
      <c r="ND29" s="70"/>
      <c r="NE29" s="24"/>
      <c r="NF29" s="16"/>
      <c r="NG29" s="59"/>
      <c r="NH29" s="122"/>
      <c r="NI29" s="20"/>
      <c r="NJ29" s="19"/>
      <c r="NK29" s="17"/>
      <c r="NL29" s="19"/>
      <c r="NM29" s="70"/>
      <c r="NN29" s="24"/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/>
      <c r="PU29" s="19"/>
      <c r="PV29" s="106"/>
      <c r="PW29" s="19"/>
      <c r="PX29" s="125"/>
      <c r="PY29" s="441"/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/>
      <c r="QM29" s="19"/>
      <c r="QN29" s="17"/>
      <c r="QO29" s="19"/>
      <c r="QP29" s="70"/>
      <c r="QQ29" s="24"/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/>
      <c r="RN29" s="19"/>
      <c r="RO29" s="17"/>
      <c r="RP29" s="19"/>
      <c r="RQ29" s="70"/>
      <c r="RR29" s="24"/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>TYSON FRESH MEATS</v>
      </c>
      <c r="C30" s="16" t="str">
        <f t="shared" si="26"/>
        <v xml:space="preserve">I B P </v>
      </c>
      <c r="D30" s="72" t="str">
        <f t="shared" si="26"/>
        <v>PED. 7012748</v>
      </c>
      <c r="E30" s="156">
        <f t="shared" si="26"/>
        <v>42853</v>
      </c>
      <c r="F30" s="75">
        <f t="shared" si="26"/>
        <v>19072.86</v>
      </c>
      <c r="G30" s="15">
        <f t="shared" si="26"/>
        <v>20</v>
      </c>
      <c r="H30" s="64">
        <f t="shared" si="26"/>
        <v>19086.62</v>
      </c>
      <c r="I30" s="18">
        <f>F30-H30</f>
        <v>-13.759999999998399</v>
      </c>
      <c r="K30" s="59"/>
      <c r="L30" s="59"/>
      <c r="M30" s="20"/>
      <c r="N30" s="30"/>
      <c r="O30" s="17"/>
      <c r="P30" s="30"/>
      <c r="Q30" s="70"/>
      <c r="R30" s="24"/>
      <c r="S30" s="16"/>
      <c r="T30" s="59"/>
      <c r="U30" s="122"/>
      <c r="V30" s="20"/>
      <c r="W30" s="19"/>
      <c r="X30" s="17"/>
      <c r="Y30" s="19"/>
      <c r="Z30" s="70"/>
      <c r="AA30" s="24"/>
      <c r="AB30" s="16"/>
      <c r="AC30" s="7"/>
      <c r="AD30" s="2"/>
      <c r="AE30" s="20"/>
      <c r="AF30" s="30"/>
      <c r="AG30" s="59"/>
      <c r="AH30" s="30"/>
      <c r="AI30" s="7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/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/>
      <c r="DI30" s="30"/>
      <c r="DJ30" s="17"/>
      <c r="DK30" s="30"/>
      <c r="DL30" s="79"/>
      <c r="DM30" s="24"/>
      <c r="DN30" s="16"/>
      <c r="DO30" s="59"/>
      <c r="DP30" s="122"/>
      <c r="DQ30" s="20"/>
      <c r="DR30" s="30"/>
      <c r="DS30" s="17"/>
      <c r="DT30" s="30"/>
      <c r="DU30" s="79"/>
      <c r="DV30" s="24"/>
      <c r="DW30" s="16"/>
      <c r="DX30" s="59"/>
      <c r="DY30" s="122"/>
      <c r="DZ30" s="20"/>
      <c r="EA30" s="30"/>
      <c r="EB30" s="58"/>
      <c r="EC30" s="212"/>
      <c r="ED30" s="77"/>
      <c r="EE30" s="24"/>
      <c r="EF30" s="16"/>
      <c r="EG30" s="59"/>
      <c r="EH30" s="122"/>
      <c r="EI30" s="20"/>
      <c r="EJ30" s="30"/>
      <c r="EK30" s="58"/>
      <c r="EL30" s="212"/>
      <c r="EM30" s="77"/>
      <c r="EN30" s="24"/>
      <c r="EO30" s="16"/>
      <c r="EP30" s="59"/>
      <c r="EQ30" s="122"/>
      <c r="ER30" s="20"/>
      <c r="ES30" s="19"/>
      <c r="ET30" s="17"/>
      <c r="EU30" s="18"/>
      <c r="EV30" s="43"/>
      <c r="EW30" s="24"/>
      <c r="EX30" s="16"/>
      <c r="EY30" s="59"/>
      <c r="EZ30" s="131"/>
      <c r="FA30" s="20"/>
      <c r="FB30" s="30"/>
      <c r="FC30" s="17"/>
      <c r="FD30" s="19"/>
      <c r="FE30" s="77"/>
      <c r="FF30" s="24"/>
      <c r="FG30" s="16"/>
      <c r="FH30" s="59"/>
      <c r="FI30" s="122"/>
      <c r="FJ30" s="20"/>
      <c r="FK30" s="19"/>
      <c r="FL30" s="17"/>
      <c r="FM30" s="19"/>
      <c r="FN30" s="43"/>
      <c r="FO30" s="24"/>
      <c r="FP30" s="16"/>
      <c r="FQ30" s="59"/>
      <c r="FR30" s="122"/>
      <c r="FS30" s="20"/>
      <c r="FT30" s="30"/>
      <c r="FU30" s="58"/>
      <c r="FV30" s="212"/>
      <c r="FW30" s="77"/>
      <c r="FX30" s="24"/>
      <c r="FY30" s="16"/>
      <c r="FZ30" s="59"/>
      <c r="GA30" s="122"/>
      <c r="GB30" s="20"/>
      <c r="GC30" s="30"/>
      <c r="GD30" s="69"/>
      <c r="GE30" s="30"/>
      <c r="GF30" s="79"/>
      <c r="GG30" s="24"/>
      <c r="GH30" s="16"/>
      <c r="GI30" s="130"/>
      <c r="GJ30" s="122"/>
      <c r="GK30" s="20"/>
      <c r="GL30" s="19"/>
      <c r="GM30" s="17"/>
      <c r="GN30" s="19"/>
      <c r="GO30" s="70"/>
      <c r="GP30" s="24"/>
      <c r="GQ30" s="16"/>
      <c r="GR30" s="130"/>
      <c r="GS30" s="122"/>
      <c r="GT30" s="20"/>
      <c r="GU30" s="30"/>
      <c r="GV30" s="302"/>
      <c r="GW30" s="213"/>
      <c r="GX30" s="303"/>
      <c r="GY30" s="304"/>
      <c r="GZ30" s="16"/>
      <c r="HA30" s="130"/>
      <c r="HB30" s="122"/>
      <c r="HC30" s="20"/>
      <c r="HD30" s="30"/>
      <c r="HE30" s="302"/>
      <c r="HF30" s="213"/>
      <c r="HG30" s="303"/>
      <c r="HH30" s="304"/>
      <c r="HI30" s="16"/>
      <c r="HJ30" s="59"/>
      <c r="HK30" s="122"/>
      <c r="HL30" s="20"/>
      <c r="HM30" s="30"/>
      <c r="HN30" s="69"/>
      <c r="HO30" s="30"/>
      <c r="HP30" s="79"/>
      <c r="HQ30" s="24"/>
      <c r="HR30" s="16"/>
      <c r="HS30" s="59"/>
      <c r="HT30" s="122"/>
      <c r="HU30" s="20"/>
      <c r="HV30" s="19"/>
      <c r="HW30" s="17"/>
      <c r="HX30" s="18"/>
      <c r="HY30" s="43"/>
      <c r="HZ30" s="24"/>
      <c r="IA30" s="16"/>
      <c r="IB30" s="59"/>
      <c r="IC30" s="122"/>
      <c r="ID30" s="20"/>
      <c r="IE30" s="30"/>
      <c r="IF30" s="58"/>
      <c r="IG30" s="212"/>
      <c r="IH30" s="77"/>
      <c r="II30" s="24"/>
      <c r="IJ30" s="16"/>
      <c r="IK30" s="59"/>
      <c r="IL30" s="122"/>
      <c r="IM30" s="20"/>
      <c r="IN30" s="30"/>
      <c r="IO30" s="58"/>
      <c r="IP30" s="212"/>
      <c r="IQ30" s="77"/>
      <c r="IR30" s="24"/>
      <c r="IS30" s="16"/>
      <c r="IT30" s="130"/>
      <c r="IU30" s="122"/>
      <c r="IV30" s="20"/>
      <c r="IW30" s="30"/>
      <c r="IX30" s="302"/>
      <c r="IY30" s="213"/>
      <c r="IZ30" s="303"/>
      <c r="JA30" s="304"/>
      <c r="JB30" s="16"/>
      <c r="JC30" s="59"/>
      <c r="JD30" s="122"/>
      <c r="JE30" s="20"/>
      <c r="JF30" s="19"/>
      <c r="JG30" s="17"/>
      <c r="JH30" s="30"/>
      <c r="JI30" s="70"/>
      <c r="JJ30" s="24"/>
      <c r="JK30" s="16"/>
      <c r="JL30" s="59"/>
      <c r="JM30" s="59"/>
      <c r="JN30" s="20"/>
      <c r="JO30" s="30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4"/>
      <c r="KQ30" s="69"/>
      <c r="KR30" s="30"/>
      <c r="KS30" s="79"/>
      <c r="KT30" s="114"/>
      <c r="KU30" s="16"/>
      <c r="KV30" s="59"/>
      <c r="KW30" s="122"/>
      <c r="KX30" s="20"/>
      <c r="KY30" s="194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4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59"/>
      <c r="M31" s="20"/>
      <c r="N31" s="30"/>
      <c r="O31" s="17"/>
      <c r="P31" s="30"/>
      <c r="Q31" s="70"/>
      <c r="R31" s="24"/>
      <c r="S31" s="16"/>
      <c r="T31" s="59"/>
      <c r="U31" s="122"/>
      <c r="V31" s="20"/>
      <c r="W31" s="19"/>
      <c r="X31" s="17"/>
      <c r="Y31" s="19"/>
      <c r="Z31" s="70"/>
      <c r="AA31" s="24"/>
      <c r="AB31" s="16"/>
      <c r="AC31" s="7"/>
      <c r="AD31" s="2"/>
      <c r="AE31" s="20"/>
      <c r="AF31" s="30"/>
      <c r="AG31" s="59"/>
      <c r="AH31" s="30"/>
      <c r="AI31" s="7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17"/>
      <c r="DT31" s="30"/>
      <c r="DU31" s="79"/>
      <c r="DV31" s="24"/>
      <c r="DW31" s="16"/>
      <c r="DX31" s="59"/>
      <c r="DY31" s="122"/>
      <c r="DZ31" s="20"/>
      <c r="EA31" s="30"/>
      <c r="EB31" s="58"/>
      <c r="EC31" s="212"/>
      <c r="ED31" s="77"/>
      <c r="EE31" s="24"/>
      <c r="EF31" s="16"/>
      <c r="EG31" s="59"/>
      <c r="EH31" s="122"/>
      <c r="EI31" s="20"/>
      <c r="EJ31" s="30"/>
      <c r="EK31" s="58"/>
      <c r="EL31" s="212"/>
      <c r="EM31" s="77"/>
      <c r="EN31" s="24"/>
      <c r="EO31" s="16"/>
      <c r="EP31" s="59"/>
      <c r="EQ31" s="122"/>
      <c r="ER31" s="20"/>
      <c r="ES31" s="19"/>
      <c r="ET31" s="17"/>
      <c r="EU31" s="18"/>
      <c r="EV31" s="43"/>
      <c r="EW31" s="24"/>
      <c r="EX31" s="16"/>
      <c r="EY31" s="59"/>
      <c r="EZ31" s="131"/>
      <c r="FA31" s="20"/>
      <c r="FB31" s="30"/>
      <c r="FC31" s="17"/>
      <c r="FD31" s="30"/>
      <c r="FE31" s="77"/>
      <c r="FF31" s="24"/>
      <c r="FG31" s="16"/>
      <c r="FH31" s="59"/>
      <c r="FI31" s="122"/>
      <c r="FJ31" s="20"/>
      <c r="FK31" s="19"/>
      <c r="FL31" s="17"/>
      <c r="FM31" s="19"/>
      <c r="FN31" s="43"/>
      <c r="FO31" s="24"/>
      <c r="FP31" s="16"/>
      <c r="FQ31" s="59"/>
      <c r="FR31" s="122"/>
      <c r="FS31" s="20"/>
      <c r="FT31" s="30"/>
      <c r="FU31" s="58"/>
      <c r="FV31" s="212"/>
      <c r="FW31" s="77"/>
      <c r="FX31" s="24"/>
      <c r="FY31" s="16"/>
      <c r="FZ31" s="59"/>
      <c r="GA31" s="122"/>
      <c r="GB31" s="20"/>
      <c r="GC31" s="30"/>
      <c r="GD31" s="69"/>
      <c r="GE31" s="30"/>
      <c r="GF31" s="79"/>
      <c r="GG31" s="24"/>
      <c r="GH31" s="16"/>
      <c r="GI31" s="130"/>
      <c r="GJ31" s="122"/>
      <c r="GK31" s="20"/>
      <c r="GL31" s="30"/>
      <c r="GM31" s="17"/>
      <c r="GN31" s="19"/>
      <c r="GO31" s="70"/>
      <c r="GP31" s="24"/>
      <c r="GQ31" s="16"/>
      <c r="GR31" s="130"/>
      <c r="GS31" s="122"/>
      <c r="GT31" s="20"/>
      <c r="GU31" s="30"/>
      <c r="GV31" s="302"/>
      <c r="GW31" s="213"/>
      <c r="GX31" s="303"/>
      <c r="GY31" s="304"/>
      <c r="GZ31" s="16"/>
      <c r="HA31" s="130"/>
      <c r="HB31" s="122"/>
      <c r="HC31" s="20"/>
      <c r="HD31" s="30"/>
      <c r="HE31" s="302"/>
      <c r="HF31" s="213"/>
      <c r="HG31" s="303"/>
      <c r="HH31" s="304"/>
      <c r="HI31" s="16"/>
      <c r="HJ31" s="59"/>
      <c r="HK31" s="122"/>
      <c r="HL31" s="20"/>
      <c r="HM31" s="30"/>
      <c r="HN31" s="69"/>
      <c r="HO31" s="30"/>
      <c r="HP31" s="79"/>
      <c r="HQ31" s="24"/>
      <c r="HR31" s="16"/>
      <c r="HS31" s="59"/>
      <c r="HT31" s="122"/>
      <c r="HU31" s="20"/>
      <c r="HV31" s="19"/>
      <c r="HW31" s="17"/>
      <c r="HX31" s="18"/>
      <c r="HY31" s="43"/>
      <c r="HZ31" s="24"/>
      <c r="IA31" s="16"/>
      <c r="IB31" s="59"/>
      <c r="IC31" s="122"/>
      <c r="ID31" s="20"/>
      <c r="IE31" s="30"/>
      <c r="IF31" s="58"/>
      <c r="IG31" s="212"/>
      <c r="IH31" s="77"/>
      <c r="II31" s="24"/>
      <c r="IJ31" s="16"/>
      <c r="IK31" s="59"/>
      <c r="IL31" s="122"/>
      <c r="IM31" s="20"/>
      <c r="IN31" s="30"/>
      <c r="IO31" s="58"/>
      <c r="IP31" s="212"/>
      <c r="IQ31" s="77"/>
      <c r="IR31" s="24"/>
      <c r="IS31" s="16"/>
      <c r="IT31" s="130"/>
      <c r="IU31" s="122"/>
      <c r="IV31" s="20"/>
      <c r="IW31" s="30"/>
      <c r="IX31" s="302"/>
      <c r="IY31" s="213"/>
      <c r="IZ31" s="303"/>
      <c r="JA31" s="304"/>
      <c r="JB31" s="16"/>
      <c r="JC31" s="59"/>
      <c r="JD31" s="122"/>
      <c r="JE31" s="20"/>
      <c r="JF31" s="30"/>
      <c r="JG31" s="17"/>
      <c r="JH31" s="30"/>
      <c r="JI31" s="70"/>
      <c r="JJ31" s="24"/>
      <c r="JK31" s="16"/>
      <c r="JL31" s="59"/>
      <c r="JM31" s="59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4"/>
      <c r="KQ31" s="69"/>
      <c r="KR31" s="30"/>
      <c r="KS31" s="79"/>
      <c r="KT31" s="114"/>
      <c r="KU31" s="16"/>
      <c r="KV31" s="59"/>
      <c r="KW31" s="122"/>
      <c r="KX31" s="20"/>
      <c r="KY31" s="194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4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ht="16.5" thickBot="1" x14ac:dyDescent="0.3">
      <c r="A32" s="25">
        <v>28</v>
      </c>
      <c r="B32" s="16" t="str">
        <f t="shared" ref="B32:H32" si="27">IT5</f>
        <v>SEABOARD FOODS</v>
      </c>
      <c r="C32" s="16" t="str">
        <f t="shared" si="27"/>
        <v>Seaboard</v>
      </c>
      <c r="D32" s="72" t="str">
        <f t="shared" si="27"/>
        <v>PED. 7012879</v>
      </c>
      <c r="E32" s="156">
        <f t="shared" si="27"/>
        <v>42854</v>
      </c>
      <c r="F32" s="75">
        <f t="shared" si="27"/>
        <v>18426.439999999999</v>
      </c>
      <c r="G32" s="15">
        <f t="shared" si="27"/>
        <v>20</v>
      </c>
      <c r="H32" s="64">
        <f t="shared" si="27"/>
        <v>18425.599999999999</v>
      </c>
      <c r="I32" s="18">
        <f t="shared" ref="I32:I93" si="28">F32-H32</f>
        <v>0.84000000000014552</v>
      </c>
      <c r="J32" s="16"/>
      <c r="K32" s="59"/>
      <c r="L32" s="163"/>
      <c r="M32" s="48"/>
      <c r="N32" s="132"/>
      <c r="O32" s="119"/>
      <c r="P32" s="137"/>
      <c r="Q32" s="133"/>
      <c r="R32" s="140"/>
      <c r="S32" s="16"/>
      <c r="T32" s="59"/>
      <c r="U32" s="124"/>
      <c r="V32" s="48"/>
      <c r="W32" s="138"/>
      <c r="X32" s="113"/>
      <c r="Y32" s="138"/>
      <c r="Z32" s="133"/>
      <c r="AA32" s="140"/>
      <c r="AB32" s="16"/>
      <c r="AC32" s="7"/>
      <c r="AD32" s="144"/>
      <c r="AE32" s="271">
        <v>24</v>
      </c>
      <c r="AF32" s="143"/>
      <c r="AG32" s="226"/>
      <c r="AH32" s="143"/>
      <c r="AI32" s="32"/>
      <c r="AK32" s="16"/>
      <c r="AL32" s="59"/>
      <c r="AM32" s="124"/>
      <c r="AN32" s="163"/>
      <c r="AO32" s="223"/>
      <c r="AP32" s="225"/>
      <c r="AQ32" s="223"/>
      <c r="AR32" s="224"/>
      <c r="AS32" s="102"/>
      <c r="AT32" s="126"/>
      <c r="AU32" s="59"/>
      <c r="AV32" s="124"/>
      <c r="AW32" s="163"/>
      <c r="AX32" s="136"/>
      <c r="AY32" s="298"/>
      <c r="AZ32" s="136"/>
      <c r="BA32" s="132"/>
      <c r="BB32" s="16"/>
      <c r="BC32" s="16"/>
      <c r="BD32" s="59"/>
      <c r="BE32" s="124"/>
      <c r="BF32" s="48"/>
      <c r="BG32" s="136"/>
      <c r="BH32" s="119">
        <v>1</v>
      </c>
      <c r="BI32" s="136"/>
      <c r="BJ32" s="132"/>
      <c r="BK32" s="140"/>
      <c r="BL32" s="16"/>
      <c r="BM32" s="59"/>
      <c r="BN32" s="124"/>
      <c r="BO32" s="48"/>
      <c r="BP32" s="136"/>
      <c r="BQ32" s="119"/>
      <c r="BR32" s="136"/>
      <c r="BS32" s="132"/>
      <c r="BT32" s="24"/>
      <c r="BU32" s="16"/>
      <c r="BV32" s="59"/>
      <c r="BW32" s="124"/>
      <c r="BX32" s="48"/>
      <c r="BY32" s="136"/>
      <c r="BZ32" s="17"/>
      <c r="CA32" s="136"/>
      <c r="CB32" s="132"/>
      <c r="CC32" s="24"/>
      <c r="CD32" s="16"/>
      <c r="CE32" s="59"/>
      <c r="CF32" s="124"/>
      <c r="CG32" s="48"/>
      <c r="CH32" s="136"/>
      <c r="CI32" s="17"/>
      <c r="CJ32" s="136"/>
      <c r="CK32" s="132"/>
      <c r="CL32" s="24"/>
      <c r="CM32" s="16"/>
      <c r="CN32" s="59"/>
      <c r="CO32" s="124"/>
      <c r="CP32" s="48"/>
      <c r="CQ32" s="136"/>
      <c r="CR32" s="17"/>
      <c r="CS32" s="136"/>
      <c r="CT32" s="132"/>
      <c r="CU32" s="24"/>
      <c r="CV32" s="16"/>
      <c r="CW32" s="59"/>
      <c r="CX32" s="124"/>
      <c r="CY32" s="48"/>
      <c r="CZ32" s="136"/>
      <c r="DA32" s="119"/>
      <c r="DB32" s="136"/>
      <c r="DC32" s="132"/>
      <c r="DD32" s="140"/>
      <c r="DE32" s="16"/>
      <c r="DF32" s="59"/>
      <c r="DG32" s="124"/>
      <c r="DH32" s="48"/>
      <c r="DI32" s="136"/>
      <c r="DJ32" s="17"/>
      <c r="DK32" s="136"/>
      <c r="DL32" s="132"/>
      <c r="DM32" s="24"/>
      <c r="DN32" s="16"/>
      <c r="DO32" s="59"/>
      <c r="DP32" s="124"/>
      <c r="DQ32" s="48"/>
      <c r="DR32" s="136"/>
      <c r="DS32" s="119"/>
      <c r="DT32" s="136"/>
      <c r="DU32" s="132"/>
      <c r="DV32" s="140"/>
      <c r="DW32" s="16"/>
      <c r="DX32" s="59"/>
      <c r="DY32" s="124"/>
      <c r="DZ32" s="48"/>
      <c r="EA32" s="136"/>
      <c r="EB32" s="113"/>
      <c r="EC32" s="137"/>
      <c r="ED32" s="235"/>
      <c r="EE32" s="140"/>
      <c r="EF32" s="16"/>
      <c r="EG32" s="59"/>
      <c r="EH32" s="124"/>
      <c r="EI32" s="48"/>
      <c r="EJ32" s="136"/>
      <c r="EK32" s="113"/>
      <c r="EL32" s="137"/>
      <c r="EM32" s="235"/>
      <c r="EN32" s="140"/>
      <c r="EO32" s="16"/>
      <c r="EP32" s="59"/>
      <c r="EQ32" s="124"/>
      <c r="ER32" s="48"/>
      <c r="ES32" s="138"/>
      <c r="ET32" s="113"/>
      <c r="EU32" s="137"/>
      <c r="EV32" s="76"/>
      <c r="EW32" s="140"/>
      <c r="EX32" s="16"/>
      <c r="EY32" s="59"/>
      <c r="EZ32" s="139"/>
      <c r="FA32" s="48"/>
      <c r="FB32" s="136"/>
      <c r="FC32" s="119"/>
      <c r="FD32" s="136"/>
      <c r="FE32" s="235"/>
      <c r="FF32" s="140"/>
      <c r="FG32" s="16"/>
      <c r="FH32" s="59"/>
      <c r="FI32" s="124"/>
      <c r="FJ32" s="48"/>
      <c r="FK32" s="138"/>
      <c r="FL32" s="113"/>
      <c r="FM32" s="138"/>
      <c r="FN32" s="76"/>
      <c r="FO32" s="140"/>
      <c r="FP32" s="16"/>
      <c r="FQ32" s="59"/>
      <c r="FR32" s="124"/>
      <c r="FS32" s="48"/>
      <c r="FT32" s="136"/>
      <c r="FU32" s="113"/>
      <c r="FV32" s="137"/>
      <c r="FW32" s="235"/>
      <c r="FX32" s="140"/>
      <c r="FY32" s="16"/>
      <c r="FZ32" s="59"/>
      <c r="GA32" s="124"/>
      <c r="GB32" s="163"/>
      <c r="GC32" s="136"/>
      <c r="GD32" s="298"/>
      <c r="GE32" s="136"/>
      <c r="GF32" s="132"/>
      <c r="GG32" s="16"/>
      <c r="GH32" s="16"/>
      <c r="GI32" s="130"/>
      <c r="GJ32" s="123"/>
      <c r="GK32" s="78"/>
      <c r="GL32" s="135"/>
      <c r="GM32" s="305"/>
      <c r="GN32" s="306"/>
      <c r="GO32" s="307"/>
      <c r="GP32" s="308"/>
      <c r="GQ32" s="16"/>
      <c r="GR32" s="130"/>
      <c r="GS32" s="123"/>
      <c r="GT32" s="78"/>
      <c r="GU32" s="135"/>
      <c r="GV32" s="305"/>
      <c r="GW32" s="306"/>
      <c r="GX32" s="307"/>
      <c r="GY32" s="308"/>
      <c r="GZ32" s="16"/>
      <c r="HA32" s="130"/>
      <c r="HB32" s="123"/>
      <c r="HC32" s="78"/>
      <c r="HD32" s="135"/>
      <c r="HE32" s="305"/>
      <c r="HF32" s="306"/>
      <c r="HG32" s="307"/>
      <c r="HH32" s="308"/>
      <c r="HI32" s="16"/>
      <c r="HJ32" s="59"/>
      <c r="HK32" s="124"/>
      <c r="HL32" s="163"/>
      <c r="HM32" s="136"/>
      <c r="HN32" s="298"/>
      <c r="HO32" s="136"/>
      <c r="HP32" s="132"/>
      <c r="HQ32" s="16"/>
      <c r="HR32" s="16"/>
      <c r="HS32" s="59"/>
      <c r="HT32" s="124"/>
      <c r="HU32" s="48"/>
      <c r="HV32" s="138"/>
      <c r="HW32" s="113"/>
      <c r="HX32" s="137"/>
      <c r="HY32" s="76"/>
      <c r="HZ32" s="140"/>
      <c r="IA32" s="16"/>
      <c r="IB32" s="59"/>
      <c r="IC32" s="124"/>
      <c r="ID32" s="48"/>
      <c r="IE32" s="136"/>
      <c r="IF32" s="113"/>
      <c r="IG32" s="137"/>
      <c r="IH32" s="235"/>
      <c r="II32" s="140"/>
      <c r="IJ32" s="16"/>
      <c r="IK32" s="59"/>
      <c r="IL32" s="124"/>
      <c r="IM32" s="48"/>
      <c r="IN32" s="136"/>
      <c r="IO32" s="113"/>
      <c r="IP32" s="137"/>
      <c r="IQ32" s="235"/>
      <c r="IR32" s="140"/>
      <c r="IS32" s="16"/>
      <c r="IT32" s="130"/>
      <c r="IU32" s="123"/>
      <c r="IV32" s="78"/>
      <c r="IW32" s="135"/>
      <c r="IX32" s="305"/>
      <c r="IY32" s="306"/>
      <c r="IZ32" s="307"/>
      <c r="JA32" s="308"/>
      <c r="JB32" s="126"/>
      <c r="JC32" s="59"/>
      <c r="JD32" s="124"/>
      <c r="JE32" s="163"/>
      <c r="JF32" s="136"/>
      <c r="JG32" s="119"/>
      <c r="JH32" s="136"/>
      <c r="JI32" s="133"/>
      <c r="JJ32" s="140"/>
      <c r="JK32" s="16"/>
      <c r="JL32" s="59"/>
      <c r="JM32" s="163"/>
      <c r="JN32" s="48"/>
      <c r="JO32" s="132"/>
      <c r="JP32" s="119"/>
      <c r="JQ32" s="137"/>
      <c r="JR32" s="133"/>
      <c r="JS32" s="140"/>
      <c r="JT32" s="16"/>
      <c r="JU32" s="59"/>
      <c r="JV32" s="124"/>
      <c r="JW32" s="48"/>
      <c r="JX32" s="138"/>
      <c r="JY32" s="113"/>
      <c r="JZ32" s="138"/>
      <c r="KA32" s="133"/>
      <c r="KB32" s="140"/>
      <c r="KC32" s="16"/>
      <c r="KD32" s="59"/>
      <c r="KE32" s="124"/>
      <c r="KF32" s="48"/>
      <c r="KG32" s="137"/>
      <c r="KH32" s="119"/>
      <c r="KI32" s="136"/>
      <c r="KJ32" s="133"/>
      <c r="KK32" s="155"/>
      <c r="KL32" s="16"/>
      <c r="KM32" s="59"/>
      <c r="KN32" s="141"/>
      <c r="KO32" s="48"/>
      <c r="KP32" s="248"/>
      <c r="KQ32" s="119"/>
      <c r="KR32" s="132"/>
      <c r="KS32" s="133"/>
      <c r="KT32" s="114"/>
      <c r="KU32" s="16"/>
      <c r="KV32" s="59"/>
      <c r="KW32" s="124"/>
      <c r="KX32" s="48"/>
      <c r="KY32" s="195"/>
      <c r="KZ32" s="119"/>
      <c r="LA32" s="136"/>
      <c r="LB32" s="70"/>
      <c r="LC32" s="24"/>
      <c r="LD32" s="16"/>
      <c r="LE32" s="59"/>
      <c r="LF32" s="124"/>
      <c r="LG32" s="48"/>
      <c r="LH32" s="136"/>
      <c r="LI32" s="222"/>
      <c r="LJ32" s="259"/>
      <c r="LK32" s="260"/>
      <c r="LL32" s="304"/>
      <c r="LM32" s="16"/>
      <c r="LN32" s="59"/>
      <c r="LO32" s="124"/>
      <c r="LP32" s="48"/>
      <c r="LQ32" s="195"/>
      <c r="LR32" s="119"/>
      <c r="LS32" s="136"/>
      <c r="LT32" s="70"/>
      <c r="LU32" s="24"/>
      <c r="LV32" s="16"/>
      <c r="LW32" s="59"/>
      <c r="LX32" s="163"/>
      <c r="LY32" s="48"/>
      <c r="LZ32" s="132"/>
      <c r="MA32" s="119"/>
      <c r="MB32" s="132"/>
      <c r="MC32" s="133"/>
      <c r="MD32" s="140"/>
      <c r="ME32" s="16"/>
      <c r="MF32" s="59"/>
      <c r="MG32" s="124"/>
      <c r="MH32" s="48"/>
      <c r="MI32" s="136"/>
      <c r="MJ32" s="222"/>
      <c r="MK32" s="259"/>
      <c r="ML32" s="260"/>
      <c r="MM32" s="304"/>
      <c r="MN32" s="16"/>
      <c r="MO32" s="59"/>
      <c r="MP32" s="163"/>
      <c r="MQ32" s="48"/>
      <c r="MR32" s="132"/>
      <c r="MS32" s="119"/>
      <c r="MT32" s="132"/>
      <c r="MU32" s="133"/>
      <c r="MV32" s="140"/>
      <c r="MW32" s="16"/>
      <c r="MX32" s="59"/>
      <c r="MY32" s="124"/>
      <c r="MZ32" s="48"/>
      <c r="NA32" s="136"/>
      <c r="NB32" s="119"/>
      <c r="NC32" s="136"/>
      <c r="ND32" s="133"/>
      <c r="NE32" s="24"/>
      <c r="NF32" s="16"/>
      <c r="NG32" s="59"/>
      <c r="NH32" s="124"/>
      <c r="NI32" s="163"/>
      <c r="NJ32" s="223"/>
      <c r="NK32" s="225"/>
      <c r="NL32" s="223"/>
      <c r="NM32" s="224"/>
      <c r="NN32" s="102"/>
      <c r="NO32" s="126"/>
      <c r="NP32" s="59"/>
      <c r="NQ32" s="163"/>
      <c r="NR32" s="48"/>
      <c r="NS32" s="132"/>
      <c r="NT32" s="119"/>
      <c r="NU32" s="132"/>
      <c r="NV32" s="133"/>
      <c r="NW32" s="140"/>
      <c r="NX32" s="16"/>
      <c r="NY32" s="59"/>
      <c r="NZ32" s="124"/>
      <c r="OA32" s="163"/>
      <c r="OB32" s="136"/>
      <c r="OC32" s="298"/>
      <c r="OD32" s="136"/>
      <c r="OE32" s="132"/>
      <c r="OF32" s="16"/>
      <c r="OG32" s="16"/>
      <c r="OH32" s="59"/>
      <c r="OI32" s="124"/>
      <c r="OJ32" s="163"/>
      <c r="OK32" s="136"/>
      <c r="OL32" s="298"/>
      <c r="OM32" s="136"/>
      <c r="ON32" s="132"/>
      <c r="OO32" s="16"/>
      <c r="OP32" s="16"/>
      <c r="OQ32" s="59"/>
      <c r="OR32" s="124"/>
      <c r="OS32" s="163"/>
      <c r="OT32" s="223"/>
      <c r="OU32" s="225"/>
      <c r="OV32" s="223"/>
      <c r="OW32" s="224"/>
      <c r="OX32" s="102"/>
      <c r="OY32" s="126"/>
      <c r="OZ32" s="59"/>
      <c r="PA32" s="124"/>
      <c r="PB32" s="163"/>
      <c r="PC32" s="223"/>
      <c r="PD32" s="225"/>
      <c r="PE32" s="223"/>
      <c r="PF32" s="224"/>
      <c r="PG32" s="102"/>
      <c r="PH32" s="126"/>
      <c r="PI32" s="59"/>
      <c r="PJ32" s="124"/>
      <c r="PK32" s="163"/>
      <c r="PL32" s="136"/>
      <c r="PM32" s="298"/>
      <c r="PN32" s="136"/>
      <c r="PO32" s="132"/>
      <c r="PP32" s="16"/>
      <c r="PQ32" s="16"/>
      <c r="PR32" s="59"/>
      <c r="PS32" s="124"/>
      <c r="PT32" s="163"/>
      <c r="PU32" s="136"/>
      <c r="PV32" s="298"/>
      <c r="PW32" s="136"/>
      <c r="PX32" s="132"/>
      <c r="PY32" s="16"/>
      <c r="PZ32" s="16"/>
      <c r="QA32" s="59"/>
      <c r="QB32" s="124"/>
      <c r="QC32" s="48"/>
      <c r="QD32" s="136"/>
      <c r="QE32" s="17"/>
      <c r="QF32" s="136"/>
      <c r="QG32" s="133"/>
      <c r="QH32" s="24"/>
      <c r="QJ32" s="7"/>
      <c r="QK32" s="144"/>
      <c r="QL32" s="221"/>
      <c r="QM32" s="143"/>
      <c r="QN32" s="226"/>
      <c r="QO32" s="143"/>
      <c r="QP32" s="32"/>
      <c r="QS32" s="7"/>
      <c r="QT32" s="144"/>
      <c r="QU32" s="221"/>
      <c r="QV32" s="143"/>
      <c r="QW32" s="226"/>
      <c r="QX32" s="143"/>
      <c r="QY32" s="32"/>
      <c r="RB32" s="7"/>
      <c r="RC32" s="144"/>
      <c r="RD32" s="221"/>
      <c r="RE32" s="143"/>
      <c r="RF32" s="226"/>
      <c r="RG32" s="143"/>
      <c r="RH32" s="32"/>
      <c r="RK32" s="7"/>
      <c r="RL32" s="144"/>
      <c r="RM32" s="221"/>
      <c r="RN32" s="143"/>
      <c r="RO32" s="226"/>
      <c r="RP32" s="143"/>
      <c r="RQ32" s="32"/>
      <c r="RT32" s="7"/>
      <c r="RU32" s="144"/>
      <c r="RV32" s="221"/>
      <c r="RW32" s="143"/>
      <c r="RX32" s="226"/>
      <c r="RY32" s="143"/>
      <c r="RZ32" s="32"/>
      <c r="SC32" s="7"/>
      <c r="SD32" s="144"/>
      <c r="SE32" s="221"/>
      <c r="SF32" s="143"/>
      <c r="SG32" s="226"/>
      <c r="SH32" s="143"/>
      <c r="SI32" s="32"/>
      <c r="SL32" s="7"/>
      <c r="SM32" s="144"/>
      <c r="SN32" s="221"/>
      <c r="SO32" s="143"/>
      <c r="SP32" s="226"/>
      <c r="SQ32" s="143"/>
      <c r="SR32" s="32"/>
      <c r="SU32" s="7"/>
      <c r="SV32" s="144"/>
      <c r="SW32" s="271">
        <v>24</v>
      </c>
      <c r="SX32" s="143"/>
      <c r="SY32" s="226"/>
      <c r="SZ32" s="143"/>
      <c r="TA32" s="32"/>
      <c r="TD32" s="7"/>
      <c r="TE32" s="144"/>
      <c r="TF32" s="271">
        <v>24</v>
      </c>
      <c r="TG32" s="143"/>
      <c r="TH32" s="17"/>
      <c r="TI32" s="143"/>
      <c r="TJ32" s="32"/>
      <c r="TK32" s="24"/>
      <c r="TM32" s="7"/>
      <c r="TN32" s="144"/>
      <c r="TO32" s="271"/>
      <c r="TP32" s="143"/>
      <c r="TQ32" s="17"/>
      <c r="TR32" s="143"/>
      <c r="TS32" s="32"/>
      <c r="TT32" s="24"/>
      <c r="TV32" s="7"/>
      <c r="TW32" s="144"/>
      <c r="TX32" s="271">
        <v>24</v>
      </c>
      <c r="TY32" s="143"/>
      <c r="TZ32" s="17"/>
      <c r="UA32" s="143"/>
      <c r="UB32" s="32"/>
      <c r="UC32" s="24"/>
      <c r="UE32" s="7"/>
      <c r="UF32" s="144"/>
      <c r="UG32" s="271">
        <v>24</v>
      </c>
      <c r="UH32" s="143"/>
      <c r="UI32" s="17"/>
      <c r="UJ32" s="143"/>
      <c r="UK32" s="32"/>
      <c r="UL32" s="24"/>
      <c r="UN32" s="7"/>
      <c r="UO32" s="144"/>
      <c r="UP32" s="271">
        <v>24</v>
      </c>
      <c r="UQ32" s="143"/>
      <c r="UR32" s="17"/>
      <c r="US32" s="143"/>
      <c r="UT32" s="32"/>
      <c r="UU32" s="24"/>
      <c r="UW32" s="7"/>
      <c r="UX32" s="144"/>
      <c r="UY32" s="271">
        <v>24</v>
      </c>
      <c r="UZ32" s="143"/>
      <c r="VA32" s="17"/>
      <c r="VB32" s="143"/>
      <c r="VC32" s="32"/>
      <c r="VD32" s="24"/>
      <c r="VF32" s="7"/>
      <c r="VG32" s="144"/>
      <c r="VH32" s="271">
        <v>24</v>
      </c>
      <c r="VI32" s="143"/>
      <c r="VJ32" s="17"/>
      <c r="VK32" s="143"/>
      <c r="VL32" s="32"/>
      <c r="VM32" s="24"/>
      <c r="VO32" s="7"/>
      <c r="VP32" s="144"/>
      <c r="VQ32" s="271">
        <v>24</v>
      </c>
      <c r="VR32" s="143"/>
      <c r="VS32" s="17"/>
      <c r="VT32" s="143"/>
      <c r="VU32" s="32"/>
      <c r="VV32" s="24"/>
      <c r="VX32" s="7"/>
      <c r="VY32" s="144"/>
      <c r="VZ32" s="271">
        <v>24</v>
      </c>
      <c r="WA32" s="143"/>
      <c r="WB32" s="17"/>
      <c r="WC32" s="143"/>
      <c r="WD32" s="32"/>
      <c r="WE32" s="24"/>
      <c r="WG32" s="7"/>
      <c r="WH32" s="144"/>
      <c r="WI32" s="271">
        <v>24</v>
      </c>
      <c r="WJ32" s="143"/>
      <c r="WK32" s="17"/>
      <c r="WL32" s="143"/>
      <c r="WM32" s="32"/>
      <c r="WN32" s="24"/>
      <c r="WP32" s="7"/>
      <c r="WQ32" s="144"/>
      <c r="WR32" s="271">
        <v>24</v>
      </c>
      <c r="WS32" s="143"/>
      <c r="WT32" s="17"/>
      <c r="WU32" s="143"/>
      <c r="WV32" s="32"/>
      <c r="WW32" s="24"/>
      <c r="WY32" s="7"/>
      <c r="WZ32" s="144"/>
      <c r="XA32" s="271"/>
      <c r="XB32" s="143"/>
      <c r="XC32" s="17"/>
      <c r="XD32" s="143"/>
      <c r="XE32" s="32"/>
      <c r="XF32" s="24"/>
      <c r="XH32" s="7"/>
      <c r="XI32" s="144"/>
      <c r="XJ32" s="271">
        <v>24</v>
      </c>
      <c r="XK32" s="143"/>
      <c r="XL32" s="17"/>
      <c r="XM32" s="143"/>
      <c r="XN32" s="32"/>
      <c r="XO32" s="24"/>
      <c r="XQ32" s="7"/>
      <c r="XR32" s="144"/>
      <c r="XS32" s="271">
        <v>24</v>
      </c>
      <c r="XT32" s="143"/>
      <c r="XU32" s="17"/>
      <c r="XV32" s="143"/>
      <c r="XW32" s="32"/>
      <c r="XX32" s="24"/>
      <c r="XZ32" s="7"/>
      <c r="YA32" s="144"/>
      <c r="YB32" s="271">
        <v>24</v>
      </c>
      <c r="YC32" s="143"/>
      <c r="YD32" s="17"/>
      <c r="YE32" s="143"/>
      <c r="YF32" s="32"/>
      <c r="YG32" s="24"/>
      <c r="YI32" s="7"/>
      <c r="YJ32" s="144"/>
      <c r="YK32" s="271">
        <v>24</v>
      </c>
      <c r="YL32" s="143"/>
      <c r="YM32" s="17"/>
      <c r="YN32" s="143"/>
      <c r="YO32" s="32"/>
      <c r="YP32" s="24"/>
      <c r="YR32" s="7"/>
      <c r="YS32" s="144"/>
      <c r="YT32" s="271">
        <v>24</v>
      </c>
      <c r="YU32" s="143"/>
      <c r="YV32" s="17"/>
      <c r="YW32" s="143"/>
      <c r="YX32" s="32"/>
      <c r="YY32" s="24"/>
      <c r="ZA32" s="7"/>
      <c r="ZB32" s="144"/>
      <c r="ZC32" s="271">
        <v>24</v>
      </c>
      <c r="ZD32" s="143"/>
      <c r="ZE32" s="17"/>
      <c r="ZF32" s="143"/>
      <c r="ZG32" s="32"/>
      <c r="ZH32" s="24"/>
      <c r="ZJ32" s="7"/>
      <c r="ZK32" s="144"/>
      <c r="ZL32" s="271">
        <v>24</v>
      </c>
      <c r="ZM32" s="143"/>
      <c r="ZN32" s="17"/>
      <c r="ZO32" s="143"/>
      <c r="ZP32" s="32"/>
      <c r="ZQ32" s="24"/>
      <c r="ZS32" s="7"/>
      <c r="ZT32" s="144"/>
      <c r="ZU32" s="271">
        <v>24</v>
      </c>
      <c r="ZV32" s="143"/>
      <c r="ZW32" s="17"/>
      <c r="ZX32" s="143"/>
      <c r="ZY32" s="32"/>
      <c r="ZZ32" s="24"/>
      <c r="AAB32" s="7"/>
      <c r="AAC32" s="144"/>
      <c r="AAD32" s="271">
        <v>24</v>
      </c>
      <c r="AAE32" s="143"/>
      <c r="AAF32" s="17"/>
      <c r="AAG32" s="143"/>
      <c r="AAH32" s="32"/>
      <c r="AAI32" s="24"/>
      <c r="AAK32" s="7"/>
      <c r="AAL32" s="144"/>
      <c r="AAM32" s="271">
        <v>24</v>
      </c>
      <c r="AAN32" s="143"/>
      <c r="AAO32" s="17"/>
      <c r="AAP32" s="143"/>
      <c r="AAQ32" s="32"/>
      <c r="AAR32" s="24"/>
      <c r="AAT32" s="7"/>
      <c r="AAU32" s="144"/>
      <c r="AAV32" s="271">
        <v>24</v>
      </c>
      <c r="AAW32" s="143"/>
      <c r="AAX32" s="17"/>
      <c r="AAY32" s="143"/>
      <c r="AAZ32" s="32"/>
      <c r="ABA32" s="24"/>
      <c r="ABC32" s="7"/>
      <c r="ABD32" s="144"/>
      <c r="ABE32" s="271">
        <v>24</v>
      </c>
      <c r="ABF32" s="143"/>
      <c r="ABG32" s="17"/>
      <c r="ABH32" s="143"/>
      <c r="ABI32" s="32"/>
      <c r="ABJ32" s="24"/>
      <c r="ABL32" s="7"/>
      <c r="ABM32" s="144"/>
      <c r="ABN32" s="271">
        <v>24</v>
      </c>
      <c r="ABO32" s="143"/>
      <c r="ABP32" s="17"/>
      <c r="ABQ32" s="143"/>
      <c r="ABR32" s="32"/>
      <c r="ABS32" s="24"/>
      <c r="ABU32" s="7"/>
      <c r="ABV32" s="144"/>
      <c r="ABW32" s="271">
        <v>24</v>
      </c>
      <c r="ABX32" s="143"/>
      <c r="ABY32" s="17"/>
      <c r="ABZ32" s="143"/>
      <c r="ACA32" s="32"/>
      <c r="ACB32" s="24"/>
      <c r="ACD32" s="7"/>
      <c r="ACE32" s="144"/>
      <c r="ACF32" s="271">
        <v>24</v>
      </c>
      <c r="ACG32" s="143"/>
      <c r="ACH32" s="17"/>
      <c r="ACI32" s="143"/>
      <c r="ACJ32" s="32"/>
      <c r="ACK32" s="24"/>
      <c r="ACM32" s="7"/>
      <c r="ACN32" s="144"/>
      <c r="ACO32" s="271">
        <v>24</v>
      </c>
      <c r="ACP32" s="143"/>
      <c r="ACQ32" s="17"/>
      <c r="ACR32" s="143"/>
      <c r="ACS32" s="32"/>
      <c r="ACT32" s="24"/>
      <c r="ACV32" s="7"/>
      <c r="ACW32" s="144"/>
      <c r="ACX32" s="271">
        <v>24</v>
      </c>
      <c r="ACY32" s="143"/>
      <c r="ACZ32" s="17"/>
      <c r="ADA32" s="143"/>
      <c r="ADB32" s="32"/>
      <c r="ADC32" s="24"/>
    </row>
    <row r="33" spans="1:781" s="127" customFormat="1" ht="18.75" customHeight="1" thickTop="1" thickBot="1" x14ac:dyDescent="0.3">
      <c r="A33" s="274">
        <v>29</v>
      </c>
      <c r="B33" s="319">
        <f t="shared" ref="B33:H33" si="29">JC5</f>
        <v>0</v>
      </c>
      <c r="C33" s="319">
        <f t="shared" si="29"/>
        <v>0</v>
      </c>
      <c r="D33" s="188">
        <f t="shared" si="29"/>
        <v>0</v>
      </c>
      <c r="E33" s="270">
        <f t="shared" si="29"/>
        <v>0</v>
      </c>
      <c r="F33" s="162">
        <f t="shared" si="29"/>
        <v>0</v>
      </c>
      <c r="G33" s="120">
        <f t="shared" si="29"/>
        <v>0</v>
      </c>
      <c r="H33" s="64">
        <f t="shared" si="29"/>
        <v>0</v>
      </c>
      <c r="I33" s="196">
        <f t="shared" si="28"/>
        <v>0</v>
      </c>
      <c r="N33" s="266">
        <f>SUM(N8:N32)</f>
        <v>19478.100000000002</v>
      </c>
      <c r="P33" s="266">
        <f>SUM(P8:P32)</f>
        <v>19478.100000000002</v>
      </c>
      <c r="W33" s="267">
        <f>SUM(W8:W32)</f>
        <v>19394.899999999998</v>
      </c>
      <c r="Y33" s="266">
        <f>SUM(Y8:Y32)</f>
        <v>19394.899999999998</v>
      </c>
      <c r="AF33" s="266">
        <f>SUM(AF8:AF32)</f>
        <v>18532.440000000002</v>
      </c>
      <c r="AH33" s="266">
        <f>SUM(AH8:AH32)</f>
        <v>18532.440000000002</v>
      </c>
      <c r="AO33" s="266">
        <f>SUM(AO8:AO32)</f>
        <v>19002.239999999998</v>
      </c>
      <c r="AQ33" s="266">
        <f>SUM(AQ8:AQ32)</f>
        <v>19002.239999999998</v>
      </c>
      <c r="AX33" s="266">
        <f>SUM(AX8:AX32)</f>
        <v>19016.29</v>
      </c>
      <c r="AZ33" s="266">
        <f>SUM(AZ8:AZ32)</f>
        <v>19016.29</v>
      </c>
      <c r="BG33" s="266">
        <f>SUM(BG8:BG32)</f>
        <v>19307.5</v>
      </c>
      <c r="BI33" s="266">
        <f>SUM(BI8:BI32)</f>
        <v>19307.5</v>
      </c>
      <c r="BP33" s="266">
        <f>SUM(BP8:BP32)</f>
        <v>19181.800000000003</v>
      </c>
      <c r="BR33" s="266">
        <f>SUM(BR8:BR32)</f>
        <v>19181.800000000003</v>
      </c>
      <c r="BY33" s="266">
        <f>SUM(BY8:BY32)</f>
        <v>19015.399999999998</v>
      </c>
      <c r="CA33" s="266">
        <f>SUM(CA8:CA32)</f>
        <v>19015.399999999998</v>
      </c>
      <c r="CD33" s="129"/>
      <c r="CH33" s="266">
        <f>SUM(CH8:CH32)</f>
        <v>18805.91</v>
      </c>
      <c r="CJ33" s="266">
        <f>SUM(CJ8:CJ32)</f>
        <v>18805.91</v>
      </c>
      <c r="CM33" s="129"/>
      <c r="CQ33" s="266">
        <f>SUM(CQ8:CQ32)</f>
        <v>18739.239999999998</v>
      </c>
      <c r="CS33" s="266">
        <f>SUM(CS8:CS32)</f>
        <v>18739.239999999998</v>
      </c>
      <c r="CV33" s="129"/>
      <c r="CZ33" s="266">
        <f>SUM(CZ8:CZ32)</f>
        <v>18665.689999999999</v>
      </c>
      <c r="DB33" s="266">
        <f>SUM(DB8:DB32)</f>
        <v>18665.689999999999</v>
      </c>
      <c r="DE33" s="129"/>
      <c r="DI33" s="266">
        <f>SUM(DI8:DI32)</f>
        <v>19087.509999999998</v>
      </c>
      <c r="DK33" s="266">
        <f>SUM(DK8:DK32)</f>
        <v>19087.509999999998</v>
      </c>
      <c r="DN33" s="129"/>
      <c r="DR33" s="266">
        <f>SUM(DR8:DR32)</f>
        <v>19357.5</v>
      </c>
      <c r="DT33" s="266">
        <f>SUM(DT8:DT32)</f>
        <v>19357.5</v>
      </c>
      <c r="DW33" s="129"/>
      <c r="DX33" s="129"/>
      <c r="DY33" s="129"/>
      <c r="DZ33" s="129"/>
      <c r="EA33" s="196">
        <f>SUM(EA8:EA32)</f>
        <v>19259.600000000002</v>
      </c>
      <c r="EB33" s="129"/>
      <c r="EC33" s="196">
        <f>SUM(EC8:EC32)</f>
        <v>19259.600000000002</v>
      </c>
      <c r="ED33" s="129"/>
      <c r="EE33" s="129"/>
      <c r="EF33" s="129"/>
      <c r="EG33" s="129"/>
      <c r="EH33" s="129"/>
      <c r="EI33" s="129"/>
      <c r="EJ33" s="196">
        <f>SUM(EJ8:EJ32)</f>
        <v>18658.52</v>
      </c>
      <c r="EK33" s="129"/>
      <c r="EL33" s="196">
        <f>SUM(EL8:EL32)</f>
        <v>18658.52</v>
      </c>
      <c r="EM33" s="129"/>
      <c r="EN33" s="129"/>
      <c r="EO33" s="129"/>
      <c r="EP33" s="129"/>
      <c r="EQ33" s="129"/>
      <c r="ER33" s="129"/>
      <c r="ES33" s="196">
        <f>SUM(ES8:ES32)</f>
        <v>18594.93</v>
      </c>
      <c r="ET33" s="129"/>
      <c r="EU33" s="196">
        <f>SUM(EU8:EU32)</f>
        <v>18594.93</v>
      </c>
      <c r="EV33" s="129"/>
      <c r="EW33" s="129"/>
      <c r="EX33" s="129"/>
      <c r="EY33" s="129"/>
      <c r="EZ33" s="129"/>
      <c r="FA33" s="129"/>
      <c r="FB33" s="253">
        <f>SUM(FB8:FB32)</f>
        <v>19085.28</v>
      </c>
      <c r="FC33" s="129"/>
      <c r="FD33" s="196">
        <f>SUM(FD8:FD32)</f>
        <v>19085.28</v>
      </c>
      <c r="FE33" s="129"/>
      <c r="FF33" s="129"/>
      <c r="FG33" s="129"/>
      <c r="FH33" s="129"/>
      <c r="FI33" s="129"/>
      <c r="FJ33" s="129"/>
      <c r="FK33" s="196">
        <f>SUM(FK8:FK32)</f>
        <v>19358.000000000004</v>
      </c>
      <c r="FL33" s="196"/>
      <c r="FM33" s="196">
        <f>SUM(FM8:FM32)</f>
        <v>19358.000000000004</v>
      </c>
      <c r="FN33" s="129" t="s">
        <v>36</v>
      </c>
      <c r="FO33" s="129"/>
      <c r="FP33" s="129"/>
      <c r="FQ33" s="129"/>
      <c r="FR33" s="129"/>
      <c r="FS33" s="129"/>
      <c r="FT33" s="196">
        <f>SUM(FT8:FT32)</f>
        <v>18950.07</v>
      </c>
      <c r="FU33" s="129"/>
      <c r="FV33" s="196">
        <f>SUM(FV8:FV32)</f>
        <v>18950.07</v>
      </c>
      <c r="FW33" s="129"/>
      <c r="FX33" s="129"/>
      <c r="FY33" s="129"/>
      <c r="FZ33" s="129"/>
      <c r="GA33" s="129"/>
      <c r="GB33" s="129"/>
      <c r="GC33" s="196">
        <f>SUM(GC8:GC32)</f>
        <v>18663.95</v>
      </c>
      <c r="GD33" s="129"/>
      <c r="GE33" s="196">
        <f>SUM(GE8:GE32)</f>
        <v>18663.95</v>
      </c>
      <c r="GF33" s="129"/>
      <c r="GG33" s="129"/>
      <c r="GH33" s="129"/>
      <c r="GL33" s="266">
        <f>SUM(GL8:GL32)</f>
        <v>19437.3</v>
      </c>
      <c r="GN33" s="266">
        <f>SUM(GN8:GN32)</f>
        <v>19437.3</v>
      </c>
      <c r="GQ33" s="129"/>
      <c r="GU33" s="266">
        <f>SUM(GU8:GU32)</f>
        <v>18708.400000000001</v>
      </c>
      <c r="GW33" s="266">
        <f>SUM(GW8:GW32)</f>
        <v>18708.400000000001</v>
      </c>
      <c r="GZ33" s="129"/>
      <c r="HA33" s="129"/>
      <c r="HB33" s="129"/>
      <c r="HC33" s="129"/>
      <c r="HD33" s="196">
        <f>SUM(HD8:HD32)</f>
        <v>18837.12</v>
      </c>
      <c r="HE33" s="129"/>
      <c r="HF33" s="253">
        <f>SUM(HF8:HF32)</f>
        <v>18837.12</v>
      </c>
      <c r="HG33" s="129"/>
      <c r="HH33" s="129"/>
      <c r="HI33" s="129"/>
      <c r="HJ33" s="129"/>
      <c r="HK33" s="129"/>
      <c r="HL33" s="129"/>
      <c r="HM33" s="196">
        <f>SUM(HM8:HM32)</f>
        <v>18887.489999999998</v>
      </c>
      <c r="HN33" s="129"/>
      <c r="HO33" s="196">
        <f>SUM(HO8:HO32)</f>
        <v>18887.489999999998</v>
      </c>
      <c r="HP33" s="129"/>
      <c r="HQ33" s="129"/>
      <c r="HR33" s="129"/>
      <c r="HS33" s="129"/>
      <c r="HT33" s="129"/>
      <c r="HU33" s="129"/>
      <c r="HV33" s="196">
        <f>SUM(HV8:HV32)</f>
        <v>19178.7</v>
      </c>
      <c r="HW33" s="129"/>
      <c r="HX33" s="196">
        <f>SUM(HX8:HX32)</f>
        <v>19178.7</v>
      </c>
      <c r="HY33" s="129"/>
      <c r="HZ33" s="129"/>
      <c r="IA33" s="129"/>
      <c r="IB33" s="129"/>
      <c r="IC33" s="129"/>
      <c r="ID33" s="129"/>
      <c r="IE33" s="196">
        <f>SUM(IE8:IE32)</f>
        <v>18794.110000000004</v>
      </c>
      <c r="IF33" s="129"/>
      <c r="IG33" s="196">
        <f>SUM(IG8:IG32)</f>
        <v>18794.110000000004</v>
      </c>
      <c r="IH33" s="129"/>
      <c r="II33" s="129"/>
      <c r="IJ33" s="129"/>
      <c r="IK33" s="129"/>
      <c r="IL33" s="129"/>
      <c r="IM33" s="129"/>
      <c r="IN33" s="196">
        <f>SUM(IN8:IN32)</f>
        <v>19086.62</v>
      </c>
      <c r="IO33" s="129"/>
      <c r="IP33" s="196">
        <f>SUM(IP8:IP32)</f>
        <v>19086.62</v>
      </c>
      <c r="IQ33" s="129"/>
      <c r="IR33" s="129"/>
      <c r="IW33" s="266">
        <f>SUM(IW8:IW32)</f>
        <v>18425.599999999999</v>
      </c>
      <c r="IY33" s="266">
        <f>SUM(IY8:IY32)</f>
        <v>18425.599999999999</v>
      </c>
      <c r="JF33" s="266">
        <f>SUM(JF8:JF32)</f>
        <v>0</v>
      </c>
      <c r="JH33" s="266">
        <f>SUM(JH8:JH32)</f>
        <v>0</v>
      </c>
      <c r="JO33" s="266">
        <f>SUM(JO8:JO32)</f>
        <v>0</v>
      </c>
      <c r="JQ33" s="266">
        <f>SUM(JQ8:JQ32)</f>
        <v>0</v>
      </c>
      <c r="JX33" s="267">
        <f>SUM(JX8:JX32)</f>
        <v>0</v>
      </c>
      <c r="JZ33" s="266">
        <f>SUM(JZ8:JZ32)</f>
        <v>0</v>
      </c>
      <c r="KF33" s="279"/>
      <c r="KG33" s="267">
        <f>SUM(KG8:KG32)</f>
        <v>0</v>
      </c>
      <c r="KH33" s="267"/>
      <c r="KI33" s="267">
        <f>SUM(KI8:KI32)</f>
        <v>0</v>
      </c>
      <c r="KP33" s="266">
        <f>SUM(KP8:KP32)</f>
        <v>0</v>
      </c>
      <c r="KR33" s="266">
        <f>SUM(KR8:KR32)</f>
        <v>0</v>
      </c>
      <c r="KY33" s="266">
        <f>SUM(KY8:KY32)</f>
        <v>0</v>
      </c>
      <c r="LA33" s="266">
        <f>SUM(LA8:LA32)</f>
        <v>0</v>
      </c>
      <c r="LH33" s="267">
        <f>SUM(LH8:LH32)</f>
        <v>0</v>
      </c>
      <c r="LJ33" s="267">
        <f>SUM(LJ8:LJ32)</f>
        <v>0</v>
      </c>
      <c r="LQ33" s="266">
        <f>SUM(LQ8:LQ32)</f>
        <v>0</v>
      </c>
      <c r="LS33" s="266">
        <f>SUM(LS8:LS32)</f>
        <v>0</v>
      </c>
      <c r="LZ33" s="266">
        <f>SUM(LZ8:LZ32)</f>
        <v>0</v>
      </c>
      <c r="MB33" s="266">
        <f>SUM(MB8:MB32)</f>
        <v>0</v>
      </c>
      <c r="MI33" s="267">
        <f>SUM(MI8:MI32)</f>
        <v>0</v>
      </c>
      <c r="MK33" s="267">
        <f>SUM(MK8:MK32)</f>
        <v>0</v>
      </c>
      <c r="MR33" s="266">
        <f>SUM(MR8:MR32)</f>
        <v>0</v>
      </c>
      <c r="MT33" s="266">
        <f>SUM(MT8:MT32)</f>
        <v>0</v>
      </c>
      <c r="NA33" s="266">
        <f>SUM(NA8:NA32)</f>
        <v>0</v>
      </c>
      <c r="NB33" s="266"/>
      <c r="NC33" s="266">
        <f>SUM(NC8:NC32)</f>
        <v>0</v>
      </c>
      <c r="NJ33" s="266">
        <f>SUM(NJ8:NJ32)</f>
        <v>0</v>
      </c>
      <c r="NL33" s="266">
        <f>SUM(NL8:NL32)</f>
        <v>0</v>
      </c>
      <c r="NS33" s="266">
        <f>SUM(NS8:NS32)</f>
        <v>0</v>
      </c>
      <c r="NU33" s="266">
        <f>SUM(NU8:NU32)</f>
        <v>0</v>
      </c>
      <c r="OB33" s="266">
        <f>SUM(OB8:OB32)</f>
        <v>0</v>
      </c>
      <c r="OC33" s="266"/>
      <c r="OD33" s="266">
        <f>SUM(OD8:OD32)</f>
        <v>0</v>
      </c>
      <c r="OK33" s="266">
        <f>SUM(OK8:OK32)</f>
        <v>0</v>
      </c>
      <c r="OM33" s="266">
        <f>SUM(OM8:OM32)</f>
        <v>0</v>
      </c>
      <c r="OT33" s="266">
        <f>SUM(OT8:OT32)</f>
        <v>0</v>
      </c>
      <c r="OV33" s="266">
        <f>SUM(OV8:OV32)</f>
        <v>0</v>
      </c>
      <c r="PC33" s="266">
        <f>SUM(PC8:PC32)</f>
        <v>0</v>
      </c>
      <c r="PE33" s="266">
        <f>SUM(PE8:PE32)</f>
        <v>0</v>
      </c>
      <c r="PL33" s="266">
        <f>SUM(PL8:PL32)</f>
        <v>0</v>
      </c>
      <c r="PN33" s="266">
        <f>SUM(PN8:PN32)</f>
        <v>0</v>
      </c>
      <c r="PU33" s="266">
        <f>SUM(PU8:PU32)</f>
        <v>0</v>
      </c>
      <c r="PW33" s="266">
        <f>SUM(PW8:PW32)</f>
        <v>0</v>
      </c>
      <c r="QD33" s="266">
        <f>SUM(QD8:QD32)</f>
        <v>0</v>
      </c>
      <c r="QF33" s="266">
        <f>SUM(QF8:QF32)</f>
        <v>0</v>
      </c>
      <c r="QM33" s="266">
        <f>SUM(QM8:QM32)</f>
        <v>0</v>
      </c>
      <c r="QO33" s="266">
        <f>SUM(QO8:QO32)</f>
        <v>0</v>
      </c>
      <c r="QV33" s="266">
        <f>SUM(QV8:QV32)</f>
        <v>0</v>
      </c>
      <c r="QX33" s="266">
        <f>SUM(QX8:QX32)</f>
        <v>0</v>
      </c>
      <c r="RE33" s="266">
        <f>SUM(RE8:RE32)</f>
        <v>0</v>
      </c>
      <c r="RG33" s="266">
        <f>SUM(RG8:RG32)</f>
        <v>0</v>
      </c>
      <c r="RN33" s="266">
        <f>SUM(RN8:RN32)</f>
        <v>0</v>
      </c>
      <c r="RP33" s="266">
        <f>SUM(RP8:RP32)</f>
        <v>0</v>
      </c>
      <c r="RW33" s="266">
        <f>SUM(RW8:RW32)</f>
        <v>0</v>
      </c>
      <c r="RY33" s="266">
        <f>SUM(RY8:RY32)</f>
        <v>0</v>
      </c>
      <c r="SF33" s="266">
        <f>SUM(SF8:SF32)</f>
        <v>0</v>
      </c>
      <c r="SH33" s="266">
        <f>SUM(SH8:SH32)</f>
        <v>0</v>
      </c>
      <c r="SO33" s="266">
        <f>SUM(SO8:SO32)</f>
        <v>910.4</v>
      </c>
      <c r="SQ33" s="266">
        <f>SUM(SQ8:SQ32)</f>
        <v>0</v>
      </c>
      <c r="SX33" s="266">
        <f>SUM(SX8:SX32)</f>
        <v>0</v>
      </c>
      <c r="SZ33" s="266">
        <f>SUM(SZ8:SZ32)</f>
        <v>0</v>
      </c>
      <c r="TG33" s="266">
        <f>SUM(TG8:TG32)</f>
        <v>0</v>
      </c>
      <c r="TI33" s="266">
        <f>SUM(TI8:TI32)</f>
        <v>0</v>
      </c>
      <c r="TP33" s="266">
        <f>SUM(TP8:TP32)</f>
        <v>0</v>
      </c>
      <c r="TR33" s="266">
        <f>SUM(TR8:TR32)</f>
        <v>0</v>
      </c>
      <c r="TY33" s="266">
        <f>SUM(TY8:TY32)</f>
        <v>0</v>
      </c>
      <c r="UA33" s="266">
        <f>SUM(UA8:UA32)</f>
        <v>0</v>
      </c>
      <c r="UH33" s="266">
        <f>SUM(UH8:UH32)</f>
        <v>0</v>
      </c>
      <c r="UJ33" s="266">
        <f>SUM(UJ8:UJ32)</f>
        <v>0</v>
      </c>
      <c r="UQ33" s="266">
        <f>SUM(UQ8:UQ32)</f>
        <v>0</v>
      </c>
      <c r="US33" s="266">
        <f>SUM(US8:US32)</f>
        <v>0</v>
      </c>
      <c r="UZ33" s="266">
        <f>SUM(UZ8:UZ32)</f>
        <v>0</v>
      </c>
      <c r="VB33" s="266">
        <f>SUM(VB8:VB32)</f>
        <v>0</v>
      </c>
      <c r="VI33" s="266">
        <f>SUM(VI8:VI32)</f>
        <v>0</v>
      </c>
      <c r="VK33" s="266">
        <f>SUM(VK8:VK32)</f>
        <v>0</v>
      </c>
      <c r="VR33" s="266">
        <f>SUM(VR8:VR32)</f>
        <v>0</v>
      </c>
      <c r="VT33" s="266">
        <f>SUM(VT8:VT32)</f>
        <v>0</v>
      </c>
      <c r="WA33" s="266">
        <f>SUM(WA8:WA32)</f>
        <v>0</v>
      </c>
      <c r="WC33" s="266">
        <f>SUM(WC8:WC32)</f>
        <v>0</v>
      </c>
      <c r="WJ33" s="266">
        <f>SUM(WJ8:WJ32)</f>
        <v>0</v>
      </c>
      <c r="WL33" s="266">
        <f>SUM(WL8:WL32)</f>
        <v>0</v>
      </c>
      <c r="WS33" s="266">
        <f>SUM(WS8:WS32)</f>
        <v>0</v>
      </c>
      <c r="WU33" s="266">
        <f>SUM(WU8:WU32)</f>
        <v>0</v>
      </c>
      <c r="XB33" s="266">
        <f>SUM(XB8:XB32)</f>
        <v>0</v>
      </c>
      <c r="XD33" s="266">
        <f>SUM(XD8:XD32)</f>
        <v>0</v>
      </c>
      <c r="XK33" s="266">
        <f>SUM(XK8:XK32)</f>
        <v>0</v>
      </c>
      <c r="XM33" s="266">
        <f>SUM(XM8:XM32)</f>
        <v>0</v>
      </c>
      <c r="XT33" s="266">
        <f>SUM(XT8:XT32)</f>
        <v>0</v>
      </c>
      <c r="XV33" s="266">
        <f>SUM(XV8:XV32)</f>
        <v>0</v>
      </c>
      <c r="YC33" s="266">
        <f>SUM(YC8:YC32)</f>
        <v>0</v>
      </c>
      <c r="YE33" s="266">
        <f>SUM(YE8:YE32)</f>
        <v>0</v>
      </c>
      <c r="YL33" s="266">
        <f>SUM(YL8:YL32)</f>
        <v>0</v>
      </c>
      <c r="YN33" s="266">
        <f>SUM(YN8:YN32)</f>
        <v>0</v>
      </c>
      <c r="YU33" s="266">
        <f>SUM(YU8:YU32)</f>
        <v>0</v>
      </c>
      <c r="YW33" s="266">
        <f>SUM(YW8:YW32)</f>
        <v>0</v>
      </c>
      <c r="ZD33" s="266">
        <f>SUM(ZD8:ZD32)</f>
        <v>0</v>
      </c>
      <c r="ZF33" s="266">
        <f>SUM(ZF8:ZF32)</f>
        <v>0</v>
      </c>
      <c r="ZM33" s="266">
        <f>SUM(ZM8:ZM32)</f>
        <v>0</v>
      </c>
      <c r="ZO33" s="266">
        <f>SUM(ZO8:ZO32)</f>
        <v>0</v>
      </c>
      <c r="ZV33" s="266">
        <f>SUM(ZV8:ZV32)</f>
        <v>0</v>
      </c>
      <c r="ZX33" s="266">
        <f>SUM(ZX8:ZX32)</f>
        <v>0</v>
      </c>
      <c r="AAE33" s="266">
        <f>SUM(AAE8:AAE32)</f>
        <v>0</v>
      </c>
      <c r="AAG33" s="266">
        <f>SUM(AAG8:AAG32)</f>
        <v>0</v>
      </c>
      <c r="AAN33" s="266">
        <f>SUM(AAN8:AAN32)</f>
        <v>0</v>
      </c>
      <c r="AAP33" s="266">
        <f>SUM(AAP8:AAP32)</f>
        <v>0</v>
      </c>
      <c r="AAW33" s="266">
        <f>SUM(AAW8:AAW32)</f>
        <v>0</v>
      </c>
      <c r="AAY33" s="266">
        <f>SUM(AAY8:AAY32)</f>
        <v>0</v>
      </c>
      <c r="ABF33" s="266">
        <f>SUM(ABF8:ABF32)</f>
        <v>0</v>
      </c>
      <c r="ABH33" s="266">
        <f>SUM(ABH8:ABH32)</f>
        <v>0</v>
      </c>
      <c r="ABO33" s="266">
        <f>SUM(ABO8:ABO32)</f>
        <v>0</v>
      </c>
      <c r="ABQ33" s="266">
        <f>SUM(ABQ8:ABQ32)</f>
        <v>0</v>
      </c>
      <c r="ABX33" s="266">
        <f>SUM(ABX8:ABX32)</f>
        <v>0</v>
      </c>
      <c r="ABZ33" s="266">
        <f>SUM(ABZ8:ABZ32)</f>
        <v>0</v>
      </c>
      <c r="ACG33" s="266">
        <f>SUM(ACG8:ACG32)</f>
        <v>0</v>
      </c>
      <c r="ACI33" s="266">
        <f>SUM(ACI8:ACI32)</f>
        <v>0</v>
      </c>
      <c r="ACP33" s="266">
        <f>SUM(ACP8:ACP32)</f>
        <v>0</v>
      </c>
      <c r="ACR33" s="266">
        <f>SUM(ACR8:ACR32)</f>
        <v>0</v>
      </c>
      <c r="ACY33" s="266">
        <f>SUM(ACY8:ACY32)</f>
        <v>0</v>
      </c>
      <c r="ADA33" s="266">
        <f>SUM(ADA8:ADA32)</f>
        <v>0</v>
      </c>
    </row>
    <row r="34" spans="1:781" s="127" customFormat="1" ht="18.75" customHeight="1" thickBot="1" x14ac:dyDescent="0.3">
      <c r="A34" s="25">
        <v>30</v>
      </c>
      <c r="B34" s="129">
        <f t="shared" ref="B34:H34" si="30">JL5</f>
        <v>0</v>
      </c>
      <c r="C34" s="129">
        <f t="shared" si="30"/>
        <v>0</v>
      </c>
      <c r="D34" s="188">
        <f t="shared" si="30"/>
        <v>0</v>
      </c>
      <c r="E34" s="270">
        <f t="shared" si="30"/>
        <v>0</v>
      </c>
      <c r="F34" s="162">
        <f t="shared" si="30"/>
        <v>0</v>
      </c>
      <c r="G34" s="120">
        <f t="shared" si="30"/>
        <v>0</v>
      </c>
      <c r="H34" s="64">
        <f t="shared" si="30"/>
        <v>0</v>
      </c>
      <c r="I34" s="196">
        <f t="shared" si="28"/>
        <v>0</v>
      </c>
      <c r="N34" s="663" t="s">
        <v>21</v>
      </c>
      <c r="O34" s="664"/>
      <c r="P34" s="281">
        <f>Q5-P33</f>
        <v>0</v>
      </c>
      <c r="W34" s="663" t="s">
        <v>21</v>
      </c>
      <c r="X34" s="664"/>
      <c r="Y34" s="280">
        <f>Z5-Y33</f>
        <v>0</v>
      </c>
      <c r="AF34" s="852" t="s">
        <v>21</v>
      </c>
      <c r="AG34" s="853"/>
      <c r="AH34" s="280">
        <f>SUM(AI5-AH33)</f>
        <v>-3.637978807091713E-12</v>
      </c>
      <c r="AO34" s="559" t="s">
        <v>21</v>
      </c>
      <c r="AP34" s="560"/>
      <c r="AQ34" s="280">
        <f>AR5-AQ33</f>
        <v>0</v>
      </c>
      <c r="AX34" s="446" t="s">
        <v>21</v>
      </c>
      <c r="AY34" s="447"/>
      <c r="AZ34" s="280">
        <f>AX33-AZ33</f>
        <v>0</v>
      </c>
      <c r="BG34" s="446" t="s">
        <v>21</v>
      </c>
      <c r="BH34" s="447"/>
      <c r="BI34" s="280">
        <f>BG33-BI33</f>
        <v>0</v>
      </c>
      <c r="BP34" s="454" t="s">
        <v>21</v>
      </c>
      <c r="BQ34" s="455"/>
      <c r="BR34" s="280">
        <f>BP33-BR33</f>
        <v>0</v>
      </c>
      <c r="BY34" s="454" t="s">
        <v>21</v>
      </c>
      <c r="BZ34" s="455"/>
      <c r="CA34" s="280">
        <f>BY33-CA33</f>
        <v>0</v>
      </c>
      <c r="CH34" s="454" t="s">
        <v>21</v>
      </c>
      <c r="CI34" s="455"/>
      <c r="CJ34" s="280">
        <f>CJ33-CJ33</f>
        <v>0</v>
      </c>
      <c r="CQ34" s="454" t="s">
        <v>21</v>
      </c>
      <c r="CR34" s="455"/>
      <c r="CS34" s="280">
        <f>CQ33-CS33</f>
        <v>0</v>
      </c>
      <c r="CZ34" s="454" t="s">
        <v>21</v>
      </c>
      <c r="DA34" s="455"/>
      <c r="DB34" s="280">
        <f>CZ33-DB33</f>
        <v>0</v>
      </c>
      <c r="DI34" s="509" t="s">
        <v>21</v>
      </c>
      <c r="DJ34" s="510"/>
      <c r="DK34" s="280">
        <f>DI33-DK33</f>
        <v>0</v>
      </c>
      <c r="DR34" s="454" t="s">
        <v>21</v>
      </c>
      <c r="DS34" s="455"/>
      <c r="DT34" s="280">
        <f>DR33-DT33</f>
        <v>0</v>
      </c>
      <c r="EA34" s="454" t="s">
        <v>21</v>
      </c>
      <c r="EB34" s="455"/>
      <c r="EC34" s="280">
        <f>EA33-EC33</f>
        <v>0</v>
      </c>
      <c r="EJ34" s="454" t="s">
        <v>21</v>
      </c>
      <c r="EK34" s="455"/>
      <c r="EL34" s="280">
        <f>EJ33-EL33</f>
        <v>0</v>
      </c>
      <c r="ES34" s="454" t="s">
        <v>21</v>
      </c>
      <c r="ET34" s="455"/>
      <c r="EU34" s="280">
        <f>ES33-EU33</f>
        <v>0</v>
      </c>
      <c r="FB34" s="454" t="s">
        <v>21</v>
      </c>
      <c r="FC34" s="455"/>
      <c r="FD34" s="280">
        <f>FB33-FD33</f>
        <v>0</v>
      </c>
      <c r="FK34" s="454" t="s">
        <v>21</v>
      </c>
      <c r="FL34" s="455"/>
      <c r="FM34" s="280">
        <f>FK33-FM33</f>
        <v>0</v>
      </c>
      <c r="FT34" s="454" t="s">
        <v>21</v>
      </c>
      <c r="FU34" s="455"/>
      <c r="FV34" s="280">
        <f>FW5-FV33</f>
        <v>0</v>
      </c>
      <c r="FZ34" s="129"/>
      <c r="GA34" s="129"/>
      <c r="GB34" s="129"/>
      <c r="GC34" s="458" t="s">
        <v>21</v>
      </c>
      <c r="GD34" s="459"/>
      <c r="GE34" s="281">
        <f>GC33-GE33</f>
        <v>0</v>
      </c>
      <c r="GF34" s="129"/>
      <c r="GG34" s="129"/>
      <c r="GL34" s="695" t="s">
        <v>21</v>
      </c>
      <c r="GM34" s="696"/>
      <c r="GN34" s="280">
        <f>GL33-GN33</f>
        <v>0</v>
      </c>
      <c r="GU34" s="695" t="s">
        <v>21</v>
      </c>
      <c r="GV34" s="696"/>
      <c r="GW34" s="280">
        <f>GU33-GW33</f>
        <v>0</v>
      </c>
      <c r="HD34" s="695" t="s">
        <v>21</v>
      </c>
      <c r="HE34" s="696"/>
      <c r="HF34" s="280">
        <f>HD33-HF33</f>
        <v>0</v>
      </c>
      <c r="HJ34" s="129"/>
      <c r="HK34" s="129"/>
      <c r="HL34" s="129"/>
      <c r="HM34" s="458" t="s">
        <v>21</v>
      </c>
      <c r="HN34" s="459"/>
      <c r="HO34" s="281">
        <f>HM33-HO33</f>
        <v>0</v>
      </c>
      <c r="HP34" s="129"/>
      <c r="HQ34" s="129"/>
      <c r="HV34" s="695" t="s">
        <v>21</v>
      </c>
      <c r="HW34" s="696"/>
      <c r="HX34" s="280">
        <f>HV33-HX33</f>
        <v>0</v>
      </c>
      <c r="IE34" s="695" t="s">
        <v>21</v>
      </c>
      <c r="IF34" s="696"/>
      <c r="IG34" s="280">
        <f>IH5-IG33</f>
        <v>0</v>
      </c>
      <c r="IN34" s="695" t="s">
        <v>21</v>
      </c>
      <c r="IO34" s="696"/>
      <c r="IP34" s="280">
        <f>IQ5-IP33</f>
        <v>0</v>
      </c>
      <c r="IW34" s="695" t="s">
        <v>21</v>
      </c>
      <c r="IX34" s="696"/>
      <c r="IY34" s="280">
        <f>IW33-IY33</f>
        <v>0</v>
      </c>
      <c r="JF34" s="546" t="s">
        <v>21</v>
      </c>
      <c r="JG34" s="547"/>
      <c r="JH34" s="280">
        <f>JI5-JH33</f>
        <v>0</v>
      </c>
      <c r="JO34" s="454" t="s">
        <v>21</v>
      </c>
      <c r="JP34" s="455"/>
      <c r="JQ34" s="281">
        <f>JR5-JQ33</f>
        <v>0</v>
      </c>
      <c r="JX34" s="454" t="s">
        <v>21</v>
      </c>
      <c r="JY34" s="455"/>
      <c r="JZ34" s="280">
        <f>KA5-JZ33</f>
        <v>0</v>
      </c>
      <c r="KP34" s="454" t="s">
        <v>21</v>
      </c>
      <c r="KQ34" s="455"/>
      <c r="KR34" s="280">
        <f>KS5-KR33</f>
        <v>0</v>
      </c>
      <c r="KY34" s="454" t="s">
        <v>21</v>
      </c>
      <c r="KZ34" s="455"/>
      <c r="LA34" s="280">
        <f>LB5-LA33</f>
        <v>0</v>
      </c>
      <c r="LH34" s="454" t="s">
        <v>21</v>
      </c>
      <c r="LI34" s="455"/>
      <c r="LJ34" s="280">
        <f>LK5-LJ33</f>
        <v>0</v>
      </c>
      <c r="LQ34" s="454" t="s">
        <v>21</v>
      </c>
      <c r="LR34" s="455"/>
      <c r="LS34" s="280">
        <f>LT5-LS33</f>
        <v>0</v>
      </c>
      <c r="LZ34" s="454" t="s">
        <v>21</v>
      </c>
      <c r="MA34" s="455"/>
      <c r="MB34" s="280">
        <f>MC5-MB33</f>
        <v>0</v>
      </c>
      <c r="MI34" s="454" t="s">
        <v>21</v>
      </c>
      <c r="MJ34" s="455"/>
      <c r="MK34" s="280">
        <f>ML5-MK33</f>
        <v>0</v>
      </c>
      <c r="MR34" s="454" t="s">
        <v>21</v>
      </c>
      <c r="MS34" s="455"/>
      <c r="MT34" s="280">
        <f>MU5-MT33</f>
        <v>0</v>
      </c>
      <c r="NA34" s="454" t="s">
        <v>21</v>
      </c>
      <c r="NB34" s="455"/>
      <c r="NC34" s="280">
        <f>ND5-NC33</f>
        <v>0</v>
      </c>
      <c r="NJ34" s="454" t="s">
        <v>21</v>
      </c>
      <c r="NK34" s="455"/>
      <c r="NL34" s="280">
        <f>NM5-NL33</f>
        <v>0</v>
      </c>
      <c r="NS34" s="454" t="s">
        <v>21</v>
      </c>
      <c r="NT34" s="455"/>
      <c r="NU34" s="280">
        <f>NU33-NS33</f>
        <v>0</v>
      </c>
      <c r="OB34" s="454" t="s">
        <v>21</v>
      </c>
      <c r="OC34" s="455"/>
      <c r="OD34" s="280">
        <f>OE5-OD33</f>
        <v>0</v>
      </c>
      <c r="OK34" s="454" t="s">
        <v>21</v>
      </c>
      <c r="OL34" s="455"/>
      <c r="OM34" s="280">
        <f>ON5-OM33</f>
        <v>0</v>
      </c>
      <c r="ON34" s="406"/>
      <c r="OO34" s="129"/>
      <c r="OP34" s="129"/>
      <c r="OT34" s="454" t="s">
        <v>21</v>
      </c>
      <c r="OU34" s="455"/>
      <c r="OV34" s="280">
        <f>OW5-OV33</f>
        <v>0</v>
      </c>
      <c r="PC34" s="454" t="s">
        <v>21</v>
      </c>
      <c r="PD34" s="455"/>
      <c r="PE34" s="280">
        <f>PF5-PE33</f>
        <v>0</v>
      </c>
      <c r="PL34" s="454" t="s">
        <v>21</v>
      </c>
      <c r="PM34" s="455"/>
      <c r="PN34" s="280">
        <f>PO5-PN33</f>
        <v>0</v>
      </c>
      <c r="PU34" s="454" t="s">
        <v>21</v>
      </c>
      <c r="PV34" s="455"/>
      <c r="PW34" s="280">
        <f>SUM(PX5-PW33)</f>
        <v>0</v>
      </c>
      <c r="QD34" s="852" t="s">
        <v>21</v>
      </c>
      <c r="QE34" s="853"/>
      <c r="QF34" s="280">
        <f>SUM(QG5-QF33)</f>
        <v>0</v>
      </c>
      <c r="QM34" s="852" t="s">
        <v>21</v>
      </c>
      <c r="QN34" s="853"/>
      <c r="QO34" s="280">
        <f>SUM(QP5-QO33)</f>
        <v>0</v>
      </c>
      <c r="QV34" s="852" t="s">
        <v>21</v>
      </c>
      <c r="QW34" s="853"/>
      <c r="QX34" s="280">
        <f>SUM(QY5-QX33)</f>
        <v>0</v>
      </c>
      <c r="RE34" s="852" t="s">
        <v>21</v>
      </c>
      <c r="RF34" s="853"/>
      <c r="RG34" s="280">
        <f>SUM(RH5-RG33)</f>
        <v>0</v>
      </c>
      <c r="RN34" s="852" t="s">
        <v>21</v>
      </c>
      <c r="RO34" s="853"/>
      <c r="RP34" s="280">
        <f>SUM(RQ5-RP33)</f>
        <v>0</v>
      </c>
      <c r="RW34" s="852" t="s">
        <v>21</v>
      </c>
      <c r="RX34" s="853"/>
      <c r="RY34" s="280">
        <f>SUM(RZ5-RY33)</f>
        <v>0</v>
      </c>
      <c r="SF34" s="852" t="s">
        <v>21</v>
      </c>
      <c r="SG34" s="853"/>
      <c r="SH34" s="280">
        <f>SUM(SI5-SH33)</f>
        <v>0</v>
      </c>
      <c r="SO34" s="852" t="s">
        <v>21</v>
      </c>
      <c r="SP34" s="853"/>
      <c r="SQ34" s="280">
        <f>SUM(SR5-SQ33)</f>
        <v>0</v>
      </c>
      <c r="SX34" s="852" t="s">
        <v>21</v>
      </c>
      <c r="SY34" s="853"/>
      <c r="SZ34" s="280">
        <f>SUM(TA5-SZ33)</f>
        <v>0</v>
      </c>
      <c r="TG34" s="852" t="s">
        <v>21</v>
      </c>
      <c r="TH34" s="853"/>
      <c r="TI34" s="280">
        <f>TJ5-TI33</f>
        <v>0</v>
      </c>
      <c r="TP34" s="852" t="s">
        <v>21</v>
      </c>
      <c r="TQ34" s="853"/>
      <c r="TR34" s="280">
        <f>TS5-TR33</f>
        <v>0</v>
      </c>
      <c r="TY34" s="852" t="s">
        <v>21</v>
      </c>
      <c r="TZ34" s="853"/>
      <c r="UA34" s="280">
        <f>UB5-UA33</f>
        <v>0</v>
      </c>
      <c r="UH34" s="852" t="s">
        <v>21</v>
      </c>
      <c r="UI34" s="853"/>
      <c r="UJ34" s="280">
        <f>UK5-UJ33</f>
        <v>0</v>
      </c>
      <c r="UQ34" s="852" t="s">
        <v>21</v>
      </c>
      <c r="UR34" s="853"/>
      <c r="US34" s="280">
        <f>UT5-US33</f>
        <v>0</v>
      </c>
      <c r="UZ34" s="852" t="s">
        <v>21</v>
      </c>
      <c r="VA34" s="853"/>
      <c r="VB34" s="280">
        <f>VC5-VB33</f>
        <v>0</v>
      </c>
      <c r="VI34" s="852" t="s">
        <v>21</v>
      </c>
      <c r="VJ34" s="853"/>
      <c r="VK34" s="280">
        <f>VL5-VK33</f>
        <v>0</v>
      </c>
      <c r="VR34" s="852" t="s">
        <v>21</v>
      </c>
      <c r="VS34" s="853"/>
      <c r="VT34" s="280">
        <f>VU5-VT33</f>
        <v>0</v>
      </c>
      <c r="WA34" s="852" t="s">
        <v>21</v>
      </c>
      <c r="WB34" s="853"/>
      <c r="WC34" s="280">
        <f>WD5-WC33</f>
        <v>0</v>
      </c>
      <c r="WJ34" s="852" t="s">
        <v>21</v>
      </c>
      <c r="WK34" s="853"/>
      <c r="WL34" s="280">
        <f>WM5-WL33</f>
        <v>0</v>
      </c>
      <c r="WS34" s="852" t="s">
        <v>21</v>
      </c>
      <c r="WT34" s="853"/>
      <c r="WU34" s="280">
        <f>WV5-WU33</f>
        <v>0</v>
      </c>
      <c r="XB34" s="852" t="s">
        <v>21</v>
      </c>
      <c r="XC34" s="853"/>
      <c r="XD34" s="280">
        <f>XE5-XD33</f>
        <v>0</v>
      </c>
      <c r="XK34" s="852" t="s">
        <v>21</v>
      </c>
      <c r="XL34" s="853"/>
      <c r="XM34" s="280">
        <f>XN5-XM33</f>
        <v>0</v>
      </c>
      <c r="XT34" s="852" t="s">
        <v>21</v>
      </c>
      <c r="XU34" s="853"/>
      <c r="XV34" s="280">
        <f>XW5-XV33</f>
        <v>0</v>
      </c>
      <c r="YC34" s="852" t="s">
        <v>21</v>
      </c>
      <c r="YD34" s="853"/>
      <c r="YE34" s="280">
        <f>YF5-YE33</f>
        <v>0</v>
      </c>
      <c r="YL34" s="852" t="s">
        <v>21</v>
      </c>
      <c r="YM34" s="853"/>
      <c r="YN34" s="280">
        <f>YO5-YN33</f>
        <v>0</v>
      </c>
      <c r="YU34" s="852" t="s">
        <v>21</v>
      </c>
      <c r="YV34" s="853"/>
      <c r="YW34" s="280">
        <f>YX5-YW33</f>
        <v>0</v>
      </c>
      <c r="ZD34" s="852" t="s">
        <v>21</v>
      </c>
      <c r="ZE34" s="853"/>
      <c r="ZF34" s="280">
        <f>ZF33-ZD33</f>
        <v>0</v>
      </c>
      <c r="ZM34" s="852" t="s">
        <v>21</v>
      </c>
      <c r="ZN34" s="853"/>
      <c r="ZO34" s="280">
        <f>ZP5-ZO33</f>
        <v>0</v>
      </c>
      <c r="ZV34" s="852" t="s">
        <v>21</v>
      </c>
      <c r="ZW34" s="853"/>
      <c r="ZX34" s="280">
        <f>ZY5-ZX33</f>
        <v>0</v>
      </c>
      <c r="AAE34" s="852" t="s">
        <v>21</v>
      </c>
      <c r="AAF34" s="853"/>
      <c r="AAG34" s="280">
        <f>AAH5-AAG33</f>
        <v>0</v>
      </c>
      <c r="AAN34" s="852" t="s">
        <v>21</v>
      </c>
      <c r="AAO34" s="853"/>
      <c r="AAP34" s="280">
        <f>AAQ5-AAP33</f>
        <v>0</v>
      </c>
      <c r="AAW34" s="852" t="s">
        <v>21</v>
      </c>
      <c r="AAX34" s="853"/>
      <c r="AAY34" s="280">
        <f>AAZ5-AAY33</f>
        <v>0</v>
      </c>
      <c r="ABF34" s="852" t="s">
        <v>21</v>
      </c>
      <c r="ABG34" s="853"/>
      <c r="ABH34" s="280">
        <f>ABI5-ABH33</f>
        <v>0</v>
      </c>
      <c r="ABO34" s="852" t="s">
        <v>21</v>
      </c>
      <c r="ABP34" s="853"/>
      <c r="ABQ34" s="280">
        <f>ABR5-ABQ33</f>
        <v>0</v>
      </c>
      <c r="ABX34" s="852" t="s">
        <v>21</v>
      </c>
      <c r="ABY34" s="853"/>
      <c r="ABZ34" s="280">
        <f>ACA5-ABZ33</f>
        <v>0</v>
      </c>
      <c r="ACG34" s="852" t="s">
        <v>21</v>
      </c>
      <c r="ACH34" s="853"/>
      <c r="ACI34" s="280">
        <f>ACJ5-ACI33</f>
        <v>0</v>
      </c>
      <c r="ACP34" s="852" t="s">
        <v>21</v>
      </c>
      <c r="ACQ34" s="853"/>
      <c r="ACR34" s="280">
        <f>ACS5-ACR33</f>
        <v>0</v>
      </c>
      <c r="ACY34" s="852" t="s">
        <v>21</v>
      </c>
      <c r="ACZ34" s="853"/>
      <c r="ADA34" s="280">
        <f>ADB5-ADA33</f>
        <v>0</v>
      </c>
    </row>
    <row r="35" spans="1:781" s="127" customFormat="1" ht="16.5" thickBot="1" x14ac:dyDescent="0.3">
      <c r="A35" s="274">
        <v>31</v>
      </c>
      <c r="B35" s="129">
        <f t="shared" ref="B35:H35" si="31">JU5</f>
        <v>0</v>
      </c>
      <c r="C35" s="129">
        <f t="shared" si="31"/>
        <v>0</v>
      </c>
      <c r="D35" s="188">
        <f t="shared" si="31"/>
        <v>0</v>
      </c>
      <c r="E35" s="270">
        <f t="shared" si="31"/>
        <v>0</v>
      </c>
      <c r="F35" s="162">
        <f t="shared" si="31"/>
        <v>0</v>
      </c>
      <c r="G35" s="120">
        <f t="shared" si="31"/>
        <v>0</v>
      </c>
      <c r="H35" s="64">
        <f t="shared" si="31"/>
        <v>0</v>
      </c>
      <c r="I35" s="196">
        <f t="shared" si="28"/>
        <v>0</v>
      </c>
      <c r="N35" s="665" t="s">
        <v>4</v>
      </c>
      <c r="O35" s="666"/>
      <c r="P35" s="66"/>
      <c r="W35" s="665" t="s">
        <v>4</v>
      </c>
      <c r="X35" s="666"/>
      <c r="Y35" s="66"/>
      <c r="AF35" s="854" t="s">
        <v>4</v>
      </c>
      <c r="AG35" s="855"/>
      <c r="AH35" s="66"/>
      <c r="AO35" s="561" t="s">
        <v>4</v>
      </c>
      <c r="AP35" s="562"/>
      <c r="AQ35" s="66"/>
      <c r="AX35" s="448" t="s">
        <v>4</v>
      </c>
      <c r="AY35" s="449"/>
      <c r="AZ35" s="66"/>
      <c r="BG35" s="448" t="s">
        <v>4</v>
      </c>
      <c r="BH35" s="449"/>
      <c r="BI35" s="66"/>
      <c r="BP35" s="456" t="s">
        <v>4</v>
      </c>
      <c r="BQ35" s="457"/>
      <c r="BR35" s="66"/>
      <c r="BY35" s="456" t="s">
        <v>4</v>
      </c>
      <c r="BZ35" s="457"/>
      <c r="CA35" s="66"/>
      <c r="CH35" s="456" t="s">
        <v>4</v>
      </c>
      <c r="CI35" s="457"/>
      <c r="CJ35" s="66"/>
      <c r="CQ35" s="456" t="s">
        <v>4</v>
      </c>
      <c r="CR35" s="457"/>
      <c r="CS35" s="66"/>
      <c r="CZ35" s="456" t="s">
        <v>4</v>
      </c>
      <c r="DA35" s="457"/>
      <c r="DB35" s="66"/>
      <c r="DI35" s="511" t="s">
        <v>4</v>
      </c>
      <c r="DJ35" s="512"/>
      <c r="DK35" s="66"/>
      <c r="DR35" s="456" t="s">
        <v>4</v>
      </c>
      <c r="DS35" s="457"/>
      <c r="DT35" s="66"/>
      <c r="EA35" s="456" t="s">
        <v>4</v>
      </c>
      <c r="EB35" s="457"/>
      <c r="EC35" s="66"/>
      <c r="EJ35" s="456" t="s">
        <v>4</v>
      </c>
      <c r="EK35" s="457"/>
      <c r="EL35" s="66"/>
      <c r="ES35" s="456" t="s">
        <v>4</v>
      </c>
      <c r="ET35" s="457"/>
      <c r="EU35" s="66">
        <v>0</v>
      </c>
      <c r="FB35" s="456" t="s">
        <v>4</v>
      </c>
      <c r="FC35" s="457"/>
      <c r="FD35" s="66"/>
      <c r="FK35" s="456" t="s">
        <v>4</v>
      </c>
      <c r="FL35" s="457"/>
      <c r="FM35" s="66"/>
      <c r="FT35" s="456" t="s">
        <v>4</v>
      </c>
      <c r="FU35" s="457"/>
      <c r="FV35" s="66"/>
      <c r="FZ35" s="129"/>
      <c r="GA35" s="129"/>
      <c r="GB35" s="129"/>
      <c r="GC35" s="460" t="s">
        <v>4</v>
      </c>
      <c r="GD35" s="461"/>
      <c r="GE35" s="299"/>
      <c r="GF35" s="129"/>
      <c r="GG35" s="129"/>
      <c r="GL35" s="697" t="s">
        <v>4</v>
      </c>
      <c r="GM35" s="698"/>
      <c r="GN35" s="66"/>
      <c r="GU35" s="697" t="s">
        <v>4</v>
      </c>
      <c r="GV35" s="698"/>
      <c r="GW35" s="66"/>
      <c r="HD35" s="697" t="s">
        <v>4</v>
      </c>
      <c r="HE35" s="698"/>
      <c r="HF35" s="66"/>
      <c r="HJ35" s="129"/>
      <c r="HK35" s="129"/>
      <c r="HL35" s="129"/>
      <c r="HM35" s="460" t="s">
        <v>4</v>
      </c>
      <c r="HN35" s="461"/>
      <c r="HO35" s="299"/>
      <c r="HP35" s="129"/>
      <c r="HQ35" s="129"/>
      <c r="HV35" s="697" t="s">
        <v>4</v>
      </c>
      <c r="HW35" s="698"/>
      <c r="HX35" s="66">
        <v>0</v>
      </c>
      <c r="IE35" s="697" t="s">
        <v>4</v>
      </c>
      <c r="IF35" s="698"/>
      <c r="IG35" s="66"/>
      <c r="IN35" s="697" t="s">
        <v>4</v>
      </c>
      <c r="IO35" s="698"/>
      <c r="IP35" s="66"/>
      <c r="IW35" s="697" t="s">
        <v>4</v>
      </c>
      <c r="IX35" s="698"/>
      <c r="IY35" s="66"/>
      <c r="JF35" s="548" t="s">
        <v>4</v>
      </c>
      <c r="JG35" s="549"/>
      <c r="JH35" s="66"/>
      <c r="JO35" s="456" t="s">
        <v>4</v>
      </c>
      <c r="JP35" s="457"/>
      <c r="JQ35" s="66"/>
      <c r="JX35" s="456" t="s">
        <v>4</v>
      </c>
      <c r="JY35" s="457"/>
      <c r="JZ35" s="66"/>
      <c r="KG35" s="454" t="s">
        <v>21</v>
      </c>
      <c r="KH35" s="455"/>
      <c r="KI35" s="280">
        <f>KJ5-KI33</f>
        <v>0</v>
      </c>
      <c r="KP35" s="456" t="s">
        <v>4</v>
      </c>
      <c r="KQ35" s="457"/>
      <c r="KR35" s="66"/>
      <c r="KY35" s="456" t="s">
        <v>4</v>
      </c>
      <c r="KZ35" s="457"/>
      <c r="LA35" s="66"/>
      <c r="LH35" s="456" t="s">
        <v>4</v>
      </c>
      <c r="LI35" s="457"/>
      <c r="LJ35" s="66"/>
      <c r="LQ35" s="456" t="s">
        <v>4</v>
      </c>
      <c r="LR35" s="457"/>
      <c r="LS35" s="66"/>
      <c r="LZ35" s="456" t="s">
        <v>4</v>
      </c>
      <c r="MA35" s="457"/>
      <c r="MB35" s="66"/>
      <c r="MI35" s="456" t="s">
        <v>4</v>
      </c>
      <c r="MJ35" s="457"/>
      <c r="MK35" s="66"/>
      <c r="MR35" s="456" t="s">
        <v>4</v>
      </c>
      <c r="MS35" s="457"/>
      <c r="MT35" s="66"/>
      <c r="NA35" s="456" t="s">
        <v>4</v>
      </c>
      <c r="NB35" s="457"/>
      <c r="NC35" s="66"/>
      <c r="NJ35" s="456" t="s">
        <v>4</v>
      </c>
      <c r="NK35" s="457"/>
      <c r="NL35" s="66"/>
      <c r="NS35" s="456" t="s">
        <v>4</v>
      </c>
      <c r="NT35" s="457"/>
      <c r="NU35" s="66"/>
      <c r="OB35" s="456" t="s">
        <v>4</v>
      </c>
      <c r="OC35" s="457"/>
      <c r="OD35" s="66"/>
      <c r="OK35" s="456" t="s">
        <v>4</v>
      </c>
      <c r="OL35" s="457"/>
      <c r="OM35" s="66"/>
      <c r="OT35" s="456" t="s">
        <v>4</v>
      </c>
      <c r="OU35" s="457"/>
      <c r="OV35" s="66"/>
      <c r="PC35" s="456" t="s">
        <v>4</v>
      </c>
      <c r="PD35" s="457"/>
      <c r="PE35" s="66"/>
      <c r="PL35" s="456" t="s">
        <v>4</v>
      </c>
      <c r="PM35" s="457"/>
      <c r="PN35" s="66"/>
      <c r="PU35" s="456" t="s">
        <v>4</v>
      </c>
      <c r="PV35" s="457"/>
      <c r="PW35" s="66"/>
      <c r="QD35" s="854" t="s">
        <v>4</v>
      </c>
      <c r="QE35" s="855"/>
      <c r="QF35" s="66"/>
      <c r="QM35" s="854" t="s">
        <v>4</v>
      </c>
      <c r="QN35" s="855"/>
      <c r="QO35" s="66"/>
      <c r="QV35" s="854" t="s">
        <v>4</v>
      </c>
      <c r="QW35" s="855"/>
      <c r="QX35" s="66"/>
      <c r="RE35" s="854" t="s">
        <v>4</v>
      </c>
      <c r="RF35" s="855"/>
      <c r="RG35" s="66"/>
      <c r="RN35" s="854" t="s">
        <v>4</v>
      </c>
      <c r="RO35" s="855"/>
      <c r="RP35" s="66"/>
      <c r="RW35" s="854" t="s">
        <v>4</v>
      </c>
      <c r="RX35" s="855"/>
      <c r="RY35" s="66"/>
      <c r="SF35" s="854" t="s">
        <v>4</v>
      </c>
      <c r="SG35" s="855"/>
      <c r="SH35" s="66"/>
      <c r="SO35" s="854" t="s">
        <v>4</v>
      </c>
      <c r="SP35" s="855"/>
      <c r="SQ35" s="66"/>
      <c r="SX35" s="854" t="s">
        <v>4</v>
      </c>
      <c r="SY35" s="855"/>
      <c r="SZ35" s="66"/>
      <c r="TG35" s="854" t="s">
        <v>4</v>
      </c>
      <c r="TH35" s="855"/>
      <c r="TI35" s="66"/>
      <c r="TP35" s="854" t="s">
        <v>4</v>
      </c>
      <c r="TQ35" s="855"/>
      <c r="TR35" s="66"/>
      <c r="TY35" s="854" t="s">
        <v>4</v>
      </c>
      <c r="TZ35" s="855"/>
      <c r="UA35" s="66"/>
      <c r="UH35" s="854" t="s">
        <v>4</v>
      </c>
      <c r="UI35" s="855"/>
      <c r="UJ35" s="66"/>
      <c r="UQ35" s="854" t="s">
        <v>4</v>
      </c>
      <c r="UR35" s="855"/>
      <c r="US35" s="66"/>
      <c r="UZ35" s="854" t="s">
        <v>4</v>
      </c>
      <c r="VA35" s="855"/>
      <c r="VB35" s="66"/>
      <c r="VI35" s="854" t="s">
        <v>4</v>
      </c>
      <c r="VJ35" s="855"/>
      <c r="VK35" s="66"/>
      <c r="VR35" s="854" t="s">
        <v>4</v>
      </c>
      <c r="VS35" s="855"/>
      <c r="VT35" s="66"/>
      <c r="WA35" s="854" t="s">
        <v>4</v>
      </c>
      <c r="WB35" s="855"/>
      <c r="WC35" s="66"/>
      <c r="WJ35" s="854" t="s">
        <v>4</v>
      </c>
      <c r="WK35" s="855"/>
      <c r="WL35" s="66"/>
      <c r="WS35" s="854" t="s">
        <v>4</v>
      </c>
      <c r="WT35" s="855"/>
      <c r="WU35" s="66"/>
      <c r="XB35" s="854" t="s">
        <v>4</v>
      </c>
      <c r="XC35" s="855"/>
      <c r="XD35" s="66"/>
      <c r="XK35" s="854" t="s">
        <v>4</v>
      </c>
      <c r="XL35" s="855"/>
      <c r="XM35" s="66"/>
      <c r="XT35" s="854" t="s">
        <v>4</v>
      </c>
      <c r="XU35" s="855"/>
      <c r="XV35" s="66"/>
      <c r="YC35" s="854" t="s">
        <v>4</v>
      </c>
      <c r="YD35" s="855"/>
      <c r="YE35" s="66"/>
      <c r="YL35" s="854" t="s">
        <v>4</v>
      </c>
      <c r="YM35" s="855"/>
      <c r="YN35" s="66"/>
      <c r="YU35" s="854" t="s">
        <v>4</v>
      </c>
      <c r="YV35" s="855"/>
      <c r="YW35" s="66"/>
      <c r="ZD35" s="854" t="s">
        <v>4</v>
      </c>
      <c r="ZE35" s="855"/>
      <c r="ZF35" s="66"/>
      <c r="ZM35" s="854" t="s">
        <v>4</v>
      </c>
      <c r="ZN35" s="855"/>
      <c r="ZO35" s="66"/>
      <c r="ZV35" s="854" t="s">
        <v>4</v>
      </c>
      <c r="ZW35" s="855"/>
      <c r="ZX35" s="66"/>
      <c r="AAE35" s="854" t="s">
        <v>4</v>
      </c>
      <c r="AAF35" s="855"/>
      <c r="AAG35" s="66"/>
      <c r="AAN35" s="854" t="s">
        <v>4</v>
      </c>
      <c r="AAO35" s="855"/>
      <c r="AAP35" s="66"/>
      <c r="AAW35" s="854" t="s">
        <v>4</v>
      </c>
      <c r="AAX35" s="855"/>
      <c r="AAY35" s="66"/>
      <c r="ABF35" s="854" t="s">
        <v>4</v>
      </c>
      <c r="ABG35" s="855"/>
      <c r="ABH35" s="66"/>
      <c r="ABO35" s="854" t="s">
        <v>4</v>
      </c>
      <c r="ABP35" s="855"/>
      <c r="ABQ35" s="66"/>
      <c r="ABX35" s="854" t="s">
        <v>4</v>
      </c>
      <c r="ABY35" s="855"/>
      <c r="ABZ35" s="66"/>
      <c r="ACG35" s="854" t="s">
        <v>4</v>
      </c>
      <c r="ACH35" s="855"/>
      <c r="ACI35" s="66"/>
      <c r="ACP35" s="854" t="s">
        <v>4</v>
      </c>
      <c r="ACQ35" s="855"/>
      <c r="ACR35" s="66"/>
      <c r="ACY35" s="854" t="s">
        <v>4</v>
      </c>
      <c r="ACZ35" s="855"/>
      <c r="ADA35" s="66"/>
    </row>
    <row r="36" spans="1:781" s="127" customFormat="1" ht="16.5" thickBot="1" x14ac:dyDescent="0.3">
      <c r="A36" s="25">
        <v>32</v>
      </c>
      <c r="B36" s="129">
        <f t="shared" ref="B36:H36" si="32">KD5</f>
        <v>0</v>
      </c>
      <c r="C36" s="129">
        <f t="shared" si="32"/>
        <v>0</v>
      </c>
      <c r="D36" s="188">
        <f t="shared" si="32"/>
        <v>0</v>
      </c>
      <c r="E36" s="270">
        <f t="shared" si="32"/>
        <v>0</v>
      </c>
      <c r="F36" s="162">
        <f t="shared" si="32"/>
        <v>0</v>
      </c>
      <c r="G36" s="120">
        <f t="shared" si="32"/>
        <v>0</v>
      </c>
      <c r="H36" s="64">
        <f t="shared" si="32"/>
        <v>0</v>
      </c>
      <c r="I36" s="196">
        <f t="shared" si="28"/>
        <v>0</v>
      </c>
      <c r="FZ36" s="129"/>
      <c r="GA36" s="129"/>
      <c r="GB36" s="129"/>
      <c r="GC36" s="129"/>
      <c r="GD36" s="129"/>
      <c r="GE36" s="129"/>
      <c r="GF36" s="129"/>
      <c r="GG36" s="129"/>
      <c r="HJ36" s="129"/>
      <c r="HK36" s="129"/>
      <c r="HL36" s="129"/>
      <c r="HM36" s="129"/>
      <c r="HN36" s="129"/>
      <c r="HO36" s="129"/>
      <c r="HP36" s="129"/>
      <c r="HQ36" s="129"/>
      <c r="KG36" s="456" t="s">
        <v>4</v>
      </c>
      <c r="KH36" s="457"/>
      <c r="KI36" s="66"/>
    </row>
    <row r="37" spans="1:781" s="127" customFormat="1" x14ac:dyDescent="0.25">
      <c r="A37" s="274">
        <v>33</v>
      </c>
      <c r="B37" s="129">
        <f t="shared" ref="B37:H37" si="33">KM5</f>
        <v>0</v>
      </c>
      <c r="C37" s="129">
        <f t="shared" si="33"/>
        <v>0</v>
      </c>
      <c r="D37" s="188">
        <f t="shared" si="33"/>
        <v>0</v>
      </c>
      <c r="E37" s="270">
        <f t="shared" si="33"/>
        <v>0</v>
      </c>
      <c r="F37" s="162">
        <f t="shared" si="33"/>
        <v>0</v>
      </c>
      <c r="G37" s="120">
        <f t="shared" si="33"/>
        <v>0</v>
      </c>
      <c r="H37" s="64">
        <f t="shared" si="33"/>
        <v>0</v>
      </c>
      <c r="I37" s="196">
        <f t="shared" si="28"/>
        <v>0</v>
      </c>
      <c r="KT37" s="129"/>
      <c r="LL37" s="129"/>
    </row>
    <row r="38" spans="1:781" s="127" customFormat="1" x14ac:dyDescent="0.25">
      <c r="A38" s="25">
        <v>34</v>
      </c>
      <c r="B38" s="129">
        <f t="shared" ref="B38:H38" si="34">KV5</f>
        <v>0</v>
      </c>
      <c r="C38" s="129">
        <f t="shared" si="34"/>
        <v>0</v>
      </c>
      <c r="D38" s="188">
        <f t="shared" si="34"/>
        <v>0</v>
      </c>
      <c r="E38" s="270">
        <f t="shared" si="34"/>
        <v>0</v>
      </c>
      <c r="F38" s="162">
        <f t="shared" si="34"/>
        <v>0</v>
      </c>
      <c r="G38" s="120">
        <f t="shared" si="34"/>
        <v>0</v>
      </c>
      <c r="H38" s="64">
        <f t="shared" si="34"/>
        <v>0</v>
      </c>
      <c r="I38" s="196">
        <f t="shared" si="28"/>
        <v>0</v>
      </c>
    </row>
    <row r="39" spans="1:781" s="127" customFormat="1" x14ac:dyDescent="0.25">
      <c r="A39" s="274">
        <v>35</v>
      </c>
      <c r="B39" s="129">
        <f t="shared" ref="B39:H39" si="35">LE5</f>
        <v>0</v>
      </c>
      <c r="C39" s="129">
        <f t="shared" si="35"/>
        <v>0</v>
      </c>
      <c r="D39" s="282">
        <f t="shared" si="35"/>
        <v>0</v>
      </c>
      <c r="E39" s="270">
        <f t="shared" si="35"/>
        <v>0</v>
      </c>
      <c r="F39" s="253">
        <f t="shared" si="35"/>
        <v>0</v>
      </c>
      <c r="G39" s="120">
        <f t="shared" si="35"/>
        <v>0</v>
      </c>
      <c r="H39" s="253">
        <f t="shared" si="35"/>
        <v>0</v>
      </c>
      <c r="I39" s="196">
        <f t="shared" si="28"/>
        <v>0</v>
      </c>
    </row>
    <row r="40" spans="1:781" s="127" customFormat="1" x14ac:dyDescent="0.25">
      <c r="A40" s="25">
        <v>36</v>
      </c>
      <c r="B40" s="127">
        <f t="shared" ref="B40:H40" si="36">LN5</f>
        <v>0</v>
      </c>
      <c r="C40" s="127">
        <f t="shared" si="36"/>
        <v>0</v>
      </c>
      <c r="D40" s="283">
        <f t="shared" si="36"/>
        <v>0</v>
      </c>
      <c r="E40" s="284">
        <f t="shared" si="36"/>
        <v>0</v>
      </c>
      <c r="F40" s="266">
        <f t="shared" si="36"/>
        <v>0</v>
      </c>
      <c r="G40" s="285">
        <f t="shared" si="36"/>
        <v>0</v>
      </c>
      <c r="H40" s="286">
        <f t="shared" si="36"/>
        <v>0</v>
      </c>
      <c r="I40" s="196">
        <f t="shared" si="28"/>
        <v>0</v>
      </c>
    </row>
    <row r="41" spans="1:781" x14ac:dyDescent="0.25">
      <c r="A41" s="274">
        <v>37</v>
      </c>
      <c r="B41">
        <f t="shared" ref="B41:H41" si="37">LW5</f>
        <v>0</v>
      </c>
      <c r="C41">
        <f t="shared" si="37"/>
        <v>0</v>
      </c>
      <c r="D41" s="184">
        <f t="shared" si="37"/>
        <v>0</v>
      </c>
      <c r="E41" s="230">
        <f t="shared" si="37"/>
        <v>0</v>
      </c>
      <c r="F41" s="6">
        <f t="shared" si="37"/>
        <v>0</v>
      </c>
      <c r="G41" s="65">
        <f t="shared" si="37"/>
        <v>0</v>
      </c>
      <c r="H41" s="161">
        <f t="shared" si="37"/>
        <v>0</v>
      </c>
      <c r="I41" s="18">
        <f t="shared" si="28"/>
        <v>0</v>
      </c>
      <c r="AV41"/>
      <c r="HA41" s="127"/>
    </row>
    <row r="42" spans="1:781" x14ac:dyDescent="0.25">
      <c r="A42" s="25">
        <v>38</v>
      </c>
      <c r="B42">
        <f t="shared" ref="B42:H42" si="38">MF5</f>
        <v>0</v>
      </c>
      <c r="C42">
        <f t="shared" si="38"/>
        <v>0</v>
      </c>
      <c r="D42" s="23">
        <f t="shared" si="38"/>
        <v>0</v>
      </c>
      <c r="E42" s="230">
        <f t="shared" si="38"/>
        <v>0</v>
      </c>
      <c r="F42" s="6">
        <f t="shared" si="38"/>
        <v>0</v>
      </c>
      <c r="G42" s="65">
        <f t="shared" si="38"/>
        <v>0</v>
      </c>
      <c r="H42" s="161">
        <f t="shared" si="38"/>
        <v>0</v>
      </c>
      <c r="I42" s="18">
        <f t="shared" si="28"/>
        <v>0</v>
      </c>
      <c r="AV42"/>
      <c r="HA42" s="127"/>
    </row>
    <row r="43" spans="1:781" x14ac:dyDescent="0.25">
      <c r="A43" s="274">
        <v>39</v>
      </c>
      <c r="B43">
        <f t="shared" ref="B43:H43" si="39">MO5</f>
        <v>0</v>
      </c>
      <c r="C43">
        <f t="shared" si="39"/>
        <v>0</v>
      </c>
      <c r="D43" s="23">
        <f t="shared" si="39"/>
        <v>0</v>
      </c>
      <c r="E43" s="230">
        <f t="shared" si="39"/>
        <v>0</v>
      </c>
      <c r="F43" s="6">
        <f t="shared" si="39"/>
        <v>0</v>
      </c>
      <c r="G43" s="65">
        <f t="shared" si="39"/>
        <v>0</v>
      </c>
      <c r="H43" s="161">
        <f t="shared" si="39"/>
        <v>0</v>
      </c>
      <c r="I43" s="18">
        <f t="shared" si="28"/>
        <v>0</v>
      </c>
      <c r="AM43" s="81"/>
      <c r="AV43"/>
      <c r="HA43" s="127"/>
    </row>
    <row r="44" spans="1:781" x14ac:dyDescent="0.25">
      <c r="A44" s="25">
        <v>40</v>
      </c>
      <c r="B44">
        <f t="shared" ref="B44:H44" si="40">MX5</f>
        <v>0</v>
      </c>
      <c r="C44">
        <f t="shared" si="40"/>
        <v>0</v>
      </c>
      <c r="D44" s="23">
        <f t="shared" si="40"/>
        <v>0</v>
      </c>
      <c r="E44" s="230">
        <f t="shared" si="40"/>
        <v>0</v>
      </c>
      <c r="F44" s="6">
        <f t="shared" si="40"/>
        <v>0</v>
      </c>
      <c r="G44" s="65">
        <f t="shared" si="40"/>
        <v>0</v>
      </c>
      <c r="H44" s="161">
        <f t="shared" si="40"/>
        <v>0</v>
      </c>
      <c r="I44" s="18">
        <f t="shared" si="28"/>
        <v>0</v>
      </c>
      <c r="AM44" s="81"/>
      <c r="AV44"/>
      <c r="HA44" s="127"/>
    </row>
    <row r="45" spans="1:781" x14ac:dyDescent="0.25">
      <c r="A45" s="274">
        <v>41</v>
      </c>
      <c r="B45">
        <f t="shared" ref="B45:H45" si="41">NG5</f>
        <v>0</v>
      </c>
      <c r="C45">
        <f t="shared" si="41"/>
        <v>0</v>
      </c>
      <c r="D45" s="23">
        <f t="shared" si="41"/>
        <v>0</v>
      </c>
      <c r="E45" s="230">
        <f t="shared" si="41"/>
        <v>0</v>
      </c>
      <c r="F45" s="6">
        <f t="shared" si="41"/>
        <v>0</v>
      </c>
      <c r="G45" s="65">
        <f t="shared" si="41"/>
        <v>0</v>
      </c>
      <c r="H45" s="161">
        <f t="shared" si="41"/>
        <v>0</v>
      </c>
      <c r="I45" s="18">
        <f t="shared" si="28"/>
        <v>0</v>
      </c>
      <c r="HA45" s="127"/>
    </row>
    <row r="46" spans="1:781" x14ac:dyDescent="0.25">
      <c r="A46" s="25">
        <v>42</v>
      </c>
      <c r="B46">
        <f t="shared" ref="B46:H46" si="42">NP5</f>
        <v>0</v>
      </c>
      <c r="C46">
        <f t="shared" si="42"/>
        <v>0</v>
      </c>
      <c r="D46" s="23">
        <f t="shared" si="42"/>
        <v>0</v>
      </c>
      <c r="E46" s="230">
        <f t="shared" si="42"/>
        <v>0</v>
      </c>
      <c r="F46" s="6">
        <f t="shared" si="42"/>
        <v>0</v>
      </c>
      <c r="G46" s="65">
        <f t="shared" si="42"/>
        <v>0</v>
      </c>
      <c r="H46" s="161">
        <f t="shared" si="42"/>
        <v>0</v>
      </c>
      <c r="I46" s="18">
        <f t="shared" si="28"/>
        <v>0</v>
      </c>
      <c r="HA46" s="127"/>
    </row>
    <row r="47" spans="1:781" x14ac:dyDescent="0.25">
      <c r="A47" s="274">
        <v>43</v>
      </c>
      <c r="B47">
        <f t="shared" ref="B47:H47" si="43">NY5</f>
        <v>0</v>
      </c>
      <c r="C47">
        <f t="shared" si="43"/>
        <v>0</v>
      </c>
      <c r="D47" s="23">
        <f t="shared" si="43"/>
        <v>0</v>
      </c>
      <c r="E47" s="230">
        <f t="shared" si="43"/>
        <v>0</v>
      </c>
      <c r="F47" s="6">
        <f t="shared" si="43"/>
        <v>0</v>
      </c>
      <c r="G47" s="65">
        <f t="shared" si="43"/>
        <v>0</v>
      </c>
      <c r="H47" s="161">
        <f t="shared" si="43"/>
        <v>0</v>
      </c>
      <c r="I47" s="18">
        <f t="shared" si="28"/>
        <v>0</v>
      </c>
      <c r="HA47" s="127"/>
    </row>
    <row r="48" spans="1:781" x14ac:dyDescent="0.25">
      <c r="A48" s="25">
        <v>44</v>
      </c>
      <c r="B48">
        <f t="shared" ref="B48:H48" si="44">OH5</f>
        <v>0</v>
      </c>
      <c r="C48">
        <f t="shared" si="44"/>
        <v>0</v>
      </c>
      <c r="D48" s="23">
        <f t="shared" si="44"/>
        <v>0</v>
      </c>
      <c r="E48" s="230">
        <f t="shared" si="44"/>
        <v>0</v>
      </c>
      <c r="F48" s="6">
        <f t="shared" si="44"/>
        <v>0</v>
      </c>
      <c r="G48" s="65">
        <f t="shared" si="44"/>
        <v>0</v>
      </c>
      <c r="H48" s="161">
        <f t="shared" si="44"/>
        <v>0</v>
      </c>
      <c r="I48" s="18">
        <f t="shared" si="28"/>
        <v>0</v>
      </c>
      <c r="HA48" s="127"/>
    </row>
    <row r="49" spans="1:9" x14ac:dyDescent="0.25">
      <c r="A49" s="274">
        <v>45</v>
      </c>
      <c r="B49" s="272">
        <f t="shared" ref="B49:H49" si="45">OQ5</f>
        <v>0</v>
      </c>
      <c r="C49" s="272">
        <f t="shared" si="45"/>
        <v>0</v>
      </c>
      <c r="D49" s="23">
        <f t="shared" si="45"/>
        <v>0</v>
      </c>
      <c r="E49" s="230">
        <f t="shared" si="45"/>
        <v>0</v>
      </c>
      <c r="F49" s="6">
        <f t="shared" si="45"/>
        <v>0</v>
      </c>
      <c r="G49" s="65">
        <f t="shared" si="45"/>
        <v>0</v>
      </c>
      <c r="H49" s="161">
        <f t="shared" si="45"/>
        <v>0</v>
      </c>
      <c r="I49" s="18">
        <f t="shared" si="28"/>
        <v>0</v>
      </c>
    </row>
    <row r="50" spans="1:9" x14ac:dyDescent="0.25">
      <c r="A50" s="25">
        <v>46</v>
      </c>
      <c r="B50" s="272">
        <f t="shared" ref="B50:H50" si="46">OZ5</f>
        <v>0</v>
      </c>
      <c r="C50" s="272">
        <f t="shared" si="46"/>
        <v>0</v>
      </c>
      <c r="D50" s="23">
        <f t="shared" si="46"/>
        <v>0</v>
      </c>
      <c r="E50" s="230">
        <f t="shared" si="46"/>
        <v>0</v>
      </c>
      <c r="F50" s="6">
        <f t="shared" si="46"/>
        <v>0</v>
      </c>
      <c r="G50" s="65">
        <f t="shared" si="46"/>
        <v>0</v>
      </c>
      <c r="H50" s="161">
        <f t="shared" si="46"/>
        <v>0</v>
      </c>
      <c r="I50" s="18">
        <f t="shared" si="28"/>
        <v>0</v>
      </c>
    </row>
    <row r="51" spans="1:9" x14ac:dyDescent="0.25">
      <c r="A51" s="274">
        <v>47</v>
      </c>
      <c r="B51" s="272">
        <f t="shared" ref="B51:H51" si="47">PI5</f>
        <v>0</v>
      </c>
      <c r="C51" s="272">
        <f t="shared" si="47"/>
        <v>0</v>
      </c>
      <c r="D51" s="23">
        <f t="shared" si="47"/>
        <v>0</v>
      </c>
      <c r="E51" s="230">
        <f t="shared" si="47"/>
        <v>0</v>
      </c>
      <c r="F51" s="6">
        <f t="shared" si="47"/>
        <v>0</v>
      </c>
      <c r="G51" s="65">
        <f t="shared" si="47"/>
        <v>0</v>
      </c>
      <c r="H51" s="161">
        <f t="shared" si="47"/>
        <v>0</v>
      </c>
      <c r="I51" s="18">
        <f t="shared" si="28"/>
        <v>0</v>
      </c>
    </row>
    <row r="52" spans="1:9" x14ac:dyDescent="0.25">
      <c r="A52" s="25">
        <v>48</v>
      </c>
      <c r="B52" s="272">
        <f t="shared" ref="B52:H52" si="48">PR5</f>
        <v>0</v>
      </c>
      <c r="C52" s="272">
        <f t="shared" si="48"/>
        <v>0</v>
      </c>
      <c r="D52" s="23">
        <f t="shared" si="48"/>
        <v>0</v>
      </c>
      <c r="E52" s="230">
        <f t="shared" si="48"/>
        <v>0</v>
      </c>
      <c r="F52" s="6">
        <f t="shared" si="48"/>
        <v>0</v>
      </c>
      <c r="G52" s="65">
        <f t="shared" si="48"/>
        <v>0</v>
      </c>
      <c r="H52" s="161">
        <f t="shared" si="48"/>
        <v>0</v>
      </c>
      <c r="I52" s="18">
        <f t="shared" si="28"/>
        <v>0</v>
      </c>
    </row>
    <row r="53" spans="1:9" x14ac:dyDescent="0.25">
      <c r="A53" s="274">
        <v>49</v>
      </c>
      <c r="B53" s="272">
        <f t="shared" ref="B53:H53" si="49">QA5</f>
        <v>0</v>
      </c>
      <c r="C53" s="272">
        <f t="shared" si="49"/>
        <v>0</v>
      </c>
      <c r="D53" s="23">
        <f t="shared" si="49"/>
        <v>0</v>
      </c>
      <c r="E53" s="230">
        <f t="shared" si="49"/>
        <v>0</v>
      </c>
      <c r="F53" s="6">
        <f t="shared" si="49"/>
        <v>0</v>
      </c>
      <c r="G53" s="65">
        <f t="shared" si="49"/>
        <v>0</v>
      </c>
      <c r="H53" s="161">
        <f t="shared" si="49"/>
        <v>0</v>
      </c>
      <c r="I53" s="18">
        <f t="shared" si="28"/>
        <v>0</v>
      </c>
    </row>
    <row r="54" spans="1:9" x14ac:dyDescent="0.25">
      <c r="A54" s="25">
        <v>50</v>
      </c>
      <c r="B54" s="272">
        <f t="shared" ref="B54:H54" si="50">QJ5</f>
        <v>0</v>
      </c>
      <c r="C54" s="272">
        <f t="shared" si="50"/>
        <v>0</v>
      </c>
      <c r="D54" s="23">
        <f t="shared" si="50"/>
        <v>0</v>
      </c>
      <c r="E54" s="230">
        <f t="shared" si="50"/>
        <v>0</v>
      </c>
      <c r="F54" s="6">
        <f t="shared" si="50"/>
        <v>0</v>
      </c>
      <c r="G54" s="65">
        <f t="shared" si="50"/>
        <v>0</v>
      </c>
      <c r="H54" s="161">
        <f t="shared" si="50"/>
        <v>0</v>
      </c>
      <c r="I54" s="18">
        <f t="shared" si="28"/>
        <v>0</v>
      </c>
    </row>
    <row r="55" spans="1:9" x14ac:dyDescent="0.25">
      <c r="A55" s="274">
        <v>51</v>
      </c>
      <c r="B55">
        <f t="shared" ref="B55:H55" si="51">QS5</f>
        <v>0</v>
      </c>
      <c r="C55">
        <f t="shared" si="51"/>
        <v>0</v>
      </c>
      <c r="D55" s="23">
        <f t="shared" si="51"/>
        <v>0</v>
      </c>
      <c r="E55" s="230">
        <f t="shared" si="51"/>
        <v>0</v>
      </c>
      <c r="F55" s="6">
        <f t="shared" si="51"/>
        <v>0</v>
      </c>
      <c r="G55" s="65">
        <f t="shared" si="51"/>
        <v>0</v>
      </c>
      <c r="H55" s="161">
        <f t="shared" si="51"/>
        <v>0</v>
      </c>
      <c r="I55" s="18">
        <f t="shared" si="28"/>
        <v>0</v>
      </c>
    </row>
    <row r="56" spans="1:9" x14ac:dyDescent="0.25">
      <c r="A56" s="25">
        <v>52</v>
      </c>
      <c r="B56">
        <f t="shared" ref="B56:H56" si="52">RB5</f>
        <v>0</v>
      </c>
      <c r="C56">
        <f t="shared" si="52"/>
        <v>0</v>
      </c>
      <c r="D56" s="23">
        <f t="shared" si="52"/>
        <v>0</v>
      </c>
      <c r="E56" s="230">
        <f t="shared" si="52"/>
        <v>0</v>
      </c>
      <c r="F56" s="6">
        <f t="shared" si="52"/>
        <v>0</v>
      </c>
      <c r="G56" s="65">
        <f t="shared" si="52"/>
        <v>0</v>
      </c>
      <c r="H56" s="161">
        <f t="shared" si="52"/>
        <v>0</v>
      </c>
      <c r="I56" s="18">
        <f t="shared" si="28"/>
        <v>0</v>
      </c>
    </row>
    <row r="57" spans="1:9" x14ac:dyDescent="0.25">
      <c r="A57" s="274">
        <v>53</v>
      </c>
      <c r="B57">
        <f>RK5</f>
        <v>0</v>
      </c>
      <c r="C57">
        <f>RL5</f>
        <v>0</v>
      </c>
      <c r="D57" s="23">
        <f>RM5</f>
        <v>0</v>
      </c>
      <c r="E57" s="230">
        <f>RE5</f>
        <v>0</v>
      </c>
      <c r="F57" s="6">
        <f>RO5</f>
        <v>0</v>
      </c>
      <c r="G57" s="65">
        <f>RP5</f>
        <v>0</v>
      </c>
      <c r="H57" s="161">
        <f>RQ5</f>
        <v>0</v>
      </c>
      <c r="I57" s="18">
        <f t="shared" si="28"/>
        <v>0</v>
      </c>
    </row>
    <row r="58" spans="1:9" x14ac:dyDescent="0.25">
      <c r="A58" s="25">
        <v>54</v>
      </c>
      <c r="B58">
        <f t="shared" ref="B58:H58" si="53">RT5</f>
        <v>0</v>
      </c>
      <c r="C58">
        <f t="shared" si="53"/>
        <v>0</v>
      </c>
      <c r="D58" s="23">
        <f t="shared" si="53"/>
        <v>0</v>
      </c>
      <c r="E58" s="230">
        <f t="shared" si="53"/>
        <v>0</v>
      </c>
      <c r="F58" s="6">
        <f t="shared" si="53"/>
        <v>0</v>
      </c>
      <c r="G58" s="273">
        <f t="shared" si="53"/>
        <v>0</v>
      </c>
      <c r="H58" s="161">
        <f t="shared" si="53"/>
        <v>0</v>
      </c>
      <c r="I58" s="18">
        <f t="shared" si="28"/>
        <v>0</v>
      </c>
    </row>
    <row r="59" spans="1:9" x14ac:dyDescent="0.25">
      <c r="A59" s="274">
        <v>55</v>
      </c>
      <c r="B59">
        <f t="shared" ref="B59:H59" si="54">SC5</f>
        <v>0</v>
      </c>
      <c r="C59">
        <f t="shared" si="54"/>
        <v>0</v>
      </c>
      <c r="D59" s="23">
        <f t="shared" si="54"/>
        <v>0</v>
      </c>
      <c r="E59" s="230">
        <f t="shared" si="54"/>
        <v>0</v>
      </c>
      <c r="F59" s="6">
        <f t="shared" si="54"/>
        <v>0</v>
      </c>
      <c r="G59" s="65">
        <f t="shared" si="54"/>
        <v>0</v>
      </c>
      <c r="H59" s="161">
        <f t="shared" si="54"/>
        <v>0</v>
      </c>
      <c r="I59" s="18">
        <f t="shared" si="28"/>
        <v>0</v>
      </c>
    </row>
    <row r="60" spans="1:9" x14ac:dyDescent="0.25">
      <c r="A60" s="25">
        <v>56</v>
      </c>
      <c r="B60">
        <f t="shared" ref="B60:H60" si="55">SL5</f>
        <v>0</v>
      </c>
      <c r="C60">
        <f t="shared" si="55"/>
        <v>0</v>
      </c>
      <c r="D60" s="23">
        <f t="shared" si="55"/>
        <v>0</v>
      </c>
      <c r="E60" s="230">
        <f t="shared" si="55"/>
        <v>0</v>
      </c>
      <c r="F60" s="6">
        <f t="shared" si="55"/>
        <v>0</v>
      </c>
      <c r="G60" s="65">
        <f t="shared" si="55"/>
        <v>0</v>
      </c>
      <c r="H60" s="161">
        <f t="shared" si="55"/>
        <v>0</v>
      </c>
      <c r="I60" s="18">
        <f t="shared" si="28"/>
        <v>0</v>
      </c>
    </row>
    <row r="61" spans="1:9" x14ac:dyDescent="0.25">
      <c r="A61" s="274">
        <v>57</v>
      </c>
      <c r="B61">
        <f t="shared" ref="B61:H61" si="56">SU5</f>
        <v>0</v>
      </c>
      <c r="C61">
        <f t="shared" si="56"/>
        <v>0</v>
      </c>
      <c r="D61" s="23">
        <f t="shared" si="56"/>
        <v>0</v>
      </c>
      <c r="E61" s="230">
        <f t="shared" si="56"/>
        <v>0</v>
      </c>
      <c r="F61" s="6">
        <f t="shared" si="56"/>
        <v>0</v>
      </c>
      <c r="G61" s="65">
        <f t="shared" si="56"/>
        <v>0</v>
      </c>
      <c r="H61" s="161">
        <f t="shared" si="56"/>
        <v>0</v>
      </c>
      <c r="I61" s="18">
        <f t="shared" si="28"/>
        <v>0</v>
      </c>
    </row>
    <row r="62" spans="1:9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30">
        <f t="shared" si="57"/>
        <v>0</v>
      </c>
      <c r="F62" s="6">
        <f t="shared" si="57"/>
        <v>0</v>
      </c>
      <c r="G62" s="65">
        <f t="shared" si="57"/>
        <v>0</v>
      </c>
      <c r="H62" s="410">
        <f t="shared" si="57"/>
        <v>0</v>
      </c>
      <c r="I62" s="18">
        <f t="shared" si="28"/>
        <v>0</v>
      </c>
    </row>
    <row r="63" spans="1:9" x14ac:dyDescent="0.25">
      <c r="A63" s="274">
        <v>59</v>
      </c>
      <c r="B63" s="411">
        <f t="shared" ref="B63:H63" si="58">TM5</f>
        <v>0</v>
      </c>
      <c r="C63" s="411">
        <f t="shared" si="58"/>
        <v>0</v>
      </c>
      <c r="D63" s="412">
        <f t="shared" si="58"/>
        <v>0</v>
      </c>
      <c r="E63" s="413">
        <f t="shared" si="58"/>
        <v>0</v>
      </c>
      <c r="F63" s="414">
        <f t="shared" si="58"/>
        <v>0</v>
      </c>
      <c r="G63" s="415">
        <f t="shared" si="58"/>
        <v>0</v>
      </c>
      <c r="H63" s="410">
        <f t="shared" si="58"/>
        <v>0</v>
      </c>
      <c r="I63" s="18">
        <f t="shared" si="28"/>
        <v>0</v>
      </c>
    </row>
    <row r="64" spans="1:9" x14ac:dyDescent="0.25">
      <c r="A64" s="25">
        <v>60</v>
      </c>
      <c r="B64" s="411">
        <f>TV5</f>
        <v>0</v>
      </c>
      <c r="C64" s="411">
        <f>TW5</f>
        <v>0</v>
      </c>
      <c r="D64" s="412">
        <f>TX5</f>
        <v>0</v>
      </c>
      <c r="E64" s="413">
        <f>TY5</f>
        <v>0</v>
      </c>
      <c r="F64" s="414">
        <f>TZ5</f>
        <v>0</v>
      </c>
      <c r="G64" s="416">
        <f>UJ5</f>
        <v>0</v>
      </c>
      <c r="H64" s="410">
        <f>UB5</f>
        <v>0</v>
      </c>
      <c r="I64" s="18">
        <f t="shared" si="28"/>
        <v>0</v>
      </c>
    </row>
    <row r="65" spans="1:9" x14ac:dyDescent="0.25">
      <c r="A65" s="274">
        <v>61</v>
      </c>
      <c r="B65" s="411">
        <f t="shared" ref="B65:H65" si="59">UE5</f>
        <v>0</v>
      </c>
      <c r="C65" s="412">
        <f t="shared" si="59"/>
        <v>0</v>
      </c>
      <c r="D65" s="412">
        <f t="shared" si="59"/>
        <v>0</v>
      </c>
      <c r="E65" s="413">
        <f t="shared" si="59"/>
        <v>0</v>
      </c>
      <c r="F65" s="414">
        <f t="shared" si="59"/>
        <v>0</v>
      </c>
      <c r="G65" s="416">
        <f t="shared" si="59"/>
        <v>0</v>
      </c>
      <c r="H65" s="410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411">
        <f t="shared" ref="B66:H66" si="60">UN5</f>
        <v>0</v>
      </c>
      <c r="C66" s="411">
        <f t="shared" si="60"/>
        <v>0</v>
      </c>
      <c r="D66" s="412">
        <f t="shared" si="60"/>
        <v>0</v>
      </c>
      <c r="E66" s="413">
        <f t="shared" si="60"/>
        <v>0</v>
      </c>
      <c r="F66" s="414">
        <f t="shared" si="60"/>
        <v>0</v>
      </c>
      <c r="G66" s="416">
        <f t="shared" si="60"/>
        <v>0</v>
      </c>
      <c r="H66" s="410">
        <f t="shared" si="60"/>
        <v>0</v>
      </c>
      <c r="I66" s="18">
        <f t="shared" si="28"/>
        <v>0</v>
      </c>
    </row>
    <row r="67" spans="1:9" x14ac:dyDescent="0.25">
      <c r="A67" s="274">
        <v>63</v>
      </c>
      <c r="B67" s="411">
        <f t="shared" ref="B67:H67" si="61">UW5</f>
        <v>0</v>
      </c>
      <c r="C67" s="411">
        <f t="shared" si="61"/>
        <v>0</v>
      </c>
      <c r="D67" s="412">
        <f t="shared" si="61"/>
        <v>0</v>
      </c>
      <c r="E67" s="413">
        <f t="shared" si="61"/>
        <v>0</v>
      </c>
      <c r="F67" s="414">
        <f t="shared" si="61"/>
        <v>0</v>
      </c>
      <c r="G67" s="416">
        <f t="shared" si="61"/>
        <v>0</v>
      </c>
      <c r="H67" s="410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411">
        <f t="shared" ref="B68:H68" si="62">VF5</f>
        <v>0</v>
      </c>
      <c r="C68" s="411">
        <f t="shared" si="62"/>
        <v>0</v>
      </c>
      <c r="D68" s="412">
        <f t="shared" si="62"/>
        <v>0</v>
      </c>
      <c r="E68" s="413">
        <f t="shared" si="62"/>
        <v>0</v>
      </c>
      <c r="F68" s="414">
        <f t="shared" si="62"/>
        <v>0</v>
      </c>
      <c r="G68" s="416">
        <f t="shared" si="62"/>
        <v>0</v>
      </c>
      <c r="H68" s="410">
        <f t="shared" si="62"/>
        <v>0</v>
      </c>
      <c r="I68" s="18">
        <f t="shared" si="28"/>
        <v>0</v>
      </c>
    </row>
    <row r="69" spans="1:9" x14ac:dyDescent="0.25">
      <c r="A69" s="274">
        <v>65</v>
      </c>
      <c r="B69" s="411">
        <f t="shared" ref="B69:H69" si="63">VO5</f>
        <v>0</v>
      </c>
      <c r="C69" s="411">
        <f t="shared" si="63"/>
        <v>0</v>
      </c>
      <c r="D69" s="412">
        <f t="shared" si="63"/>
        <v>0</v>
      </c>
      <c r="E69" s="413">
        <f t="shared" si="63"/>
        <v>0</v>
      </c>
      <c r="F69" s="414">
        <f t="shared" si="63"/>
        <v>0</v>
      </c>
      <c r="G69" s="416">
        <f t="shared" si="63"/>
        <v>0</v>
      </c>
      <c r="H69" s="410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411">
        <f t="shared" ref="B70:H70" si="64">VX5</f>
        <v>0</v>
      </c>
      <c r="C70" s="411">
        <f t="shared" si="64"/>
        <v>0</v>
      </c>
      <c r="D70" s="412">
        <f t="shared" si="64"/>
        <v>0</v>
      </c>
      <c r="E70" s="413">
        <f t="shared" si="64"/>
        <v>0</v>
      </c>
      <c r="F70" s="414">
        <f t="shared" si="64"/>
        <v>0</v>
      </c>
      <c r="G70" s="416">
        <f t="shared" si="64"/>
        <v>0</v>
      </c>
      <c r="H70" s="410">
        <f t="shared" si="64"/>
        <v>0</v>
      </c>
      <c r="I70" s="18">
        <f t="shared" si="28"/>
        <v>0</v>
      </c>
    </row>
    <row r="71" spans="1:9" x14ac:dyDescent="0.25">
      <c r="A71" s="274">
        <v>67</v>
      </c>
      <c r="B71" s="411">
        <f t="shared" ref="B71:H71" si="65">WG5</f>
        <v>0</v>
      </c>
      <c r="C71" s="411">
        <f t="shared" si="65"/>
        <v>0</v>
      </c>
      <c r="D71" s="412">
        <f t="shared" si="65"/>
        <v>0</v>
      </c>
      <c r="E71" s="413">
        <f t="shared" si="65"/>
        <v>0</v>
      </c>
      <c r="F71" s="414">
        <f t="shared" si="65"/>
        <v>0</v>
      </c>
      <c r="G71" s="416">
        <f t="shared" si="65"/>
        <v>0</v>
      </c>
      <c r="H71" s="410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418">
        <f t="shared" ref="B72:H72" si="66">WP5</f>
        <v>0</v>
      </c>
      <c r="C72" s="411">
        <f t="shared" si="66"/>
        <v>0</v>
      </c>
      <c r="D72" s="412">
        <f t="shared" si="66"/>
        <v>0</v>
      </c>
      <c r="E72" s="413">
        <f t="shared" si="66"/>
        <v>0</v>
      </c>
      <c r="F72" s="414">
        <f t="shared" si="66"/>
        <v>0</v>
      </c>
      <c r="G72" s="416">
        <f t="shared" si="66"/>
        <v>0</v>
      </c>
      <c r="H72" s="410">
        <f t="shared" si="66"/>
        <v>0</v>
      </c>
      <c r="I72" s="18">
        <f t="shared" si="28"/>
        <v>0</v>
      </c>
    </row>
    <row r="73" spans="1:9" x14ac:dyDescent="0.25">
      <c r="A73" s="274">
        <v>69</v>
      </c>
      <c r="B73" s="411">
        <f t="shared" ref="B73:H73" si="67">WY5</f>
        <v>0</v>
      </c>
      <c r="C73" s="411">
        <f t="shared" si="67"/>
        <v>0</v>
      </c>
      <c r="D73" s="412">
        <f t="shared" si="67"/>
        <v>0</v>
      </c>
      <c r="E73" s="413">
        <f t="shared" si="67"/>
        <v>0</v>
      </c>
      <c r="F73" s="414">
        <f t="shared" si="67"/>
        <v>0</v>
      </c>
      <c r="G73" s="416">
        <f t="shared" si="67"/>
        <v>0</v>
      </c>
      <c r="H73" s="410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411">
        <f t="shared" ref="B74:H74" si="68">XH5</f>
        <v>0</v>
      </c>
      <c r="C74" s="411">
        <f t="shared" si="68"/>
        <v>0</v>
      </c>
      <c r="D74" s="412">
        <f t="shared" si="68"/>
        <v>0</v>
      </c>
      <c r="E74" s="413">
        <f t="shared" si="68"/>
        <v>0</v>
      </c>
      <c r="F74" s="414">
        <f t="shared" si="68"/>
        <v>0</v>
      </c>
      <c r="G74" s="416">
        <f t="shared" si="68"/>
        <v>0</v>
      </c>
      <c r="H74" s="410">
        <f t="shared" si="68"/>
        <v>0</v>
      </c>
      <c r="I74" s="18">
        <f t="shared" si="28"/>
        <v>0</v>
      </c>
    </row>
    <row r="75" spans="1:9" x14ac:dyDescent="0.25">
      <c r="A75" s="274">
        <v>71</v>
      </c>
      <c r="B75" s="411">
        <f t="shared" ref="B75:H75" si="69">XQ5</f>
        <v>0</v>
      </c>
      <c r="C75" s="411">
        <f t="shared" si="69"/>
        <v>0</v>
      </c>
      <c r="D75" s="412">
        <f t="shared" si="69"/>
        <v>0</v>
      </c>
      <c r="E75" s="413">
        <f t="shared" si="69"/>
        <v>0</v>
      </c>
      <c r="F75" s="414">
        <f t="shared" si="69"/>
        <v>0</v>
      </c>
      <c r="G75" s="416">
        <f t="shared" si="69"/>
        <v>0</v>
      </c>
      <c r="H75" s="410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411">
        <f t="shared" ref="B76:H76" si="70">XZ5</f>
        <v>0</v>
      </c>
      <c r="C76" s="411">
        <f t="shared" si="70"/>
        <v>0</v>
      </c>
      <c r="D76" s="412">
        <f t="shared" si="70"/>
        <v>0</v>
      </c>
      <c r="E76" s="413">
        <f t="shared" si="70"/>
        <v>0</v>
      </c>
      <c r="F76" s="414">
        <f t="shared" si="70"/>
        <v>0</v>
      </c>
      <c r="G76" s="416">
        <f t="shared" si="70"/>
        <v>0</v>
      </c>
      <c r="H76" s="410">
        <f t="shared" si="70"/>
        <v>0</v>
      </c>
      <c r="I76" s="18">
        <f t="shared" si="28"/>
        <v>0</v>
      </c>
    </row>
    <row r="77" spans="1:9" x14ac:dyDescent="0.25">
      <c r="A77" s="274">
        <v>73</v>
      </c>
      <c r="B77" s="411">
        <f t="shared" ref="B77:G77" si="71">YI5</f>
        <v>0</v>
      </c>
      <c r="C77" s="411">
        <f t="shared" si="71"/>
        <v>0</v>
      </c>
      <c r="D77" s="412">
        <f t="shared" si="71"/>
        <v>0</v>
      </c>
      <c r="E77" s="413">
        <f t="shared" si="71"/>
        <v>0</v>
      </c>
      <c r="F77" s="414">
        <f t="shared" si="71"/>
        <v>0</v>
      </c>
      <c r="G77" s="416">
        <f t="shared" si="71"/>
        <v>0</v>
      </c>
      <c r="H77" s="410">
        <f>YX5</f>
        <v>0</v>
      </c>
      <c r="I77" s="18">
        <f t="shared" si="28"/>
        <v>0</v>
      </c>
    </row>
    <row r="78" spans="1:9" x14ac:dyDescent="0.25">
      <c r="A78" s="25">
        <v>74</v>
      </c>
      <c r="B78" s="411">
        <f t="shared" ref="B78:H78" si="72">YR5</f>
        <v>0</v>
      </c>
      <c r="C78" s="411">
        <f t="shared" si="72"/>
        <v>0</v>
      </c>
      <c r="D78" s="412">
        <f t="shared" si="72"/>
        <v>0</v>
      </c>
      <c r="E78" s="413">
        <f t="shared" si="72"/>
        <v>0</v>
      </c>
      <c r="F78" s="414">
        <f t="shared" si="72"/>
        <v>0</v>
      </c>
      <c r="G78" s="416">
        <f t="shared" si="72"/>
        <v>0</v>
      </c>
      <c r="H78" s="410">
        <f t="shared" si="72"/>
        <v>0</v>
      </c>
      <c r="I78" s="18">
        <f t="shared" si="28"/>
        <v>0</v>
      </c>
    </row>
    <row r="79" spans="1:9" x14ac:dyDescent="0.25">
      <c r="A79" s="274">
        <v>75</v>
      </c>
      <c r="B79" s="411">
        <f t="shared" ref="B79:H79" si="73">ZA5</f>
        <v>0</v>
      </c>
      <c r="C79" s="411">
        <f t="shared" si="73"/>
        <v>0</v>
      </c>
      <c r="D79" s="412">
        <f t="shared" si="73"/>
        <v>0</v>
      </c>
      <c r="E79" s="413">
        <f t="shared" si="73"/>
        <v>0</v>
      </c>
      <c r="F79" s="414">
        <f t="shared" si="73"/>
        <v>0</v>
      </c>
      <c r="G79" s="416">
        <f t="shared" si="73"/>
        <v>0</v>
      </c>
      <c r="H79" s="410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411">
        <f>ZJ5</f>
        <v>0</v>
      </c>
      <c r="C80" s="411">
        <f>ZK5</f>
        <v>0</v>
      </c>
      <c r="D80" s="412">
        <f>ZL5</f>
        <v>0</v>
      </c>
      <c r="E80" s="413">
        <f>ZM5</f>
        <v>0</v>
      </c>
      <c r="F80" s="414">
        <f>ZN5</f>
        <v>0</v>
      </c>
      <c r="G80" s="416">
        <f>ZX5</f>
        <v>0</v>
      </c>
      <c r="H80" s="410">
        <f>ZP5</f>
        <v>0</v>
      </c>
      <c r="I80" s="18">
        <f t="shared" si="28"/>
        <v>0</v>
      </c>
    </row>
    <row r="81" spans="1:9" x14ac:dyDescent="0.25">
      <c r="A81" s="274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6">
        <f t="shared" si="74"/>
        <v>0</v>
      </c>
      <c r="F81" s="18">
        <f t="shared" si="74"/>
        <v>0</v>
      </c>
      <c r="G81" s="15">
        <f t="shared" si="74"/>
        <v>0</v>
      </c>
      <c r="H81" s="63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411">
        <f t="shared" ref="B82:H82" si="75">AAB5</f>
        <v>0</v>
      </c>
      <c r="C82" s="411">
        <f t="shared" si="75"/>
        <v>0</v>
      </c>
      <c r="D82" s="412">
        <f t="shared" si="75"/>
        <v>0</v>
      </c>
      <c r="E82" s="413">
        <f t="shared" si="75"/>
        <v>0</v>
      </c>
      <c r="F82" s="414">
        <f t="shared" si="75"/>
        <v>0</v>
      </c>
      <c r="G82" s="416">
        <f t="shared" si="75"/>
        <v>0</v>
      </c>
      <c r="H82" s="410">
        <f t="shared" si="75"/>
        <v>0</v>
      </c>
      <c r="I82" s="18">
        <f t="shared" si="28"/>
        <v>0</v>
      </c>
    </row>
    <row r="83" spans="1:9" x14ac:dyDescent="0.25">
      <c r="A83" s="274">
        <v>79</v>
      </c>
      <c r="B83" s="411">
        <f>AAK5</f>
        <v>0</v>
      </c>
      <c r="C83" s="411">
        <f>AAL5</f>
        <v>0</v>
      </c>
      <c r="D83" s="412">
        <f>AAM5</f>
        <v>0</v>
      </c>
      <c r="E83" s="413">
        <f>AAE5</f>
        <v>0</v>
      </c>
      <c r="F83" s="414">
        <f>AAO5</f>
        <v>0</v>
      </c>
      <c r="G83" s="419">
        <f>AAP5</f>
        <v>0</v>
      </c>
      <c r="H83" s="410">
        <f>AAQ5</f>
        <v>0</v>
      </c>
      <c r="I83" s="18">
        <f t="shared" si="28"/>
        <v>0</v>
      </c>
    </row>
    <row r="84" spans="1:9" x14ac:dyDescent="0.25">
      <c r="A84" s="25">
        <v>80</v>
      </c>
      <c r="B84" s="411">
        <f t="shared" ref="B84:H84" si="76">AAT5</f>
        <v>0</v>
      </c>
      <c r="C84" s="411">
        <f t="shared" si="76"/>
        <v>0</v>
      </c>
      <c r="D84" s="412">
        <f t="shared" si="76"/>
        <v>0</v>
      </c>
      <c r="E84" s="413">
        <f t="shared" si="76"/>
        <v>0</v>
      </c>
      <c r="F84" s="414">
        <f t="shared" si="76"/>
        <v>0</v>
      </c>
      <c r="G84" s="416">
        <f t="shared" si="76"/>
        <v>0</v>
      </c>
      <c r="H84" s="410">
        <f t="shared" si="76"/>
        <v>0</v>
      </c>
      <c r="I84" s="18">
        <f t="shared" si="28"/>
        <v>0</v>
      </c>
    </row>
    <row r="85" spans="1:9" x14ac:dyDescent="0.25">
      <c r="A85" s="274">
        <v>81</v>
      </c>
      <c r="B85" s="411">
        <f>ABC5</f>
        <v>0</v>
      </c>
      <c r="C85" s="411">
        <f>ABD5</f>
        <v>0</v>
      </c>
      <c r="D85" s="412">
        <f>ABE5</f>
        <v>0</v>
      </c>
      <c r="E85" s="413">
        <f>ABF5</f>
        <v>0</v>
      </c>
      <c r="F85" s="414">
        <f>ABG5</f>
        <v>0</v>
      </c>
      <c r="G85" s="419">
        <f>ABZ5</f>
        <v>0</v>
      </c>
      <c r="H85" s="410">
        <f>ABI5</f>
        <v>0</v>
      </c>
      <c r="I85" s="18">
        <f t="shared" si="28"/>
        <v>0</v>
      </c>
    </row>
    <row r="86" spans="1:9" x14ac:dyDescent="0.25">
      <c r="A86" s="25">
        <v>82</v>
      </c>
      <c r="B86" s="411">
        <f>ABL5</f>
        <v>0</v>
      </c>
      <c r="C86" s="411">
        <f>ABM5</f>
        <v>0</v>
      </c>
      <c r="D86" s="412">
        <f>ABN5</f>
        <v>0</v>
      </c>
      <c r="E86" s="413">
        <f>ABO5</f>
        <v>0</v>
      </c>
      <c r="F86" s="414">
        <f>ACH5</f>
        <v>0</v>
      </c>
      <c r="G86" s="419">
        <f>ABQ5</f>
        <v>0</v>
      </c>
      <c r="H86" s="410">
        <f>ABR5</f>
        <v>0</v>
      </c>
      <c r="I86" s="18">
        <f t="shared" si="28"/>
        <v>0</v>
      </c>
    </row>
    <row r="87" spans="1:9" x14ac:dyDescent="0.25">
      <c r="A87" s="274">
        <v>83</v>
      </c>
      <c r="B87" s="411">
        <f t="shared" ref="B87:H87" si="77">ABU5</f>
        <v>0</v>
      </c>
      <c r="C87" s="411">
        <f t="shared" si="77"/>
        <v>0</v>
      </c>
      <c r="D87" s="412">
        <f t="shared" si="77"/>
        <v>0</v>
      </c>
      <c r="E87" s="413">
        <f t="shared" si="77"/>
        <v>0</v>
      </c>
      <c r="F87" s="414">
        <f t="shared" si="77"/>
        <v>0</v>
      </c>
      <c r="G87" s="416">
        <f t="shared" si="77"/>
        <v>0</v>
      </c>
      <c r="H87" s="410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411">
        <f t="shared" ref="B88:H88" si="78">ACD5</f>
        <v>0</v>
      </c>
      <c r="C88" s="411">
        <f t="shared" si="78"/>
        <v>0</v>
      </c>
      <c r="D88" s="412">
        <f t="shared" si="78"/>
        <v>0</v>
      </c>
      <c r="E88" s="413">
        <f t="shared" si="78"/>
        <v>0</v>
      </c>
      <c r="F88" s="414">
        <f t="shared" si="78"/>
        <v>0</v>
      </c>
      <c r="G88" s="416">
        <f t="shared" si="78"/>
        <v>0</v>
      </c>
      <c r="H88" s="410">
        <f t="shared" si="78"/>
        <v>0</v>
      </c>
      <c r="I88" s="414">
        <f t="shared" si="28"/>
        <v>0</v>
      </c>
    </row>
    <row r="89" spans="1:9" x14ac:dyDescent="0.25">
      <c r="A89" s="274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30">
        <f t="shared" si="79"/>
        <v>0</v>
      </c>
      <c r="F89" s="6">
        <f t="shared" si="79"/>
        <v>0</v>
      </c>
      <c r="G89" s="65">
        <f t="shared" si="79"/>
        <v>0</v>
      </c>
      <c r="H89" s="161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4"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QD34:QE34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EP1:EV1"/>
    <mergeCell ref="EG1:EM1"/>
    <mergeCell ref="AU1:BA1"/>
    <mergeCell ref="DO1:DU1"/>
    <mergeCell ref="DX1:ED1"/>
    <mergeCell ref="CE1:CK1"/>
    <mergeCell ref="BM1:BS1"/>
    <mergeCell ref="AF34:AG34"/>
    <mergeCell ref="AF35:AG35"/>
    <mergeCell ref="K1:Q1"/>
    <mergeCell ref="T1:Z1"/>
    <mergeCell ref="AC1:AI1"/>
    <mergeCell ref="AL1:AR1"/>
    <mergeCell ref="DF1:DL1"/>
    <mergeCell ref="CW1:DC1"/>
    <mergeCell ref="BV1:CB1"/>
    <mergeCell ref="BD1:BJ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workbookViewId="0">
      <selection activeCell="C3" sqref="C3:D8"/>
    </sheetView>
  </sheetViews>
  <sheetFormatPr baseColWidth="10" defaultRowHeight="15" x14ac:dyDescent="0.25"/>
  <cols>
    <col min="3" max="3" width="45.28515625" customWidth="1"/>
    <col min="4" max="4" width="38" bestFit="1" customWidth="1"/>
  </cols>
  <sheetData>
    <row r="3" spans="3:6" ht="30" customHeight="1" x14ac:dyDescent="0.25">
      <c r="C3" s="575"/>
      <c r="D3" s="576"/>
      <c r="E3" s="870"/>
      <c r="F3" s="870"/>
    </row>
    <row r="4" spans="3:6" ht="23.25" x14ac:dyDescent="0.25">
      <c r="C4" s="577"/>
      <c r="D4" s="578"/>
      <c r="E4" s="870"/>
      <c r="F4" s="870"/>
    </row>
    <row r="5" spans="3:6" ht="21" x14ac:dyDescent="0.25">
      <c r="C5" s="575"/>
      <c r="D5" s="576"/>
      <c r="E5" s="870"/>
      <c r="F5" s="870"/>
    </row>
    <row r="6" spans="3:6" ht="23.25" x14ac:dyDescent="0.25">
      <c r="C6" s="577"/>
      <c r="D6" s="578"/>
      <c r="E6" s="870"/>
      <c r="F6" s="870"/>
    </row>
    <row r="7" spans="3:6" ht="21" x14ac:dyDescent="0.25">
      <c r="C7" s="575"/>
      <c r="D7" s="576"/>
      <c r="E7" s="870"/>
      <c r="F7" s="870"/>
    </row>
    <row r="8" spans="3:6" ht="23.25" x14ac:dyDescent="0.25">
      <c r="C8" s="577"/>
      <c r="D8" s="578"/>
      <c r="E8" s="870"/>
      <c r="F8" s="870"/>
    </row>
    <row r="9" spans="3:6" ht="23.25" x14ac:dyDescent="0.25">
      <c r="C9" s="577"/>
      <c r="D9" s="578"/>
      <c r="E9" s="870"/>
      <c r="F9" s="870"/>
    </row>
    <row r="10" spans="3:6" ht="21" x14ac:dyDescent="0.25">
      <c r="C10" s="575"/>
      <c r="D10" s="576"/>
      <c r="E10" s="870"/>
      <c r="F10" s="870"/>
    </row>
    <row r="11" spans="3:6" ht="23.25" x14ac:dyDescent="0.25">
      <c r="C11" s="577"/>
      <c r="D11" s="578"/>
      <c r="E11" s="870"/>
      <c r="F11" s="870"/>
    </row>
    <row r="12" spans="3:6" ht="23.25" x14ac:dyDescent="0.25">
      <c r="C12" s="577"/>
      <c r="D12" s="578"/>
      <c r="E12" s="870"/>
      <c r="F12" s="870"/>
    </row>
    <row r="13" spans="3:6" ht="23.25" x14ac:dyDescent="0.25">
      <c r="C13" s="577"/>
      <c r="D13" s="578"/>
      <c r="E13" s="870"/>
      <c r="F13" s="870"/>
    </row>
    <row r="14" spans="3:6" ht="21" x14ac:dyDescent="0.25">
      <c r="C14" s="575"/>
      <c r="D14" s="576"/>
      <c r="E14" s="870"/>
      <c r="F14" s="870"/>
    </row>
    <row r="15" spans="3:6" ht="23.25" x14ac:dyDescent="0.25">
      <c r="C15" s="577"/>
      <c r="D15" s="578"/>
      <c r="E15" s="870"/>
      <c r="F15" s="870"/>
    </row>
    <row r="16" spans="3:6" x14ac:dyDescent="0.25">
      <c r="C16" s="871"/>
      <c r="D16" s="871"/>
      <c r="E16" s="871"/>
      <c r="F16" s="872"/>
    </row>
    <row r="17" spans="3:6" x14ac:dyDescent="0.25">
      <c r="C17" s="871"/>
      <c r="D17" s="871"/>
      <c r="E17" s="871"/>
      <c r="F17" s="872"/>
    </row>
  </sheetData>
  <sortState ref="C3:D14">
    <sortCondition ref="C3:C14"/>
  </sortState>
  <mergeCells count="15">
    <mergeCell ref="E15:F15"/>
    <mergeCell ref="C16:E17"/>
    <mergeCell ref="F16:F17"/>
    <mergeCell ref="E9:F9"/>
    <mergeCell ref="E10:F10"/>
    <mergeCell ref="E11:F11"/>
    <mergeCell ref="E12:F12"/>
    <mergeCell ref="E13:F13"/>
    <mergeCell ref="E14:F14"/>
    <mergeCell ref="E8:F8"/>
    <mergeCell ref="E3:F3"/>
    <mergeCell ref="E4:F4"/>
    <mergeCell ref="E5:F5"/>
    <mergeCell ref="E6:F6"/>
    <mergeCell ref="E7:F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7"/>
  <sheetViews>
    <sheetView workbookViewId="0">
      <pane ySplit="8" topLeftCell="A55" activePane="bottomLeft" state="frozen"/>
      <selection pane="bottomLeft" activeCell="C37" sqref="C37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9" ht="40.5" x14ac:dyDescent="0.55000000000000004">
      <c r="A1" s="856" t="s">
        <v>297</v>
      </c>
      <c r="B1" s="856"/>
      <c r="C1" s="856"/>
      <c r="D1" s="856"/>
      <c r="E1" s="856"/>
      <c r="F1" s="856"/>
      <c r="G1" s="856"/>
      <c r="H1" s="14">
        <v>1</v>
      </c>
    </row>
    <row r="2" spans="1:9" ht="15.75" thickBot="1" x14ac:dyDescent="0.3">
      <c r="A2" s="32"/>
      <c r="C2" s="22"/>
      <c r="D2" s="65"/>
      <c r="F2" s="65"/>
      <c r="I2" t="s">
        <v>298</v>
      </c>
    </row>
    <row r="3" spans="1:9" ht="16.5" thickTop="1" thickBot="1" x14ac:dyDescent="0.3">
      <c r="A3" s="101" t="s">
        <v>0</v>
      </c>
      <c r="B3" s="238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customHeight="1" thickTop="1" x14ac:dyDescent="0.25">
      <c r="A4" s="234"/>
      <c r="B4" s="383"/>
      <c r="C4" s="197"/>
      <c r="D4" s="234"/>
      <c r="E4" s="385"/>
      <c r="F4" s="384"/>
      <c r="G4" s="330"/>
      <c r="H4" s="330"/>
    </row>
    <row r="5" spans="1:9" ht="15.75" customHeight="1" x14ac:dyDescent="0.25">
      <c r="A5" s="16" t="s">
        <v>84</v>
      </c>
      <c r="B5" s="551" t="s">
        <v>103</v>
      </c>
      <c r="C5" s="398">
        <v>59.3</v>
      </c>
      <c r="D5" s="315">
        <v>42635</v>
      </c>
      <c r="E5" s="381">
        <v>9077.8700000000008</v>
      </c>
      <c r="F5" s="382">
        <v>667</v>
      </c>
      <c r="G5" s="120"/>
    </row>
    <row r="6" spans="1:9" x14ac:dyDescent="0.25">
      <c r="A6" s="129"/>
      <c r="B6" s="551" t="s">
        <v>102</v>
      </c>
      <c r="C6" s="332"/>
      <c r="D6" s="315"/>
      <c r="E6" s="148"/>
      <c r="F6" s="100"/>
      <c r="G6" s="63">
        <f>F58</f>
        <v>3320.8399999999988</v>
      </c>
      <c r="H6" s="10">
        <f>E5+E6+E7-G6+E4</f>
        <v>5757.0300000000025</v>
      </c>
    </row>
    <row r="7" spans="1:9" ht="15.75" thickBot="1" x14ac:dyDescent="0.3">
      <c r="A7" s="16"/>
      <c r="B7" s="405"/>
      <c r="C7" s="380"/>
      <c r="D7" s="335"/>
      <c r="E7" s="99"/>
      <c r="F7" s="100"/>
      <c r="G7" s="16"/>
    </row>
    <row r="8" spans="1:9" ht="16.5" thickTop="1" thickBot="1" x14ac:dyDescent="0.3">
      <c r="B8" s="239" t="s">
        <v>7</v>
      </c>
      <c r="C8" s="35" t="s">
        <v>8</v>
      </c>
      <c r="D8" s="318"/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0" t="s">
        <v>32</v>
      </c>
      <c r="B9" s="190">
        <v>13.61</v>
      </c>
      <c r="C9" s="20">
        <v>10</v>
      </c>
      <c r="D9" s="240">
        <f>B9*C9</f>
        <v>136.1</v>
      </c>
      <c r="E9" s="219">
        <v>42644</v>
      </c>
      <c r="F9" s="110">
        <f>D9</f>
        <v>136.1</v>
      </c>
      <c r="G9" s="241" t="s">
        <v>123</v>
      </c>
      <c r="H9" s="502">
        <v>56</v>
      </c>
    </row>
    <row r="10" spans="1:9" x14ac:dyDescent="0.25">
      <c r="A10" s="263" t="s">
        <v>104</v>
      </c>
      <c r="B10" s="190">
        <v>13.61</v>
      </c>
      <c r="C10" s="170">
        <v>1</v>
      </c>
      <c r="D10" s="387">
        <f>C10*B10</f>
        <v>13.61</v>
      </c>
      <c r="E10" s="627">
        <v>42767</v>
      </c>
      <c r="F10" s="387">
        <f>D10</f>
        <v>13.61</v>
      </c>
      <c r="G10" s="389" t="s">
        <v>223</v>
      </c>
      <c r="H10" s="218">
        <v>65</v>
      </c>
    </row>
    <row r="11" spans="1:9" x14ac:dyDescent="0.25">
      <c r="A11" s="120" t="s">
        <v>105</v>
      </c>
      <c r="B11" s="190">
        <v>13.61</v>
      </c>
      <c r="C11" s="20">
        <v>1</v>
      </c>
      <c r="D11" s="387">
        <f>B11*C11</f>
        <v>13.61</v>
      </c>
      <c r="E11" s="627">
        <v>42767</v>
      </c>
      <c r="F11" s="387">
        <f>D11</f>
        <v>13.61</v>
      </c>
      <c r="G11" s="389" t="s">
        <v>224</v>
      </c>
      <c r="H11" s="218">
        <v>65</v>
      </c>
    </row>
    <row r="12" spans="1:9" x14ac:dyDescent="0.25">
      <c r="A12" s="142" t="s">
        <v>33</v>
      </c>
      <c r="B12" s="190">
        <v>13.61</v>
      </c>
      <c r="C12" s="20">
        <v>8</v>
      </c>
      <c r="D12" s="387">
        <f t="shared" ref="D12:D57" si="0">B12*C12</f>
        <v>108.88</v>
      </c>
      <c r="E12" s="627">
        <v>42770</v>
      </c>
      <c r="F12" s="387">
        <f t="shared" ref="F12:F56" si="1">D12</f>
        <v>108.88</v>
      </c>
      <c r="G12" s="389" t="s">
        <v>227</v>
      </c>
      <c r="H12" s="218">
        <v>65</v>
      </c>
    </row>
    <row r="13" spans="1:9" x14ac:dyDescent="0.25">
      <c r="A13" s="265" t="s">
        <v>104</v>
      </c>
      <c r="B13" s="190">
        <v>13.61</v>
      </c>
      <c r="C13" s="20">
        <v>15</v>
      </c>
      <c r="D13" s="387">
        <f t="shared" ref="D13:D15" si="2">B13*C13</f>
        <v>204.14999999999998</v>
      </c>
      <c r="E13" s="627">
        <v>42773</v>
      </c>
      <c r="F13" s="387">
        <f t="shared" ref="F13:F15" si="3">D13</f>
        <v>204.14999999999998</v>
      </c>
      <c r="G13" s="389" t="s">
        <v>230</v>
      </c>
      <c r="H13" s="218">
        <v>65</v>
      </c>
    </row>
    <row r="14" spans="1:9" x14ac:dyDescent="0.25">
      <c r="A14" s="170" t="s">
        <v>105</v>
      </c>
      <c r="B14" s="190">
        <v>13.61</v>
      </c>
      <c r="C14" s="20">
        <v>10</v>
      </c>
      <c r="D14" s="387">
        <f t="shared" si="2"/>
        <v>136.1</v>
      </c>
      <c r="E14" s="681">
        <v>42777</v>
      </c>
      <c r="F14" s="387">
        <f t="shared" si="3"/>
        <v>136.1</v>
      </c>
      <c r="G14" s="389" t="s">
        <v>235</v>
      </c>
      <c r="H14" s="218">
        <v>65</v>
      </c>
    </row>
    <row r="15" spans="1:9" x14ac:dyDescent="0.25">
      <c r="A15" s="59"/>
      <c r="B15" s="190">
        <v>13.61</v>
      </c>
      <c r="C15" s="20">
        <v>20</v>
      </c>
      <c r="D15" s="387">
        <f t="shared" si="2"/>
        <v>272.2</v>
      </c>
      <c r="E15" s="627">
        <v>42779</v>
      </c>
      <c r="F15" s="387">
        <f t="shared" si="3"/>
        <v>272.2</v>
      </c>
      <c r="G15" s="389" t="s">
        <v>236</v>
      </c>
      <c r="H15" s="218">
        <v>65</v>
      </c>
    </row>
    <row r="16" spans="1:9" x14ac:dyDescent="0.25">
      <c r="A16" t="s">
        <v>22</v>
      </c>
      <c r="B16" s="190">
        <v>13.61</v>
      </c>
      <c r="C16" s="20">
        <v>5</v>
      </c>
      <c r="D16" s="96">
        <f t="shared" si="0"/>
        <v>68.05</v>
      </c>
      <c r="E16" s="500">
        <v>42797</v>
      </c>
      <c r="F16" s="96">
        <f t="shared" si="1"/>
        <v>68.05</v>
      </c>
      <c r="G16" s="107" t="s">
        <v>258</v>
      </c>
      <c r="H16" s="97">
        <v>65</v>
      </c>
    </row>
    <row r="17" spans="2:8" x14ac:dyDescent="0.25">
      <c r="B17" s="190">
        <v>13.61</v>
      </c>
      <c r="C17" s="20">
        <v>2</v>
      </c>
      <c r="D17" s="96">
        <f t="shared" si="0"/>
        <v>27.22</v>
      </c>
      <c r="E17" s="500">
        <v>42798</v>
      </c>
      <c r="F17" s="96">
        <f t="shared" si="1"/>
        <v>27.22</v>
      </c>
      <c r="G17" s="107" t="s">
        <v>260</v>
      </c>
      <c r="H17" s="97">
        <v>65</v>
      </c>
    </row>
    <row r="18" spans="2:8" x14ac:dyDescent="0.25">
      <c r="B18" s="190">
        <v>13.61</v>
      </c>
      <c r="C18" s="20">
        <v>2</v>
      </c>
      <c r="D18" s="96">
        <f t="shared" si="0"/>
        <v>27.22</v>
      </c>
      <c r="E18" s="500">
        <v>42805</v>
      </c>
      <c r="F18" s="96">
        <f t="shared" si="1"/>
        <v>27.22</v>
      </c>
      <c r="G18" s="107" t="s">
        <v>265</v>
      </c>
      <c r="H18" s="97">
        <v>65</v>
      </c>
    </row>
    <row r="19" spans="2:8" x14ac:dyDescent="0.25">
      <c r="B19" s="190">
        <v>13.61</v>
      </c>
      <c r="C19" s="20">
        <v>2</v>
      </c>
      <c r="D19" s="96">
        <f t="shared" si="0"/>
        <v>27.22</v>
      </c>
      <c r="E19" s="500">
        <v>42807</v>
      </c>
      <c r="F19" s="96">
        <f t="shared" si="1"/>
        <v>27.22</v>
      </c>
      <c r="G19" s="107" t="s">
        <v>266</v>
      </c>
      <c r="H19" s="97">
        <v>65</v>
      </c>
    </row>
    <row r="20" spans="2:8" x14ac:dyDescent="0.25">
      <c r="B20" s="190">
        <v>13.61</v>
      </c>
      <c r="C20" s="20">
        <v>2</v>
      </c>
      <c r="D20" s="96">
        <f t="shared" si="0"/>
        <v>27.22</v>
      </c>
      <c r="E20" s="500">
        <v>42811</v>
      </c>
      <c r="F20" s="96">
        <f t="shared" si="1"/>
        <v>27.22</v>
      </c>
      <c r="G20" s="107" t="s">
        <v>275</v>
      </c>
      <c r="H20" s="97">
        <v>65</v>
      </c>
    </row>
    <row r="21" spans="2:8" x14ac:dyDescent="0.25">
      <c r="B21" s="190">
        <v>13.61</v>
      </c>
      <c r="C21" s="20">
        <v>2</v>
      </c>
      <c r="D21" s="96">
        <f t="shared" si="0"/>
        <v>27.22</v>
      </c>
      <c r="E21" s="500">
        <v>42812</v>
      </c>
      <c r="F21" s="96">
        <f t="shared" si="1"/>
        <v>27.22</v>
      </c>
      <c r="G21" s="107" t="s">
        <v>277</v>
      </c>
      <c r="H21" s="97">
        <v>65</v>
      </c>
    </row>
    <row r="22" spans="2:8" x14ac:dyDescent="0.25">
      <c r="B22" s="190">
        <v>13.61</v>
      </c>
      <c r="C22" s="20">
        <v>20</v>
      </c>
      <c r="D22" s="96">
        <f t="shared" si="0"/>
        <v>272.2</v>
      </c>
      <c r="E22" s="500">
        <v>42812</v>
      </c>
      <c r="F22" s="96">
        <f t="shared" si="1"/>
        <v>272.2</v>
      </c>
      <c r="G22" s="107" t="s">
        <v>278</v>
      </c>
      <c r="H22" s="97">
        <v>65</v>
      </c>
    </row>
    <row r="23" spans="2:8" x14ac:dyDescent="0.25">
      <c r="B23" s="190">
        <v>13.61</v>
      </c>
      <c r="C23" s="20">
        <v>2</v>
      </c>
      <c r="D23" s="96">
        <f t="shared" si="0"/>
        <v>27.22</v>
      </c>
      <c r="E23" s="500">
        <v>42818</v>
      </c>
      <c r="F23" s="96">
        <f t="shared" si="1"/>
        <v>27.22</v>
      </c>
      <c r="G23" s="107" t="s">
        <v>282</v>
      </c>
      <c r="H23" s="97">
        <v>65</v>
      </c>
    </row>
    <row r="24" spans="2:8" x14ac:dyDescent="0.25">
      <c r="B24" s="190">
        <v>13.61</v>
      </c>
      <c r="C24" s="20">
        <v>3</v>
      </c>
      <c r="D24" s="96">
        <f t="shared" si="0"/>
        <v>40.83</v>
      </c>
      <c r="E24" s="500">
        <v>42824</v>
      </c>
      <c r="F24" s="96">
        <f t="shared" si="1"/>
        <v>40.83</v>
      </c>
      <c r="G24" s="107" t="s">
        <v>292</v>
      </c>
      <c r="H24" s="97">
        <v>65</v>
      </c>
    </row>
    <row r="25" spans="2:8" x14ac:dyDescent="0.25">
      <c r="B25" s="190">
        <v>13.61</v>
      </c>
      <c r="C25" s="20">
        <v>2</v>
      </c>
      <c r="D25" s="553">
        <f t="shared" si="0"/>
        <v>27.22</v>
      </c>
      <c r="E25" s="557">
        <v>42828</v>
      </c>
      <c r="F25" s="553">
        <f t="shared" si="1"/>
        <v>27.22</v>
      </c>
      <c r="G25" s="555" t="s">
        <v>459</v>
      </c>
      <c r="H25" s="556">
        <v>65</v>
      </c>
    </row>
    <row r="26" spans="2:8" x14ac:dyDescent="0.25">
      <c r="B26" s="190">
        <v>13.61</v>
      </c>
      <c r="C26" s="20">
        <v>20</v>
      </c>
      <c r="D26" s="553">
        <f t="shared" si="0"/>
        <v>272.2</v>
      </c>
      <c r="E26" s="557">
        <v>42829</v>
      </c>
      <c r="F26" s="553">
        <f t="shared" si="1"/>
        <v>272.2</v>
      </c>
      <c r="G26" s="555" t="s">
        <v>464</v>
      </c>
      <c r="H26" s="556">
        <v>65</v>
      </c>
    </row>
    <row r="27" spans="2:8" x14ac:dyDescent="0.25">
      <c r="B27" s="190">
        <v>13.61</v>
      </c>
      <c r="C27" s="20">
        <v>2</v>
      </c>
      <c r="D27" s="553">
        <f t="shared" si="0"/>
        <v>27.22</v>
      </c>
      <c r="E27" s="557">
        <v>42830</v>
      </c>
      <c r="F27" s="553">
        <f t="shared" si="1"/>
        <v>27.22</v>
      </c>
      <c r="G27" s="555" t="s">
        <v>468</v>
      </c>
      <c r="H27" s="556">
        <v>65</v>
      </c>
    </row>
    <row r="28" spans="2:8" x14ac:dyDescent="0.25">
      <c r="B28" s="190">
        <v>13.61</v>
      </c>
      <c r="C28" s="20">
        <v>3</v>
      </c>
      <c r="D28" s="553">
        <f t="shared" si="0"/>
        <v>40.83</v>
      </c>
      <c r="E28" s="557">
        <v>42833</v>
      </c>
      <c r="F28" s="553">
        <f t="shared" si="1"/>
        <v>40.83</v>
      </c>
      <c r="G28" s="555" t="s">
        <v>484</v>
      </c>
      <c r="H28" s="556">
        <v>65</v>
      </c>
    </row>
    <row r="29" spans="2:8" x14ac:dyDescent="0.25">
      <c r="B29" s="190">
        <v>13.61</v>
      </c>
      <c r="C29" s="20">
        <v>20</v>
      </c>
      <c r="D29" s="553">
        <f t="shared" si="0"/>
        <v>272.2</v>
      </c>
      <c r="E29" s="557">
        <v>42836</v>
      </c>
      <c r="F29" s="553">
        <f t="shared" si="1"/>
        <v>272.2</v>
      </c>
      <c r="G29" s="555" t="s">
        <v>500</v>
      </c>
      <c r="H29" s="556">
        <v>65</v>
      </c>
    </row>
    <row r="30" spans="2:8" x14ac:dyDescent="0.25">
      <c r="B30" s="190">
        <v>13.61</v>
      </c>
      <c r="C30" s="20">
        <v>20</v>
      </c>
      <c r="D30" s="553">
        <f t="shared" si="0"/>
        <v>272.2</v>
      </c>
      <c r="E30" s="557">
        <v>42842</v>
      </c>
      <c r="F30" s="553">
        <f t="shared" si="1"/>
        <v>272.2</v>
      </c>
      <c r="G30" s="555" t="s">
        <v>528</v>
      </c>
      <c r="H30" s="556">
        <v>65</v>
      </c>
    </row>
    <row r="31" spans="2:8" x14ac:dyDescent="0.25">
      <c r="B31" s="190">
        <v>13.61</v>
      </c>
      <c r="C31" s="20">
        <v>20</v>
      </c>
      <c r="D31" s="553">
        <f t="shared" si="0"/>
        <v>272.2</v>
      </c>
      <c r="E31" s="557">
        <v>42845</v>
      </c>
      <c r="F31" s="553">
        <f t="shared" si="1"/>
        <v>272.2</v>
      </c>
      <c r="G31" s="555" t="s">
        <v>544</v>
      </c>
      <c r="H31" s="556">
        <v>65</v>
      </c>
    </row>
    <row r="32" spans="2:8" x14ac:dyDescent="0.25">
      <c r="B32" s="190">
        <v>13.61</v>
      </c>
      <c r="C32" s="20">
        <v>3</v>
      </c>
      <c r="D32" s="553">
        <f t="shared" si="0"/>
        <v>40.83</v>
      </c>
      <c r="E32" s="557">
        <v>42847</v>
      </c>
      <c r="F32" s="553">
        <f t="shared" si="1"/>
        <v>40.83</v>
      </c>
      <c r="G32" s="555" t="s">
        <v>552</v>
      </c>
      <c r="H32" s="556">
        <v>65</v>
      </c>
    </row>
    <row r="33" spans="2:8" x14ac:dyDescent="0.25">
      <c r="B33" s="190">
        <v>13.61</v>
      </c>
      <c r="C33" s="20">
        <v>25</v>
      </c>
      <c r="D33" s="553">
        <f t="shared" si="0"/>
        <v>340.25</v>
      </c>
      <c r="E33" s="557">
        <v>42851</v>
      </c>
      <c r="F33" s="553">
        <f t="shared" si="1"/>
        <v>340.25</v>
      </c>
      <c r="G33" s="555" t="s">
        <v>564</v>
      </c>
      <c r="H33" s="556">
        <v>65</v>
      </c>
    </row>
    <row r="34" spans="2:8" x14ac:dyDescent="0.25">
      <c r="B34" s="190">
        <v>13.61</v>
      </c>
      <c r="C34" s="20">
        <v>2</v>
      </c>
      <c r="D34" s="553">
        <f t="shared" si="0"/>
        <v>27.22</v>
      </c>
      <c r="E34" s="557">
        <v>42851</v>
      </c>
      <c r="F34" s="553">
        <f t="shared" si="1"/>
        <v>27.22</v>
      </c>
      <c r="G34" s="555" t="s">
        <v>565</v>
      </c>
      <c r="H34" s="556">
        <v>65</v>
      </c>
    </row>
    <row r="35" spans="2:8" x14ac:dyDescent="0.25">
      <c r="B35" s="190">
        <v>13.61</v>
      </c>
      <c r="C35" s="20">
        <v>20</v>
      </c>
      <c r="D35" s="553">
        <f t="shared" si="0"/>
        <v>272.2</v>
      </c>
      <c r="E35" s="557">
        <v>42852</v>
      </c>
      <c r="F35" s="553">
        <f t="shared" si="1"/>
        <v>272.2</v>
      </c>
      <c r="G35" s="555" t="s">
        <v>570</v>
      </c>
      <c r="H35" s="556">
        <v>65</v>
      </c>
    </row>
    <row r="36" spans="2:8" x14ac:dyDescent="0.25">
      <c r="B36" s="190">
        <v>13.61</v>
      </c>
      <c r="C36" s="20">
        <v>2</v>
      </c>
      <c r="D36" s="553">
        <f t="shared" si="0"/>
        <v>27.22</v>
      </c>
      <c r="E36" s="557">
        <v>42854</v>
      </c>
      <c r="F36" s="553">
        <f t="shared" si="1"/>
        <v>27.22</v>
      </c>
      <c r="G36" s="555" t="s">
        <v>580</v>
      </c>
      <c r="H36" s="556">
        <v>65</v>
      </c>
    </row>
    <row r="37" spans="2:8" x14ac:dyDescent="0.25">
      <c r="B37" s="190">
        <v>13.61</v>
      </c>
      <c r="C37" s="20"/>
      <c r="D37" s="553">
        <f t="shared" si="0"/>
        <v>0</v>
      </c>
      <c r="E37" s="557"/>
      <c r="F37" s="553">
        <f t="shared" si="1"/>
        <v>0</v>
      </c>
      <c r="G37" s="555"/>
      <c r="H37" s="556"/>
    </row>
    <row r="38" spans="2:8" x14ac:dyDescent="0.25">
      <c r="B38" s="190">
        <v>13.61</v>
      </c>
      <c r="C38" s="20"/>
      <c r="D38" s="553">
        <f t="shared" si="0"/>
        <v>0</v>
      </c>
      <c r="E38" s="557"/>
      <c r="F38" s="553">
        <f t="shared" si="1"/>
        <v>0</v>
      </c>
      <c r="G38" s="555"/>
      <c r="H38" s="556"/>
    </row>
    <row r="39" spans="2:8" x14ac:dyDescent="0.25">
      <c r="B39" s="190">
        <v>13.61</v>
      </c>
      <c r="C39" s="20"/>
      <c r="D39" s="96">
        <f t="shared" si="0"/>
        <v>0</v>
      </c>
      <c r="E39" s="500"/>
      <c r="F39" s="96">
        <f t="shared" si="1"/>
        <v>0</v>
      </c>
      <c r="G39" s="107"/>
      <c r="H39" s="97"/>
    </row>
    <row r="40" spans="2:8" x14ac:dyDescent="0.25">
      <c r="B40" s="190">
        <v>13.61</v>
      </c>
      <c r="C40" s="20"/>
      <c r="D40" s="96">
        <f t="shared" si="0"/>
        <v>0</v>
      </c>
      <c r="E40" s="500"/>
      <c r="F40" s="96">
        <f t="shared" si="1"/>
        <v>0</v>
      </c>
      <c r="G40" s="107"/>
      <c r="H40" s="97"/>
    </row>
    <row r="41" spans="2:8" x14ac:dyDescent="0.25">
      <c r="B41" s="190">
        <v>13.61</v>
      </c>
      <c r="C41" s="20"/>
      <c r="D41" s="96">
        <f t="shared" si="0"/>
        <v>0</v>
      </c>
      <c r="E41" s="500"/>
      <c r="F41" s="96">
        <f t="shared" si="1"/>
        <v>0</v>
      </c>
      <c r="G41" s="107"/>
      <c r="H41" s="97"/>
    </row>
    <row r="42" spans="2:8" x14ac:dyDescent="0.25">
      <c r="B42" s="190">
        <v>13.61</v>
      </c>
      <c r="C42" s="20"/>
      <c r="D42" s="96">
        <f t="shared" si="0"/>
        <v>0</v>
      </c>
      <c r="E42" s="500"/>
      <c r="F42" s="96">
        <f t="shared" si="1"/>
        <v>0</v>
      </c>
      <c r="G42" s="107"/>
      <c r="H42" s="97"/>
    </row>
    <row r="43" spans="2:8" x14ac:dyDescent="0.25">
      <c r="B43" s="190">
        <v>13.61</v>
      </c>
      <c r="C43" s="20"/>
      <c r="D43" s="96">
        <f t="shared" si="0"/>
        <v>0</v>
      </c>
      <c r="E43" s="500"/>
      <c r="F43" s="96">
        <f t="shared" si="1"/>
        <v>0</v>
      </c>
      <c r="G43" s="107"/>
      <c r="H43" s="97"/>
    </row>
    <row r="44" spans="2:8" x14ac:dyDescent="0.25">
      <c r="B44" s="190">
        <v>13.61</v>
      </c>
      <c r="C44" s="20"/>
      <c r="D44" s="96">
        <f t="shared" si="0"/>
        <v>0</v>
      </c>
      <c r="E44" s="500"/>
      <c r="F44" s="96">
        <f t="shared" si="1"/>
        <v>0</v>
      </c>
      <c r="G44" s="107"/>
      <c r="H44" s="97"/>
    </row>
    <row r="45" spans="2:8" x14ac:dyDescent="0.25">
      <c r="B45" s="190">
        <v>13.61</v>
      </c>
      <c r="C45" s="20"/>
      <c r="D45" s="96">
        <f t="shared" si="0"/>
        <v>0</v>
      </c>
      <c r="E45" s="500"/>
      <c r="F45" s="96">
        <f t="shared" si="1"/>
        <v>0</v>
      </c>
      <c r="G45" s="107"/>
      <c r="H45" s="97"/>
    </row>
    <row r="46" spans="2:8" x14ac:dyDescent="0.25">
      <c r="B46" s="190">
        <v>13.61</v>
      </c>
      <c r="C46" s="20"/>
      <c r="D46" s="96">
        <f t="shared" si="0"/>
        <v>0</v>
      </c>
      <c r="E46" s="500"/>
      <c r="F46" s="96">
        <f t="shared" si="1"/>
        <v>0</v>
      </c>
      <c r="G46" s="107"/>
      <c r="H46" s="97"/>
    </row>
    <row r="47" spans="2:8" x14ac:dyDescent="0.25">
      <c r="B47" s="190">
        <v>13.61</v>
      </c>
      <c r="C47" s="20"/>
      <c r="D47" s="96">
        <f t="shared" si="0"/>
        <v>0</v>
      </c>
      <c r="E47" s="500"/>
      <c r="F47" s="96">
        <f t="shared" si="1"/>
        <v>0</v>
      </c>
      <c r="G47" s="107"/>
      <c r="H47" s="97"/>
    </row>
    <row r="48" spans="2:8" x14ac:dyDescent="0.25">
      <c r="B48" s="190">
        <v>13.61</v>
      </c>
      <c r="C48" s="20"/>
      <c r="D48" s="96">
        <f t="shared" si="0"/>
        <v>0</v>
      </c>
      <c r="E48" s="500"/>
      <c r="F48" s="96">
        <f t="shared" si="1"/>
        <v>0</v>
      </c>
      <c r="G48" s="107"/>
      <c r="H48" s="97"/>
    </row>
    <row r="49" spans="2:8" x14ac:dyDescent="0.25">
      <c r="B49" s="190">
        <v>13.61</v>
      </c>
      <c r="C49" s="20"/>
      <c r="D49" s="96">
        <f t="shared" si="0"/>
        <v>0</v>
      </c>
      <c r="E49" s="500"/>
      <c r="F49" s="96">
        <f t="shared" si="1"/>
        <v>0</v>
      </c>
      <c r="G49" s="107"/>
      <c r="H49" s="97"/>
    </row>
    <row r="50" spans="2:8" x14ac:dyDescent="0.25">
      <c r="B50" s="190">
        <v>13.61</v>
      </c>
      <c r="C50" s="20"/>
      <c r="D50" s="96">
        <f t="shared" si="0"/>
        <v>0</v>
      </c>
      <c r="E50" s="500"/>
      <c r="F50" s="96">
        <f t="shared" si="1"/>
        <v>0</v>
      </c>
      <c r="G50" s="107"/>
      <c r="H50" s="97"/>
    </row>
    <row r="51" spans="2:8" x14ac:dyDescent="0.25">
      <c r="B51" s="190">
        <v>13.61</v>
      </c>
      <c r="C51" s="20"/>
      <c r="D51" s="96">
        <f t="shared" si="0"/>
        <v>0</v>
      </c>
      <c r="E51" s="500"/>
      <c r="F51" s="96">
        <f t="shared" si="1"/>
        <v>0</v>
      </c>
      <c r="G51" s="107"/>
      <c r="H51" s="97"/>
    </row>
    <row r="52" spans="2:8" x14ac:dyDescent="0.25">
      <c r="B52" s="190">
        <v>13.61</v>
      </c>
      <c r="C52" s="20"/>
      <c r="D52" s="96">
        <f t="shared" si="0"/>
        <v>0</v>
      </c>
      <c r="E52" s="500"/>
      <c r="F52" s="96">
        <f t="shared" si="1"/>
        <v>0</v>
      </c>
      <c r="G52" s="107"/>
      <c r="H52" s="97"/>
    </row>
    <row r="53" spans="2:8" x14ac:dyDescent="0.25">
      <c r="B53" s="190">
        <v>13.61</v>
      </c>
      <c r="C53" s="20"/>
      <c r="D53" s="96">
        <f t="shared" si="0"/>
        <v>0</v>
      </c>
      <c r="E53" s="500"/>
      <c r="F53" s="96">
        <f t="shared" si="1"/>
        <v>0</v>
      </c>
      <c r="G53" s="107"/>
      <c r="H53" s="97"/>
    </row>
    <row r="54" spans="2:8" x14ac:dyDescent="0.25">
      <c r="B54" s="190">
        <v>13.61</v>
      </c>
      <c r="C54" s="20"/>
      <c r="D54" s="96">
        <f t="shared" si="0"/>
        <v>0</v>
      </c>
      <c r="E54" s="500"/>
      <c r="F54" s="96">
        <f t="shared" si="1"/>
        <v>0</v>
      </c>
      <c r="G54" s="107"/>
      <c r="H54" s="97"/>
    </row>
    <row r="55" spans="2:8" x14ac:dyDescent="0.25">
      <c r="B55" s="190">
        <v>13.61</v>
      </c>
      <c r="C55" s="20"/>
      <c r="D55" s="96">
        <f t="shared" si="0"/>
        <v>0</v>
      </c>
      <c r="E55" s="500"/>
      <c r="F55" s="96">
        <f t="shared" si="1"/>
        <v>0</v>
      </c>
      <c r="G55" s="107"/>
      <c r="H55" s="97"/>
    </row>
    <row r="56" spans="2:8" x14ac:dyDescent="0.25">
      <c r="B56" s="190">
        <v>13.61</v>
      </c>
      <c r="C56" s="20"/>
      <c r="D56" s="96">
        <f t="shared" si="0"/>
        <v>0</v>
      </c>
      <c r="E56" s="500"/>
      <c r="F56" s="96">
        <f t="shared" si="1"/>
        <v>0</v>
      </c>
      <c r="G56" s="107"/>
      <c r="H56" s="97"/>
    </row>
    <row r="57" spans="2:8" ht="15.75" thickBot="1" x14ac:dyDescent="0.3">
      <c r="B57" s="190">
        <v>13.61</v>
      </c>
      <c r="C57" s="276"/>
      <c r="D57" s="240">
        <f t="shared" si="0"/>
        <v>0</v>
      </c>
      <c r="E57" s="333"/>
      <c r="F57" s="316">
        <f>D57</f>
        <v>0</v>
      </c>
      <c r="G57" s="277"/>
      <c r="H57" s="112"/>
    </row>
    <row r="58" spans="2:8" x14ac:dyDescent="0.25">
      <c r="C58" s="80">
        <f>SUM(C9:C57)</f>
        <v>244</v>
      </c>
      <c r="D58" s="9">
        <f>SUM(D9:D57)</f>
        <v>3320.8399999999988</v>
      </c>
      <c r="F58" s="9">
        <f>SUM(F9:F57)</f>
        <v>3320.8399999999988</v>
      </c>
    </row>
    <row r="60" spans="2:8" ht="15.75" thickBot="1" x14ac:dyDescent="0.3"/>
    <row r="61" spans="2:8" ht="15.75" thickBot="1" x14ac:dyDescent="0.3">
      <c r="D61" s="61" t="s">
        <v>4</v>
      </c>
      <c r="E61" s="91">
        <f>F5+F6+F7-C58+F4</f>
        <v>423</v>
      </c>
    </row>
    <row r="62" spans="2:8" ht="15.75" thickBot="1" x14ac:dyDescent="0.3"/>
    <row r="63" spans="2:8" ht="15.75" thickBot="1" x14ac:dyDescent="0.3">
      <c r="C63" s="857" t="s">
        <v>11</v>
      </c>
      <c r="D63" s="858"/>
      <c r="E63" s="93">
        <f>E5+E6+E7-F58</f>
        <v>5757.0300000000025</v>
      </c>
      <c r="F63" s="120"/>
      <c r="G63" s="16"/>
    </row>
    <row r="64" spans="2:8" x14ac:dyDescent="0.25">
      <c r="F64" s="16"/>
      <c r="G64" s="16"/>
    </row>
    <row r="67" spans="1:2" x14ac:dyDescent="0.25">
      <c r="A67" s="173"/>
      <c r="B67" s="212"/>
    </row>
  </sheetData>
  <mergeCells count="2">
    <mergeCell ref="A1:G1"/>
    <mergeCell ref="C63:D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54"/>
  <sheetViews>
    <sheetView topLeftCell="D1" workbookViewId="0">
      <pane ySplit="7" topLeftCell="A40" activePane="bottomLeft" state="frozen"/>
      <selection pane="bottomLeft" activeCell="S43" sqref="S43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  <col min="10" max="10" width="28.5703125" style="127" bestFit="1" customWidth="1"/>
    <col min="11" max="11" width="20.28515625" customWidth="1"/>
    <col min="12" max="12" width="12.28515625" bestFit="1" customWidth="1"/>
  </cols>
  <sheetData>
    <row r="1" spans="1:17" ht="40.5" x14ac:dyDescent="0.55000000000000004">
      <c r="A1" s="856" t="s">
        <v>299</v>
      </c>
      <c r="B1" s="856"/>
      <c r="C1" s="856"/>
      <c r="D1" s="856"/>
      <c r="E1" s="856"/>
      <c r="F1" s="856"/>
      <c r="G1" s="856"/>
      <c r="H1" s="14">
        <v>1</v>
      </c>
      <c r="J1" s="851" t="s">
        <v>321</v>
      </c>
      <c r="K1" s="851"/>
      <c r="L1" s="851"/>
      <c r="M1" s="851"/>
      <c r="N1" s="851"/>
      <c r="O1" s="851"/>
      <c r="P1" s="851"/>
      <c r="Q1" s="14">
        <v>2</v>
      </c>
    </row>
    <row r="2" spans="1:17" ht="15.75" thickBot="1" x14ac:dyDescent="0.3">
      <c r="C2" t="s">
        <v>41</v>
      </c>
      <c r="L2" t="s">
        <v>41</v>
      </c>
    </row>
    <row r="3" spans="1:17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  <c r="J3" s="128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67" t="s">
        <v>20</v>
      </c>
      <c r="Q3" s="49" t="s">
        <v>6</v>
      </c>
    </row>
    <row r="4" spans="1:17" ht="16.5" thickTop="1" x14ac:dyDescent="0.25">
      <c r="A4" s="129"/>
      <c r="B4" s="16"/>
      <c r="C4" s="16"/>
      <c r="D4" s="16"/>
      <c r="E4" s="16"/>
      <c r="F4" s="16"/>
      <c r="G4" s="244"/>
      <c r="H4" s="15"/>
      <c r="J4" s="129"/>
      <c r="K4" s="16"/>
      <c r="L4" s="764">
        <v>85</v>
      </c>
      <c r="M4" s="16"/>
      <c r="N4" s="16"/>
      <c r="O4" s="16"/>
      <c r="P4" s="244"/>
      <c r="Q4" s="15"/>
    </row>
    <row r="5" spans="1:17" x14ac:dyDescent="0.25">
      <c r="A5" s="129" t="s">
        <v>121</v>
      </c>
      <c r="B5" s="676" t="s">
        <v>221</v>
      </c>
      <c r="C5" s="214" t="s">
        <v>252</v>
      </c>
      <c r="D5" s="269">
        <v>42811</v>
      </c>
      <c r="E5" s="162">
        <v>16754.3</v>
      </c>
      <c r="F5" s="120">
        <v>608</v>
      </c>
      <c r="G5" s="253">
        <f>F47</f>
        <v>15934.300000000005</v>
      </c>
      <c r="H5" s="275">
        <f>E5-G5+E6</f>
        <v>819.99999999999454</v>
      </c>
      <c r="J5" s="129" t="s">
        <v>121</v>
      </c>
      <c r="K5" s="676" t="s">
        <v>221</v>
      </c>
      <c r="L5" s="214" t="s">
        <v>446</v>
      </c>
      <c r="M5" s="269">
        <v>42854</v>
      </c>
      <c r="N5" s="162">
        <v>16639.66</v>
      </c>
      <c r="O5" s="120">
        <v>586</v>
      </c>
      <c r="P5" s="253">
        <f>O47</f>
        <v>0</v>
      </c>
      <c r="Q5" s="275">
        <f>N5-P5+N6</f>
        <v>16639.66</v>
      </c>
    </row>
    <row r="6" spans="1:17" ht="15.75" thickBot="1" x14ac:dyDescent="0.3">
      <c r="A6" s="16"/>
      <c r="B6" s="16"/>
      <c r="C6" s="16"/>
      <c r="D6" s="16"/>
      <c r="E6" s="99"/>
      <c r="F6" s="100"/>
      <c r="G6" s="120"/>
      <c r="H6" s="16"/>
      <c r="J6" s="16"/>
      <c r="K6" s="16"/>
      <c r="L6" s="16"/>
      <c r="M6" s="16"/>
      <c r="N6" s="99"/>
      <c r="O6" s="100"/>
      <c r="P6" s="120"/>
      <c r="Q6" s="16"/>
    </row>
    <row r="7" spans="1:17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3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0" t="s">
        <v>32</v>
      </c>
      <c r="B8" s="172"/>
      <c r="C8" s="20">
        <v>30</v>
      </c>
      <c r="D8" s="19">
        <v>810.5</v>
      </c>
      <c r="E8" s="151">
        <v>42822</v>
      </c>
      <c r="F8" s="585">
        <f t="shared" ref="F8:F45" si="0">D8</f>
        <v>810.5</v>
      </c>
      <c r="G8" s="111" t="s">
        <v>286</v>
      </c>
      <c r="H8" s="112">
        <v>98</v>
      </c>
      <c r="J8" s="90" t="s">
        <v>32</v>
      </c>
      <c r="K8" s="172"/>
      <c r="L8" s="20"/>
      <c r="M8" s="19"/>
      <c r="N8" s="151"/>
      <c r="O8" s="585">
        <f t="shared" ref="O8:O45" si="1">M8</f>
        <v>0</v>
      </c>
      <c r="P8" s="111"/>
      <c r="Q8" s="112"/>
    </row>
    <row r="9" spans="1:17" x14ac:dyDescent="0.25">
      <c r="A9" s="129" t="s">
        <v>245</v>
      </c>
      <c r="B9" s="165"/>
      <c r="C9" s="20">
        <v>2</v>
      </c>
      <c r="D9" s="583">
        <v>59.9</v>
      </c>
      <c r="E9" s="584">
        <v>42822</v>
      </c>
      <c r="F9" s="585">
        <f t="shared" si="0"/>
        <v>59.9</v>
      </c>
      <c r="G9" s="586" t="s">
        <v>286</v>
      </c>
      <c r="H9" s="102">
        <v>98</v>
      </c>
      <c r="J9" s="129" t="s">
        <v>450</v>
      </c>
      <c r="K9" s="165"/>
      <c r="L9" s="20"/>
      <c r="M9" s="583"/>
      <c r="N9" s="584"/>
      <c r="O9" s="585">
        <f t="shared" si="1"/>
        <v>0</v>
      </c>
      <c r="P9" s="586"/>
      <c r="Q9" s="102"/>
    </row>
    <row r="10" spans="1:17" x14ac:dyDescent="0.25">
      <c r="A10" s="130" t="s">
        <v>249</v>
      </c>
      <c r="B10" s="165"/>
      <c r="C10" s="20">
        <v>30</v>
      </c>
      <c r="D10" s="583">
        <v>861.6</v>
      </c>
      <c r="E10" s="584">
        <v>42823</v>
      </c>
      <c r="F10" s="585">
        <f t="shared" si="0"/>
        <v>861.6</v>
      </c>
      <c r="G10" s="586" t="s">
        <v>291</v>
      </c>
      <c r="H10" s="102">
        <v>98</v>
      </c>
      <c r="J10" s="130" t="s">
        <v>451</v>
      </c>
      <c r="K10" s="165"/>
      <c r="L10" s="20"/>
      <c r="M10" s="583"/>
      <c r="N10" s="584"/>
      <c r="O10" s="585">
        <f t="shared" si="1"/>
        <v>0</v>
      </c>
      <c r="P10" s="586"/>
      <c r="Q10" s="102"/>
    </row>
    <row r="11" spans="1:17" x14ac:dyDescent="0.25">
      <c r="A11" s="142" t="s">
        <v>33</v>
      </c>
      <c r="B11" s="165"/>
      <c r="C11" s="20">
        <v>20</v>
      </c>
      <c r="D11" s="583">
        <v>534.6</v>
      </c>
      <c r="E11" s="584">
        <v>42823</v>
      </c>
      <c r="F11" s="585">
        <f t="shared" si="0"/>
        <v>534.6</v>
      </c>
      <c r="G11" s="586" t="s">
        <v>291</v>
      </c>
      <c r="H11" s="102">
        <v>98</v>
      </c>
      <c r="J11" s="142" t="s">
        <v>33</v>
      </c>
      <c r="K11" s="165"/>
      <c r="L11" s="20"/>
      <c r="M11" s="583"/>
      <c r="N11" s="584"/>
      <c r="O11" s="585">
        <f t="shared" si="1"/>
        <v>0</v>
      </c>
      <c r="P11" s="586"/>
      <c r="Q11" s="102"/>
    </row>
    <row r="12" spans="1:17" x14ac:dyDescent="0.25">
      <c r="A12" s="130" t="s">
        <v>246</v>
      </c>
      <c r="B12" s="165"/>
      <c r="C12" s="20">
        <v>30</v>
      </c>
      <c r="D12" s="583">
        <v>816.4</v>
      </c>
      <c r="E12" s="584">
        <v>42824</v>
      </c>
      <c r="F12" s="585">
        <f t="shared" si="0"/>
        <v>816.4</v>
      </c>
      <c r="G12" s="586" t="s">
        <v>292</v>
      </c>
      <c r="H12" s="102">
        <v>98</v>
      </c>
      <c r="J12" s="130" t="s">
        <v>452</v>
      </c>
      <c r="K12" s="165"/>
      <c r="L12" s="20"/>
      <c r="M12" s="583"/>
      <c r="N12" s="584"/>
      <c r="O12" s="585">
        <f t="shared" si="1"/>
        <v>0</v>
      </c>
      <c r="P12" s="586"/>
      <c r="Q12" s="102"/>
    </row>
    <row r="13" spans="1:17" x14ac:dyDescent="0.25">
      <c r="A13" s="130" t="s">
        <v>251</v>
      </c>
      <c r="B13" s="165"/>
      <c r="C13" s="20">
        <v>30</v>
      </c>
      <c r="D13" s="780">
        <v>816</v>
      </c>
      <c r="E13" s="781">
        <v>42826</v>
      </c>
      <c r="F13" s="782">
        <f t="shared" si="0"/>
        <v>816</v>
      </c>
      <c r="G13" s="783" t="s">
        <v>455</v>
      </c>
      <c r="H13" s="784">
        <v>98</v>
      </c>
      <c r="J13" s="130"/>
      <c r="K13" s="165"/>
      <c r="L13" s="20"/>
      <c r="M13" s="583"/>
      <c r="N13" s="584"/>
      <c r="O13" s="585">
        <f t="shared" si="1"/>
        <v>0</v>
      </c>
      <c r="P13" s="586"/>
      <c r="Q13" s="102"/>
    </row>
    <row r="14" spans="1:17" x14ac:dyDescent="0.25">
      <c r="A14" s="7"/>
      <c r="B14" s="165"/>
      <c r="C14" s="20">
        <v>30</v>
      </c>
      <c r="D14" s="780">
        <v>837.5</v>
      </c>
      <c r="E14" s="781">
        <v>42828</v>
      </c>
      <c r="F14" s="782">
        <f t="shared" si="0"/>
        <v>837.5</v>
      </c>
      <c r="G14" s="783" t="s">
        <v>459</v>
      </c>
      <c r="H14" s="784">
        <v>98</v>
      </c>
      <c r="J14" s="7"/>
      <c r="K14" s="165"/>
      <c r="L14" s="20"/>
      <c r="M14" s="583"/>
      <c r="N14" s="584"/>
      <c r="O14" s="585">
        <f t="shared" si="1"/>
        <v>0</v>
      </c>
      <c r="P14" s="586"/>
      <c r="Q14" s="102"/>
    </row>
    <row r="15" spans="1:17" x14ac:dyDescent="0.25">
      <c r="A15" s="7"/>
      <c r="B15" s="165"/>
      <c r="C15" s="20">
        <v>30</v>
      </c>
      <c r="D15" s="780">
        <v>844.3</v>
      </c>
      <c r="E15" s="781">
        <v>42833</v>
      </c>
      <c r="F15" s="782">
        <f t="shared" si="0"/>
        <v>844.3</v>
      </c>
      <c r="G15" s="783" t="s">
        <v>484</v>
      </c>
      <c r="H15" s="784">
        <v>98</v>
      </c>
      <c r="J15" s="7"/>
      <c r="K15" s="165"/>
      <c r="L15" s="20"/>
      <c r="M15" s="583"/>
      <c r="N15" s="584"/>
      <c r="O15" s="585">
        <f t="shared" si="1"/>
        <v>0</v>
      </c>
      <c r="P15" s="586"/>
      <c r="Q15" s="102"/>
    </row>
    <row r="16" spans="1:17" x14ac:dyDescent="0.25">
      <c r="A16" s="59"/>
      <c r="B16" s="165"/>
      <c r="C16" s="20">
        <v>30</v>
      </c>
      <c r="D16" s="780">
        <v>842.1</v>
      </c>
      <c r="E16" s="781">
        <v>42835</v>
      </c>
      <c r="F16" s="782">
        <f t="shared" si="0"/>
        <v>842.1</v>
      </c>
      <c r="G16" s="783" t="s">
        <v>492</v>
      </c>
      <c r="H16" s="784">
        <v>95</v>
      </c>
      <c r="J16" s="59"/>
      <c r="K16" s="165"/>
      <c r="L16" s="20"/>
      <c r="M16" s="583"/>
      <c r="N16" s="584"/>
      <c r="O16" s="585">
        <f t="shared" si="1"/>
        <v>0</v>
      </c>
      <c r="P16" s="586"/>
      <c r="Q16" s="102"/>
    </row>
    <row r="17" spans="1:17" x14ac:dyDescent="0.25">
      <c r="A17" s="59"/>
      <c r="B17" s="165"/>
      <c r="C17" s="20">
        <v>30</v>
      </c>
      <c r="D17" s="780">
        <v>804.5</v>
      </c>
      <c r="E17" s="781">
        <v>42835</v>
      </c>
      <c r="F17" s="782">
        <f t="shared" si="0"/>
        <v>804.5</v>
      </c>
      <c r="G17" s="783" t="s">
        <v>493</v>
      </c>
      <c r="H17" s="784">
        <v>95</v>
      </c>
      <c r="J17" s="59"/>
      <c r="K17" s="165"/>
      <c r="L17" s="20"/>
      <c r="M17" s="583"/>
      <c r="N17" s="584"/>
      <c r="O17" s="585">
        <f t="shared" si="1"/>
        <v>0</v>
      </c>
      <c r="P17" s="586"/>
      <c r="Q17" s="102"/>
    </row>
    <row r="18" spans="1:17" x14ac:dyDescent="0.25">
      <c r="A18" s="59"/>
      <c r="B18" s="172"/>
      <c r="C18" s="20">
        <v>30</v>
      </c>
      <c r="D18" s="780">
        <v>836.8</v>
      </c>
      <c r="E18" s="781">
        <v>42838</v>
      </c>
      <c r="F18" s="782">
        <f t="shared" si="0"/>
        <v>836.8</v>
      </c>
      <c r="G18" s="783" t="s">
        <v>516</v>
      </c>
      <c r="H18" s="784">
        <v>95</v>
      </c>
      <c r="J18" s="59"/>
      <c r="K18" s="172"/>
      <c r="L18" s="20"/>
      <c r="M18" s="583"/>
      <c r="N18" s="584"/>
      <c r="O18" s="585">
        <f t="shared" si="1"/>
        <v>0</v>
      </c>
      <c r="P18" s="586"/>
      <c r="Q18" s="102"/>
    </row>
    <row r="19" spans="1:17" x14ac:dyDescent="0.25">
      <c r="A19" s="59"/>
      <c r="B19" s="172"/>
      <c r="C19" s="20">
        <v>30</v>
      </c>
      <c r="D19" s="780">
        <v>880.5</v>
      </c>
      <c r="E19" s="781">
        <v>42838</v>
      </c>
      <c r="F19" s="782">
        <f t="shared" si="0"/>
        <v>880.5</v>
      </c>
      <c r="G19" s="783" t="s">
        <v>516</v>
      </c>
      <c r="H19" s="784">
        <v>95</v>
      </c>
      <c r="J19" s="59"/>
      <c r="K19" s="172"/>
      <c r="L19" s="20"/>
      <c r="M19" s="583"/>
      <c r="N19" s="584"/>
      <c r="O19" s="585">
        <f t="shared" si="1"/>
        <v>0</v>
      </c>
      <c r="P19" s="586"/>
      <c r="Q19" s="102"/>
    </row>
    <row r="20" spans="1:17" x14ac:dyDescent="0.25">
      <c r="A20" s="59"/>
      <c r="B20" s="172"/>
      <c r="C20" s="20">
        <v>30</v>
      </c>
      <c r="D20" s="780">
        <v>804</v>
      </c>
      <c r="E20" s="781">
        <v>42842</v>
      </c>
      <c r="F20" s="782">
        <f t="shared" si="0"/>
        <v>804</v>
      </c>
      <c r="G20" s="783" t="s">
        <v>527</v>
      </c>
      <c r="H20" s="784">
        <v>95</v>
      </c>
      <c r="J20" s="59"/>
      <c r="K20" s="172"/>
      <c r="L20" s="20"/>
      <c r="M20" s="583"/>
      <c r="N20" s="584"/>
      <c r="O20" s="585">
        <f t="shared" si="1"/>
        <v>0</v>
      </c>
      <c r="P20" s="586"/>
      <c r="Q20" s="102"/>
    </row>
    <row r="21" spans="1:17" x14ac:dyDescent="0.25">
      <c r="A21" s="59"/>
      <c r="B21" s="172"/>
      <c r="C21" s="20">
        <v>30</v>
      </c>
      <c r="D21" s="780">
        <v>832.1</v>
      </c>
      <c r="E21" s="781">
        <v>42844</v>
      </c>
      <c r="F21" s="782">
        <f t="shared" si="0"/>
        <v>832.1</v>
      </c>
      <c r="G21" s="783" t="s">
        <v>537</v>
      </c>
      <c r="H21" s="784">
        <v>95</v>
      </c>
      <c r="J21" s="59"/>
      <c r="K21" s="172"/>
      <c r="L21" s="20"/>
      <c r="M21" s="583"/>
      <c r="N21" s="584"/>
      <c r="O21" s="585">
        <f t="shared" si="1"/>
        <v>0</v>
      </c>
      <c r="P21" s="586"/>
      <c r="Q21" s="102"/>
    </row>
    <row r="22" spans="1:17" x14ac:dyDescent="0.25">
      <c r="A22" s="59"/>
      <c r="B22" s="122"/>
      <c r="C22" s="20">
        <v>16</v>
      </c>
      <c r="D22" s="780">
        <v>431.2</v>
      </c>
      <c r="E22" s="781">
        <v>42844</v>
      </c>
      <c r="F22" s="782">
        <f t="shared" si="0"/>
        <v>431.2</v>
      </c>
      <c r="G22" s="783" t="s">
        <v>542</v>
      </c>
      <c r="H22" s="784">
        <v>95</v>
      </c>
      <c r="J22" s="59"/>
      <c r="K22" s="122"/>
      <c r="L22" s="20"/>
      <c r="M22" s="583"/>
      <c r="N22" s="584"/>
      <c r="O22" s="585">
        <f t="shared" si="1"/>
        <v>0</v>
      </c>
      <c r="P22" s="586"/>
      <c r="Q22" s="102"/>
    </row>
    <row r="23" spans="1:17" x14ac:dyDescent="0.25">
      <c r="A23" s="59"/>
      <c r="B23" s="172"/>
      <c r="C23" s="20">
        <v>30</v>
      </c>
      <c r="D23" s="780">
        <v>810.7</v>
      </c>
      <c r="E23" s="781">
        <v>42846</v>
      </c>
      <c r="F23" s="782">
        <f t="shared" si="0"/>
        <v>810.7</v>
      </c>
      <c r="G23" s="783" t="s">
        <v>547</v>
      </c>
      <c r="H23" s="784">
        <v>95</v>
      </c>
      <c r="J23" s="59"/>
      <c r="K23" s="172"/>
      <c r="L23" s="20"/>
      <c r="M23" s="583"/>
      <c r="N23" s="584"/>
      <c r="O23" s="585">
        <f t="shared" si="1"/>
        <v>0</v>
      </c>
      <c r="P23" s="586"/>
      <c r="Q23" s="102"/>
    </row>
    <row r="24" spans="1:17" x14ac:dyDescent="0.25">
      <c r="A24" s="59"/>
      <c r="B24" s="172"/>
      <c r="C24" s="20">
        <v>30</v>
      </c>
      <c r="D24" s="780">
        <v>815.2</v>
      </c>
      <c r="E24" s="781">
        <v>42847</v>
      </c>
      <c r="F24" s="782">
        <f t="shared" si="0"/>
        <v>815.2</v>
      </c>
      <c r="G24" s="783" t="s">
        <v>552</v>
      </c>
      <c r="H24" s="784">
        <v>95</v>
      </c>
      <c r="J24" s="59"/>
      <c r="K24" s="172"/>
      <c r="L24" s="20"/>
      <c r="M24" s="19"/>
      <c r="N24" s="17"/>
      <c r="O24" s="30">
        <f t="shared" si="1"/>
        <v>0</v>
      </c>
      <c r="P24" s="321"/>
      <c r="Q24" s="24"/>
    </row>
    <row r="25" spans="1:17" x14ac:dyDescent="0.25">
      <c r="A25" s="59"/>
      <c r="B25" s="172"/>
      <c r="C25" s="20">
        <v>30</v>
      </c>
      <c r="D25" s="780">
        <v>834.7</v>
      </c>
      <c r="E25" s="781">
        <v>42849</v>
      </c>
      <c r="F25" s="782">
        <f t="shared" si="0"/>
        <v>834.7</v>
      </c>
      <c r="G25" s="783" t="s">
        <v>556</v>
      </c>
      <c r="H25" s="784">
        <v>95</v>
      </c>
      <c r="J25" s="59"/>
      <c r="K25" s="172"/>
      <c r="L25" s="20"/>
      <c r="M25" s="19"/>
      <c r="N25" s="438"/>
      <c r="O25" s="30">
        <f t="shared" si="1"/>
        <v>0</v>
      </c>
      <c r="P25" s="564"/>
      <c r="Q25" s="439"/>
    </row>
    <row r="26" spans="1:17" x14ac:dyDescent="0.25">
      <c r="A26" s="59"/>
      <c r="B26" s="172"/>
      <c r="C26" s="20">
        <v>30</v>
      </c>
      <c r="D26" s="780">
        <v>856.2</v>
      </c>
      <c r="E26" s="781">
        <v>42849</v>
      </c>
      <c r="F26" s="782">
        <f t="shared" si="0"/>
        <v>856.2</v>
      </c>
      <c r="G26" s="783" t="s">
        <v>557</v>
      </c>
      <c r="H26" s="784">
        <v>95</v>
      </c>
      <c r="J26" s="59"/>
      <c r="K26" s="172"/>
      <c r="L26" s="20"/>
      <c r="M26" s="19"/>
      <c r="N26" s="17"/>
      <c r="O26" s="30">
        <f t="shared" si="1"/>
        <v>0</v>
      </c>
      <c r="P26" s="321"/>
      <c r="Q26" s="24"/>
    </row>
    <row r="27" spans="1:17" x14ac:dyDescent="0.25">
      <c r="A27" s="59"/>
      <c r="B27" s="172"/>
      <c r="C27" s="20">
        <v>30</v>
      </c>
      <c r="D27" s="780">
        <v>806.5</v>
      </c>
      <c r="E27" s="781">
        <v>42852</v>
      </c>
      <c r="F27" s="782">
        <f t="shared" si="0"/>
        <v>806.5</v>
      </c>
      <c r="G27" s="783" t="s">
        <v>568</v>
      </c>
      <c r="H27" s="784">
        <v>95</v>
      </c>
      <c r="J27" s="59"/>
      <c r="K27" s="172"/>
      <c r="L27" s="20"/>
      <c r="M27" s="19"/>
      <c r="N27" s="438"/>
      <c r="O27" s="30">
        <f t="shared" si="1"/>
        <v>0</v>
      </c>
      <c r="P27" s="564"/>
      <c r="Q27" s="439"/>
    </row>
    <row r="28" spans="1:17" x14ac:dyDescent="0.25">
      <c r="A28" s="59"/>
      <c r="B28" s="172"/>
      <c r="C28" s="20">
        <v>30</v>
      </c>
      <c r="D28" s="780">
        <v>799</v>
      </c>
      <c r="E28" s="781">
        <v>42854</v>
      </c>
      <c r="F28" s="782">
        <f t="shared" si="0"/>
        <v>799</v>
      </c>
      <c r="G28" s="783" t="s">
        <v>580</v>
      </c>
      <c r="H28" s="784">
        <v>95</v>
      </c>
      <c r="J28" s="59"/>
      <c r="K28" s="172"/>
      <c r="L28" s="20"/>
      <c r="M28" s="19"/>
      <c r="N28" s="17"/>
      <c r="O28" s="30">
        <f t="shared" si="1"/>
        <v>0</v>
      </c>
      <c r="P28" s="321"/>
      <c r="Q28" s="24"/>
    </row>
    <row r="29" spans="1:17" x14ac:dyDescent="0.25">
      <c r="A29" s="59"/>
      <c r="B29" s="122"/>
      <c r="C29" s="20"/>
      <c r="D29" s="780"/>
      <c r="E29" s="781"/>
      <c r="F29" s="782">
        <f t="shared" si="0"/>
        <v>0</v>
      </c>
      <c r="G29" s="783"/>
      <c r="H29" s="784"/>
      <c r="J29" s="59"/>
      <c r="K29" s="122"/>
      <c r="L29" s="20"/>
      <c r="M29" s="19"/>
      <c r="N29" s="17"/>
      <c r="O29" s="30">
        <f t="shared" si="1"/>
        <v>0</v>
      </c>
      <c r="P29" s="321"/>
      <c r="Q29" s="24"/>
    </row>
    <row r="30" spans="1:17" x14ac:dyDescent="0.25">
      <c r="A30" s="59"/>
      <c r="B30" s="122"/>
      <c r="C30" s="20"/>
      <c r="D30" s="780"/>
      <c r="E30" s="781"/>
      <c r="F30" s="782">
        <f t="shared" si="0"/>
        <v>0</v>
      </c>
      <c r="G30" s="785"/>
      <c r="H30" s="784"/>
      <c r="J30" s="59"/>
      <c r="K30" s="122"/>
      <c r="L30" s="20"/>
      <c r="M30" s="19"/>
      <c r="N30" s="17"/>
      <c r="O30" s="30">
        <f t="shared" si="1"/>
        <v>0</v>
      </c>
      <c r="P30" s="43"/>
      <c r="Q30" s="24"/>
    </row>
    <row r="31" spans="1:17" x14ac:dyDescent="0.25">
      <c r="A31" s="59"/>
      <c r="B31" s="122"/>
      <c r="C31" s="20"/>
      <c r="D31" s="780"/>
      <c r="E31" s="781"/>
      <c r="F31" s="782">
        <f t="shared" si="0"/>
        <v>0</v>
      </c>
      <c r="G31" s="785"/>
      <c r="H31" s="784"/>
      <c r="J31" s="59"/>
      <c r="K31" s="122"/>
      <c r="L31" s="20"/>
      <c r="M31" s="19"/>
      <c r="N31" s="17"/>
      <c r="O31" s="30">
        <f t="shared" si="1"/>
        <v>0</v>
      </c>
      <c r="P31" s="43"/>
      <c r="Q31" s="24"/>
    </row>
    <row r="32" spans="1:17" x14ac:dyDescent="0.25">
      <c r="A32" s="59"/>
      <c r="B32" s="122"/>
      <c r="C32" s="20"/>
      <c r="D32" s="780"/>
      <c r="E32" s="781"/>
      <c r="F32" s="782">
        <f t="shared" si="0"/>
        <v>0</v>
      </c>
      <c r="G32" s="785"/>
      <c r="H32" s="784"/>
      <c r="J32" s="59"/>
      <c r="K32" s="122"/>
      <c r="L32" s="20"/>
      <c r="M32" s="19"/>
      <c r="N32" s="17"/>
      <c r="O32" s="30">
        <f t="shared" si="1"/>
        <v>0</v>
      </c>
      <c r="P32" s="43"/>
      <c r="Q32" s="24"/>
    </row>
    <row r="33" spans="1:17" x14ac:dyDescent="0.25">
      <c r="A33" s="59"/>
      <c r="B33" s="122"/>
      <c r="C33" s="20"/>
      <c r="D33" s="780"/>
      <c r="E33" s="781"/>
      <c r="F33" s="782">
        <f t="shared" si="0"/>
        <v>0</v>
      </c>
      <c r="G33" s="785"/>
      <c r="H33" s="784"/>
      <c r="J33" s="59"/>
      <c r="K33" s="122"/>
      <c r="L33" s="20"/>
      <c r="M33" s="19"/>
      <c r="N33" s="17"/>
      <c r="O33" s="30">
        <f t="shared" si="1"/>
        <v>0</v>
      </c>
      <c r="P33" s="43"/>
      <c r="Q33" s="24"/>
    </row>
    <row r="34" spans="1:17" x14ac:dyDescent="0.25">
      <c r="A34" s="59"/>
      <c r="B34" s="122"/>
      <c r="C34" s="20"/>
      <c r="D34" s="780"/>
      <c r="E34" s="781"/>
      <c r="F34" s="782">
        <f t="shared" si="0"/>
        <v>0</v>
      </c>
      <c r="G34" s="785"/>
      <c r="H34" s="784"/>
      <c r="J34" s="59"/>
      <c r="K34" s="122"/>
      <c r="L34" s="20"/>
      <c r="M34" s="19"/>
      <c r="N34" s="17"/>
      <c r="O34" s="30">
        <f t="shared" si="1"/>
        <v>0</v>
      </c>
      <c r="P34" s="43"/>
      <c r="Q34" s="24"/>
    </row>
    <row r="35" spans="1:17" x14ac:dyDescent="0.25">
      <c r="A35" s="59"/>
      <c r="B35" s="122"/>
      <c r="C35" s="20"/>
      <c r="D35" s="780"/>
      <c r="E35" s="781"/>
      <c r="F35" s="782">
        <f t="shared" si="0"/>
        <v>0</v>
      </c>
      <c r="G35" s="785"/>
      <c r="H35" s="784"/>
      <c r="J35" s="59"/>
      <c r="K35" s="122"/>
      <c r="L35" s="20"/>
      <c r="M35" s="19"/>
      <c r="N35" s="17"/>
      <c r="O35" s="30">
        <f t="shared" si="1"/>
        <v>0</v>
      </c>
      <c r="P35" s="43"/>
      <c r="Q35" s="24"/>
    </row>
    <row r="36" spans="1:17" x14ac:dyDescent="0.25">
      <c r="A36" s="59"/>
      <c r="B36" s="122"/>
      <c r="C36" s="20"/>
      <c r="D36" s="780"/>
      <c r="E36" s="781"/>
      <c r="F36" s="782">
        <f t="shared" si="0"/>
        <v>0</v>
      </c>
      <c r="G36" s="785"/>
      <c r="H36" s="784"/>
      <c r="J36" s="59"/>
      <c r="K36" s="122"/>
      <c r="L36" s="20"/>
      <c r="M36" s="19"/>
      <c r="N36" s="17"/>
      <c r="O36" s="30">
        <f t="shared" si="1"/>
        <v>0</v>
      </c>
      <c r="P36" s="43"/>
      <c r="Q36" s="24"/>
    </row>
    <row r="37" spans="1:17" x14ac:dyDescent="0.25">
      <c r="A37" s="59"/>
      <c r="B37" s="122"/>
      <c r="C37" s="20"/>
      <c r="D37" s="780"/>
      <c r="E37" s="781"/>
      <c r="F37" s="782">
        <f t="shared" si="0"/>
        <v>0</v>
      </c>
      <c r="G37" s="785"/>
      <c r="H37" s="784"/>
      <c r="J37" s="59"/>
      <c r="K37" s="122"/>
      <c r="L37" s="20"/>
      <c r="M37" s="19"/>
      <c r="N37" s="17"/>
      <c r="O37" s="30">
        <f t="shared" si="1"/>
        <v>0</v>
      </c>
      <c r="P37" s="43"/>
      <c r="Q37" s="24"/>
    </row>
    <row r="38" spans="1:17" x14ac:dyDescent="0.25">
      <c r="A38" s="59"/>
      <c r="B38" s="122"/>
      <c r="C38" s="20"/>
      <c r="D38" s="780"/>
      <c r="E38" s="781"/>
      <c r="F38" s="782">
        <f t="shared" si="0"/>
        <v>0</v>
      </c>
      <c r="G38" s="785"/>
      <c r="H38" s="784"/>
      <c r="J38" s="59"/>
      <c r="K38" s="122"/>
      <c r="L38" s="20"/>
      <c r="M38" s="19"/>
      <c r="N38" s="17"/>
      <c r="O38" s="30">
        <f t="shared" si="1"/>
        <v>0</v>
      </c>
      <c r="P38" s="43"/>
      <c r="Q38" s="24"/>
    </row>
    <row r="39" spans="1:17" x14ac:dyDescent="0.25">
      <c r="A39" s="59"/>
      <c r="B39" s="122"/>
      <c r="C39" s="20"/>
      <c r="D39" s="780"/>
      <c r="E39" s="781"/>
      <c r="F39" s="782">
        <f t="shared" si="0"/>
        <v>0</v>
      </c>
      <c r="G39" s="785"/>
      <c r="H39" s="784"/>
      <c r="J39" s="59"/>
      <c r="K39" s="122"/>
      <c r="L39" s="20"/>
      <c r="M39" s="19"/>
      <c r="N39" s="17"/>
      <c r="O39" s="30">
        <f t="shared" si="1"/>
        <v>0</v>
      </c>
      <c r="P39" s="43"/>
      <c r="Q39" s="24"/>
    </row>
    <row r="40" spans="1:17" x14ac:dyDescent="0.25">
      <c r="A40" s="59"/>
      <c r="B40" s="122"/>
      <c r="C40" s="20"/>
      <c r="D40" s="780"/>
      <c r="E40" s="781"/>
      <c r="F40" s="782">
        <f t="shared" si="0"/>
        <v>0</v>
      </c>
      <c r="G40" s="785"/>
      <c r="H40" s="784"/>
      <c r="J40" s="59"/>
      <c r="K40" s="122"/>
      <c r="L40" s="20"/>
      <c r="M40" s="19"/>
      <c r="N40" s="17"/>
      <c r="O40" s="30">
        <f t="shared" si="1"/>
        <v>0</v>
      </c>
      <c r="P40" s="43"/>
      <c r="Q40" s="24"/>
    </row>
    <row r="41" spans="1:17" x14ac:dyDescent="0.25">
      <c r="A41" s="59"/>
      <c r="B41" s="122"/>
      <c r="C41" s="20"/>
      <c r="D41" s="780"/>
      <c r="E41" s="781"/>
      <c r="F41" s="782">
        <f t="shared" si="0"/>
        <v>0</v>
      </c>
      <c r="G41" s="785"/>
      <c r="H41" s="784"/>
      <c r="J41" s="59"/>
      <c r="K41" s="122"/>
      <c r="L41" s="20"/>
      <c r="M41" s="19"/>
      <c r="N41" s="17"/>
      <c r="O41" s="30">
        <f t="shared" si="1"/>
        <v>0</v>
      </c>
      <c r="P41" s="43"/>
      <c r="Q41" s="24"/>
    </row>
    <row r="42" spans="1:17" x14ac:dyDescent="0.25">
      <c r="A42" s="59"/>
      <c r="B42" s="122"/>
      <c r="C42" s="20"/>
      <c r="D42" s="780"/>
      <c r="E42" s="781"/>
      <c r="F42" s="782">
        <f t="shared" si="0"/>
        <v>0</v>
      </c>
      <c r="G42" s="785"/>
      <c r="H42" s="784"/>
      <c r="J42" s="59"/>
      <c r="K42" s="122"/>
      <c r="L42" s="20"/>
      <c r="M42" s="19"/>
      <c r="N42" s="17"/>
      <c r="O42" s="30">
        <f t="shared" si="1"/>
        <v>0</v>
      </c>
      <c r="P42" s="43"/>
      <c r="Q42" s="24"/>
    </row>
    <row r="43" spans="1:17" x14ac:dyDescent="0.25">
      <c r="A43" s="59"/>
      <c r="B43" s="122"/>
      <c r="C43" s="20"/>
      <c r="D43" s="780"/>
      <c r="E43" s="781"/>
      <c r="F43" s="782">
        <f t="shared" si="0"/>
        <v>0</v>
      </c>
      <c r="G43" s="785"/>
      <c r="H43" s="784"/>
      <c r="J43" s="59"/>
      <c r="K43" s="122"/>
      <c r="L43" s="20"/>
      <c r="M43" s="19"/>
      <c r="N43" s="17"/>
      <c r="O43" s="30">
        <f t="shared" si="1"/>
        <v>0</v>
      </c>
      <c r="P43" s="43"/>
      <c r="Q43" s="24"/>
    </row>
    <row r="44" spans="1:17" x14ac:dyDescent="0.25">
      <c r="A44" s="59"/>
      <c r="B44" s="122"/>
      <c r="C44" s="20"/>
      <c r="D44" s="780"/>
      <c r="E44" s="781"/>
      <c r="F44" s="782">
        <f t="shared" si="0"/>
        <v>0</v>
      </c>
      <c r="G44" s="785"/>
      <c r="H44" s="784"/>
      <c r="J44" s="59"/>
      <c r="K44" s="122"/>
      <c r="L44" s="20"/>
      <c r="M44" s="19"/>
      <c r="N44" s="17"/>
      <c r="O44" s="30">
        <f t="shared" si="1"/>
        <v>0</v>
      </c>
      <c r="P44" s="43"/>
      <c r="Q44" s="24"/>
    </row>
    <row r="45" spans="1:17" x14ac:dyDescent="0.25">
      <c r="A45" s="59"/>
      <c r="B45" s="122"/>
      <c r="C45" s="20"/>
      <c r="D45" s="780"/>
      <c r="E45" s="781"/>
      <c r="F45" s="782">
        <f t="shared" si="0"/>
        <v>0</v>
      </c>
      <c r="G45" s="785"/>
      <c r="H45" s="784"/>
      <c r="J45" s="59"/>
      <c r="K45" s="122"/>
      <c r="L45" s="20"/>
      <c r="M45" s="19"/>
      <c r="N45" s="17"/>
      <c r="O45" s="30">
        <f t="shared" si="1"/>
        <v>0</v>
      </c>
      <c r="P45" s="43"/>
      <c r="Q45" s="24"/>
    </row>
    <row r="46" spans="1:17" ht="15.75" thickBot="1" x14ac:dyDescent="0.3">
      <c r="A46" s="59"/>
      <c r="B46" s="124"/>
      <c r="C46" s="48"/>
      <c r="D46" s="138"/>
      <c r="E46" s="113"/>
      <c r="F46" s="137"/>
      <c r="G46" s="76"/>
      <c r="H46" s="140"/>
      <c r="J46" s="59"/>
      <c r="K46" s="124"/>
      <c r="L46" s="48"/>
      <c r="M46" s="138"/>
      <c r="N46" s="113"/>
      <c r="O46" s="137"/>
      <c r="P46" s="76"/>
      <c r="Q46" s="140"/>
    </row>
    <row r="47" spans="1:17" ht="16.5" thickTop="1" thickBot="1" x14ac:dyDescent="0.3">
      <c r="A47" s="129"/>
      <c r="B47" s="129"/>
      <c r="C47" s="196">
        <f>SUM(C8:C46)</f>
        <v>578</v>
      </c>
      <c r="D47" s="196">
        <f>SUM(D8:D46)</f>
        <v>15934.300000000005</v>
      </c>
      <c r="E47" s="129"/>
      <c r="F47" s="196">
        <f>SUM(F8:F46)</f>
        <v>15934.300000000005</v>
      </c>
      <c r="G47" s="129"/>
      <c r="H47" s="129"/>
      <c r="J47" s="129"/>
      <c r="K47" s="129"/>
      <c r="L47" s="196">
        <f>SUM(L8:L46)</f>
        <v>0</v>
      </c>
      <c r="M47" s="196">
        <f>SUM(M8:M46)</f>
        <v>0</v>
      </c>
      <c r="N47" s="129"/>
      <c r="O47" s="196">
        <f>SUM(O8:O46)</f>
        <v>0</v>
      </c>
      <c r="P47" s="129"/>
      <c r="Q47" s="129"/>
    </row>
    <row r="48" spans="1:17" x14ac:dyDescent="0.25">
      <c r="B48" s="127"/>
      <c r="C48" s="127"/>
      <c r="D48" s="690" t="s">
        <v>21</v>
      </c>
      <c r="E48" s="691"/>
      <c r="F48" s="280">
        <f>E5+E6-F47</f>
        <v>819.99999999999454</v>
      </c>
      <c r="G48" s="127"/>
      <c r="H48" s="127"/>
      <c r="K48" s="127"/>
      <c r="L48" s="127"/>
      <c r="M48" s="757" t="s">
        <v>21</v>
      </c>
      <c r="N48" s="758"/>
      <c r="O48" s="280">
        <f>N5+N6-O47</f>
        <v>16639.66</v>
      </c>
      <c r="P48" s="127"/>
      <c r="Q48" s="127"/>
    </row>
    <row r="49" spans="2:17" ht="15.75" thickBot="1" x14ac:dyDescent="0.3">
      <c r="B49" s="127"/>
      <c r="C49" s="127"/>
      <c r="D49" s="692" t="s">
        <v>4</v>
      </c>
      <c r="E49" s="693"/>
      <c r="F49" s="563">
        <f>F5-C47+F6</f>
        <v>30</v>
      </c>
      <c r="G49" s="127"/>
      <c r="H49" s="127"/>
      <c r="K49" s="127"/>
      <c r="L49" s="127"/>
      <c r="M49" s="759" t="s">
        <v>4</v>
      </c>
      <c r="N49" s="760"/>
      <c r="O49" s="563">
        <f>O5-L47+O6</f>
        <v>586</v>
      </c>
      <c r="P49" s="127"/>
      <c r="Q49" s="127"/>
    </row>
    <row r="50" spans="2:17" x14ac:dyDescent="0.25">
      <c r="B50" s="127"/>
      <c r="C50" s="127"/>
      <c r="D50" s="127"/>
      <c r="E50" s="127"/>
      <c r="F50" s="127"/>
      <c r="G50" s="127"/>
      <c r="H50" s="127"/>
      <c r="K50" s="127"/>
      <c r="L50" s="127"/>
      <c r="M50" s="127"/>
      <c r="N50" s="127"/>
      <c r="O50" s="127"/>
      <c r="P50" s="127"/>
      <c r="Q50" s="127"/>
    </row>
    <row r="51" spans="2:17" x14ac:dyDescent="0.25">
      <c r="B51" s="127"/>
      <c r="C51" s="127"/>
      <c r="D51" s="127"/>
      <c r="E51" s="127"/>
      <c r="F51" s="127"/>
      <c r="G51" s="127"/>
      <c r="H51" s="127"/>
      <c r="K51" s="127"/>
      <c r="L51" s="127"/>
      <c r="M51" s="127"/>
      <c r="N51" s="127"/>
      <c r="O51" s="127"/>
      <c r="P51" s="127"/>
      <c r="Q51" s="127"/>
    </row>
    <row r="52" spans="2:17" x14ac:dyDescent="0.25">
      <c r="B52" s="127"/>
      <c r="C52" s="127"/>
      <c r="D52" s="127"/>
      <c r="E52" s="127"/>
      <c r="F52" s="127"/>
      <c r="G52" s="127"/>
      <c r="H52" s="127"/>
      <c r="K52" s="127"/>
      <c r="L52" s="127"/>
      <c r="M52" s="127"/>
      <c r="N52" s="127"/>
      <c r="O52" s="127"/>
      <c r="P52" s="127"/>
      <c r="Q52" s="127"/>
    </row>
    <row r="53" spans="2:17" x14ac:dyDescent="0.25">
      <c r="B53" s="127"/>
      <c r="C53" s="127"/>
      <c r="D53" s="127"/>
      <c r="E53" s="127"/>
      <c r="F53" s="127"/>
      <c r="G53" s="127"/>
      <c r="H53" s="127"/>
      <c r="K53" s="127"/>
      <c r="L53" s="127"/>
      <c r="M53" s="127"/>
      <c r="N53" s="127"/>
      <c r="O53" s="127"/>
      <c r="P53" s="127"/>
      <c r="Q53" s="127"/>
    </row>
    <row r="54" spans="2:17" x14ac:dyDescent="0.25">
      <c r="B54" s="127"/>
      <c r="C54" s="127"/>
      <c r="D54" s="127"/>
      <c r="E54" s="127"/>
      <c r="F54" s="127"/>
      <c r="G54" s="127"/>
      <c r="H54" s="127"/>
      <c r="K54" s="127"/>
      <c r="L54" s="127"/>
      <c r="M54" s="127"/>
      <c r="N54" s="127"/>
      <c r="O54" s="127"/>
      <c r="P54" s="127"/>
      <c r="Q54" s="127"/>
    </row>
  </sheetData>
  <mergeCells count="2">
    <mergeCell ref="A1:G1"/>
    <mergeCell ref="J1:P1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2"/>
  <sheetViews>
    <sheetView zoomScaleNormal="100" workbookViewId="0">
      <pane ySplit="8" topLeftCell="A74" activePane="bottomLeft" state="frozen"/>
      <selection pane="bottomLeft" activeCell="C48" sqref="C4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90"/>
  </cols>
  <sheetData>
    <row r="1" spans="1:10" ht="40.5" x14ac:dyDescent="0.55000000000000004">
      <c r="A1" s="856" t="s">
        <v>300</v>
      </c>
      <c r="B1" s="856"/>
      <c r="C1" s="856"/>
      <c r="D1" s="856"/>
      <c r="E1" s="856"/>
      <c r="F1" s="856"/>
      <c r="G1" s="856"/>
      <c r="H1" s="14">
        <v>1</v>
      </c>
    </row>
    <row r="2" spans="1:10" ht="15.75" thickBot="1" x14ac:dyDescent="0.3">
      <c r="C2" s="22"/>
      <c r="D2" s="65"/>
      <c r="F2" s="65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34"/>
      <c r="B4" s="234"/>
      <c r="C4" s="197"/>
      <c r="D4" s="234"/>
      <c r="E4" s="234"/>
      <c r="F4" s="234"/>
      <c r="G4" s="330"/>
      <c r="H4" s="330"/>
    </row>
    <row r="5" spans="1:10" x14ac:dyDescent="0.25">
      <c r="A5" s="16" t="s">
        <v>84</v>
      </c>
      <c r="B5" s="550" t="s">
        <v>106</v>
      </c>
      <c r="D5" s="339"/>
      <c r="E5" s="148">
        <v>84.369</v>
      </c>
      <c r="F5" s="100">
        <v>5</v>
      </c>
      <c r="G5" s="18"/>
    </row>
    <row r="6" spans="1:10" ht="15.75" x14ac:dyDescent="0.25">
      <c r="A6" s="16"/>
      <c r="B6" s="550" t="s">
        <v>102</v>
      </c>
      <c r="C6" s="328" t="s">
        <v>160</v>
      </c>
      <c r="D6" s="402">
        <v>42709</v>
      </c>
      <c r="E6" s="148">
        <v>9480.2999999999993</v>
      </c>
      <c r="F6" s="100">
        <v>500</v>
      </c>
      <c r="G6" s="63">
        <f>F77</f>
        <v>9422.1999999999971</v>
      </c>
      <c r="H6" s="10">
        <f>E6-G6+E7+E5</f>
        <v>142.46900000000218</v>
      </c>
    </row>
    <row r="7" spans="1:10" ht="15.75" thickBot="1" x14ac:dyDescent="0.3">
      <c r="A7" s="16"/>
      <c r="B7" s="26"/>
      <c r="C7" s="300"/>
      <c r="D7" s="323"/>
      <c r="E7" s="148"/>
      <c r="F7" s="100"/>
      <c r="G7" s="16"/>
    </row>
    <row r="8" spans="1:1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0" ht="15.75" thickTop="1" x14ac:dyDescent="0.25">
      <c r="A9" s="152" t="s">
        <v>32</v>
      </c>
      <c r="B9" s="591">
        <f>F6-C9+F5</f>
        <v>490</v>
      </c>
      <c r="C9" s="20">
        <v>15</v>
      </c>
      <c r="D9" s="656">
        <v>272</v>
      </c>
      <c r="E9" s="678">
        <v>42739</v>
      </c>
      <c r="F9" s="656">
        <f t="shared" ref="F9" si="0">D9</f>
        <v>272</v>
      </c>
      <c r="G9" s="657" t="s">
        <v>202</v>
      </c>
      <c r="H9" s="658">
        <v>56</v>
      </c>
      <c r="I9" s="148">
        <f>E6-F9+E5</f>
        <v>9292.6689999999999</v>
      </c>
      <c r="J9" s="16"/>
    </row>
    <row r="10" spans="1:10" x14ac:dyDescent="0.25">
      <c r="A10" s="619" t="s">
        <v>161</v>
      </c>
      <c r="B10" s="591">
        <f>B9-C10</f>
        <v>448</v>
      </c>
      <c r="C10" s="20">
        <v>42</v>
      </c>
      <c r="D10" s="656">
        <v>849.1</v>
      </c>
      <c r="E10" s="678">
        <v>42752</v>
      </c>
      <c r="F10" s="656">
        <f t="shared" ref="F10:F72" si="1">D10</f>
        <v>849.1</v>
      </c>
      <c r="G10" s="657" t="s">
        <v>207</v>
      </c>
      <c r="H10" s="658">
        <v>56</v>
      </c>
      <c r="I10" s="148">
        <f>I9-F10</f>
        <v>8443.5689999999995</v>
      </c>
      <c r="J10" s="16"/>
    </row>
    <row r="11" spans="1:10" x14ac:dyDescent="0.25">
      <c r="A11" s="504" t="s">
        <v>162</v>
      </c>
      <c r="B11" s="591">
        <f t="shared" ref="B11:B53" si="2">B10-C11</f>
        <v>438</v>
      </c>
      <c r="C11" s="20">
        <v>10</v>
      </c>
      <c r="D11" s="656">
        <v>175.8</v>
      </c>
      <c r="E11" s="678">
        <v>42754</v>
      </c>
      <c r="F11" s="656">
        <f t="shared" si="1"/>
        <v>175.8</v>
      </c>
      <c r="G11" s="657" t="s">
        <v>208</v>
      </c>
      <c r="H11" s="658">
        <v>56</v>
      </c>
      <c r="I11" s="148">
        <f t="shared" ref="I11:I74" si="3">I10-F11</f>
        <v>8267.7690000000002</v>
      </c>
      <c r="J11" s="16"/>
    </row>
    <row r="12" spans="1:10" x14ac:dyDescent="0.25">
      <c r="A12" s="154" t="s">
        <v>33</v>
      </c>
      <c r="B12" s="591">
        <f t="shared" si="2"/>
        <v>430</v>
      </c>
      <c r="C12" s="20">
        <v>8</v>
      </c>
      <c r="D12" s="656">
        <v>136</v>
      </c>
      <c r="E12" s="678">
        <v>42756</v>
      </c>
      <c r="F12" s="656">
        <f t="shared" si="1"/>
        <v>136</v>
      </c>
      <c r="G12" s="657" t="s">
        <v>209</v>
      </c>
      <c r="H12" s="658">
        <v>56</v>
      </c>
      <c r="I12" s="148">
        <f t="shared" si="3"/>
        <v>8131.7690000000002</v>
      </c>
      <c r="J12" s="16"/>
    </row>
    <row r="13" spans="1:10" x14ac:dyDescent="0.25">
      <c r="A13" s="285" t="s">
        <v>161</v>
      </c>
      <c r="B13" s="591">
        <f t="shared" si="2"/>
        <v>426</v>
      </c>
      <c r="C13" s="20">
        <v>4</v>
      </c>
      <c r="D13" s="656">
        <v>70.099999999999994</v>
      </c>
      <c r="E13" s="678">
        <v>42758</v>
      </c>
      <c r="F13" s="656">
        <f t="shared" si="1"/>
        <v>70.099999999999994</v>
      </c>
      <c r="G13" s="657" t="s">
        <v>210</v>
      </c>
      <c r="H13" s="658">
        <v>56</v>
      </c>
      <c r="I13" s="148">
        <f t="shared" si="3"/>
        <v>8061.6689999999999</v>
      </c>
      <c r="J13" s="16"/>
    </row>
    <row r="14" spans="1:10" x14ac:dyDescent="0.25">
      <c r="A14" s="285" t="s">
        <v>163</v>
      </c>
      <c r="B14" s="591">
        <f t="shared" si="2"/>
        <v>421</v>
      </c>
      <c r="C14" s="20">
        <v>5</v>
      </c>
      <c r="D14" s="656">
        <v>87.6</v>
      </c>
      <c r="E14" s="678">
        <v>42760</v>
      </c>
      <c r="F14" s="656">
        <f t="shared" si="1"/>
        <v>87.6</v>
      </c>
      <c r="G14" s="657" t="s">
        <v>211</v>
      </c>
      <c r="H14" s="658">
        <v>56</v>
      </c>
      <c r="I14" s="148">
        <f t="shared" si="3"/>
        <v>7974.0689999999995</v>
      </c>
      <c r="J14" s="16"/>
    </row>
    <row r="15" spans="1:10" x14ac:dyDescent="0.25">
      <c r="B15" s="591">
        <f t="shared" si="2"/>
        <v>413</v>
      </c>
      <c r="C15" s="20">
        <v>8</v>
      </c>
      <c r="D15" s="656">
        <v>137.4</v>
      </c>
      <c r="E15" s="678">
        <v>42762</v>
      </c>
      <c r="F15" s="656">
        <f t="shared" si="1"/>
        <v>137.4</v>
      </c>
      <c r="G15" s="657" t="s">
        <v>214</v>
      </c>
      <c r="H15" s="658">
        <v>56</v>
      </c>
      <c r="I15" s="148">
        <f t="shared" si="3"/>
        <v>7836.6689999999999</v>
      </c>
      <c r="J15" s="16"/>
    </row>
    <row r="16" spans="1:10" x14ac:dyDescent="0.25">
      <c r="B16" s="591">
        <f t="shared" si="2"/>
        <v>371</v>
      </c>
      <c r="C16" s="20">
        <v>42</v>
      </c>
      <c r="D16" s="656">
        <v>841.3</v>
      </c>
      <c r="E16" s="678">
        <v>42762</v>
      </c>
      <c r="F16" s="656">
        <f t="shared" si="1"/>
        <v>841.3</v>
      </c>
      <c r="G16" s="657" t="s">
        <v>215</v>
      </c>
      <c r="H16" s="658">
        <v>56</v>
      </c>
      <c r="I16" s="148">
        <f t="shared" si="3"/>
        <v>6995.3689999999997</v>
      </c>
      <c r="J16" s="16"/>
    </row>
    <row r="17" spans="1:10" x14ac:dyDescent="0.25">
      <c r="A17" s="236"/>
      <c r="B17" s="591">
        <f t="shared" si="2"/>
        <v>366</v>
      </c>
      <c r="C17" s="20">
        <v>5</v>
      </c>
      <c r="D17" s="656">
        <v>93.4</v>
      </c>
      <c r="E17" s="678">
        <v>42763</v>
      </c>
      <c r="F17" s="656">
        <f t="shared" si="1"/>
        <v>93.4</v>
      </c>
      <c r="G17" s="657" t="s">
        <v>216</v>
      </c>
      <c r="H17" s="658">
        <v>56</v>
      </c>
      <c r="I17" s="148">
        <f t="shared" si="3"/>
        <v>6901.9690000000001</v>
      </c>
      <c r="J17" s="129"/>
    </row>
    <row r="18" spans="1:10" x14ac:dyDescent="0.25">
      <c r="A18" s="236"/>
      <c r="B18" s="591">
        <f t="shared" si="2"/>
        <v>358</v>
      </c>
      <c r="C18" s="20">
        <v>8</v>
      </c>
      <c r="D18" s="387">
        <v>144.80000000000001</v>
      </c>
      <c r="E18" s="679">
        <v>42767</v>
      </c>
      <c r="F18" s="387">
        <f t="shared" si="1"/>
        <v>144.80000000000001</v>
      </c>
      <c r="G18" s="389" t="s">
        <v>222</v>
      </c>
      <c r="H18" s="218">
        <v>56</v>
      </c>
      <c r="I18" s="148">
        <f t="shared" si="3"/>
        <v>6757.1689999999999</v>
      </c>
      <c r="J18" s="16"/>
    </row>
    <row r="19" spans="1:10" x14ac:dyDescent="0.25">
      <c r="A19" s="236"/>
      <c r="B19" s="591">
        <f t="shared" si="2"/>
        <v>352</v>
      </c>
      <c r="C19" s="20">
        <v>6</v>
      </c>
      <c r="D19" s="387">
        <v>105.7</v>
      </c>
      <c r="E19" s="679">
        <v>42768</v>
      </c>
      <c r="F19" s="387">
        <f t="shared" si="1"/>
        <v>105.7</v>
      </c>
      <c r="G19" s="389" t="s">
        <v>225</v>
      </c>
      <c r="H19" s="218">
        <v>56</v>
      </c>
      <c r="I19" s="148">
        <f t="shared" si="3"/>
        <v>6651.4690000000001</v>
      </c>
      <c r="J19" s="16"/>
    </row>
    <row r="20" spans="1:10" x14ac:dyDescent="0.25">
      <c r="A20" s="236"/>
      <c r="B20" s="591">
        <f t="shared" si="2"/>
        <v>346</v>
      </c>
      <c r="C20" s="20">
        <v>6</v>
      </c>
      <c r="D20" s="387">
        <v>108</v>
      </c>
      <c r="E20" s="679">
        <v>42770</v>
      </c>
      <c r="F20" s="387">
        <f t="shared" si="1"/>
        <v>108</v>
      </c>
      <c r="G20" s="389" t="s">
        <v>228</v>
      </c>
      <c r="H20" s="218">
        <v>56</v>
      </c>
      <c r="I20" s="148">
        <f t="shared" si="3"/>
        <v>6543.4690000000001</v>
      </c>
    </row>
    <row r="21" spans="1:10" x14ac:dyDescent="0.25">
      <c r="A21" s="236"/>
      <c r="B21" s="591">
        <f t="shared" si="2"/>
        <v>304</v>
      </c>
      <c r="C21" s="20">
        <v>42</v>
      </c>
      <c r="D21" s="387">
        <v>793.6</v>
      </c>
      <c r="E21" s="679">
        <v>42773</v>
      </c>
      <c r="F21" s="387">
        <f t="shared" si="1"/>
        <v>793.6</v>
      </c>
      <c r="G21" s="389" t="s">
        <v>230</v>
      </c>
      <c r="H21" s="218">
        <v>56</v>
      </c>
      <c r="I21" s="148">
        <f t="shared" si="3"/>
        <v>5749.8689999999997</v>
      </c>
    </row>
    <row r="22" spans="1:10" x14ac:dyDescent="0.25">
      <c r="A22" s="237"/>
      <c r="B22" s="591">
        <f>B21-C22</f>
        <v>296</v>
      </c>
      <c r="C22" s="20">
        <v>8</v>
      </c>
      <c r="D22" s="387">
        <v>144.4</v>
      </c>
      <c r="E22" s="679">
        <v>42777</v>
      </c>
      <c r="F22" s="387">
        <f t="shared" si="1"/>
        <v>144.4</v>
      </c>
      <c r="G22" s="389" t="s">
        <v>233</v>
      </c>
      <c r="H22" s="218">
        <v>56</v>
      </c>
      <c r="I22" s="148">
        <f t="shared" si="3"/>
        <v>5605.4690000000001</v>
      </c>
    </row>
    <row r="23" spans="1:10" x14ac:dyDescent="0.25">
      <c r="A23" s="236"/>
      <c r="B23" s="591">
        <f t="shared" si="2"/>
        <v>286</v>
      </c>
      <c r="C23" s="20">
        <v>10</v>
      </c>
      <c r="D23" s="387">
        <v>177.6</v>
      </c>
      <c r="E23" s="679">
        <v>42784</v>
      </c>
      <c r="F23" s="387">
        <f t="shared" si="1"/>
        <v>177.6</v>
      </c>
      <c r="G23" s="389" t="s">
        <v>238</v>
      </c>
      <c r="H23" s="218">
        <v>56</v>
      </c>
      <c r="I23" s="148">
        <f t="shared" si="3"/>
        <v>5427.8689999999997</v>
      </c>
    </row>
    <row r="24" spans="1:10" x14ac:dyDescent="0.25">
      <c r="A24" s="236"/>
      <c r="B24" s="591">
        <f t="shared" si="2"/>
        <v>281</v>
      </c>
      <c r="C24" s="20">
        <v>5</v>
      </c>
      <c r="D24" s="387">
        <v>92</v>
      </c>
      <c r="E24" s="679">
        <v>42786</v>
      </c>
      <c r="F24" s="387">
        <f t="shared" si="1"/>
        <v>92</v>
      </c>
      <c r="G24" s="389" t="s">
        <v>240</v>
      </c>
      <c r="H24" s="218">
        <v>56</v>
      </c>
      <c r="I24" s="148">
        <f t="shared" si="3"/>
        <v>5335.8689999999997</v>
      </c>
    </row>
    <row r="25" spans="1:10" x14ac:dyDescent="0.25">
      <c r="A25" s="236"/>
      <c r="B25" s="591">
        <f t="shared" si="2"/>
        <v>239</v>
      </c>
      <c r="C25" s="20">
        <v>42</v>
      </c>
      <c r="D25" s="387">
        <v>769.7</v>
      </c>
      <c r="E25" s="679">
        <v>42790</v>
      </c>
      <c r="F25" s="387">
        <f t="shared" si="1"/>
        <v>769.7</v>
      </c>
      <c r="G25" s="389" t="s">
        <v>241</v>
      </c>
      <c r="H25" s="218">
        <v>56</v>
      </c>
      <c r="I25" s="148">
        <f t="shared" si="3"/>
        <v>4566.1689999999999</v>
      </c>
    </row>
    <row r="26" spans="1:10" x14ac:dyDescent="0.25">
      <c r="A26" s="236"/>
      <c r="B26" s="591">
        <f t="shared" si="2"/>
        <v>229</v>
      </c>
      <c r="C26" s="20">
        <v>10</v>
      </c>
      <c r="D26" s="387">
        <v>200.9</v>
      </c>
      <c r="E26" s="679">
        <v>42791</v>
      </c>
      <c r="F26" s="387">
        <f t="shared" si="1"/>
        <v>200.9</v>
      </c>
      <c r="G26" s="389" t="s">
        <v>242</v>
      </c>
      <c r="H26" s="218">
        <v>56</v>
      </c>
      <c r="I26" s="148">
        <f t="shared" si="3"/>
        <v>4365.2690000000002</v>
      </c>
    </row>
    <row r="27" spans="1:10" x14ac:dyDescent="0.25">
      <c r="A27" s="236"/>
      <c r="B27" s="591">
        <f t="shared" si="2"/>
        <v>187</v>
      </c>
      <c r="C27" s="20">
        <v>42</v>
      </c>
      <c r="D27" s="707">
        <v>763.4</v>
      </c>
      <c r="E27" s="708">
        <v>42795</v>
      </c>
      <c r="F27" s="707">
        <f t="shared" si="1"/>
        <v>763.4</v>
      </c>
      <c r="G27" s="709" t="s">
        <v>255</v>
      </c>
      <c r="H27" s="710">
        <v>56</v>
      </c>
      <c r="I27" s="148">
        <f t="shared" si="3"/>
        <v>3601.8690000000001</v>
      </c>
    </row>
    <row r="28" spans="1:10" x14ac:dyDescent="0.25">
      <c r="A28" s="236"/>
      <c r="B28" s="591">
        <f t="shared" si="2"/>
        <v>177</v>
      </c>
      <c r="C28" s="20">
        <v>10</v>
      </c>
      <c r="D28" s="707">
        <v>195.8</v>
      </c>
      <c r="E28" s="708">
        <v>42797</v>
      </c>
      <c r="F28" s="707">
        <f t="shared" si="1"/>
        <v>195.8</v>
      </c>
      <c r="G28" s="709" t="s">
        <v>257</v>
      </c>
      <c r="H28" s="710">
        <v>56</v>
      </c>
      <c r="I28" s="148">
        <f t="shared" si="3"/>
        <v>3406.069</v>
      </c>
    </row>
    <row r="29" spans="1:10" x14ac:dyDescent="0.25">
      <c r="A29" s="236"/>
      <c r="B29" s="591">
        <f t="shared" si="2"/>
        <v>167</v>
      </c>
      <c r="C29" s="20">
        <v>10</v>
      </c>
      <c r="D29" s="707">
        <v>195.9</v>
      </c>
      <c r="E29" s="708">
        <v>42797</v>
      </c>
      <c r="F29" s="707">
        <f t="shared" si="1"/>
        <v>195.9</v>
      </c>
      <c r="G29" s="709" t="s">
        <v>259</v>
      </c>
      <c r="H29" s="710">
        <v>56</v>
      </c>
      <c r="I29" s="148">
        <f t="shared" si="3"/>
        <v>3210.1689999999999</v>
      </c>
    </row>
    <row r="30" spans="1:10" x14ac:dyDescent="0.25">
      <c r="A30" s="236"/>
      <c r="B30" s="591">
        <f t="shared" si="2"/>
        <v>162</v>
      </c>
      <c r="C30" s="20">
        <v>5</v>
      </c>
      <c r="D30" s="707">
        <v>99.7</v>
      </c>
      <c r="E30" s="708">
        <v>42798</v>
      </c>
      <c r="F30" s="707">
        <f t="shared" si="1"/>
        <v>99.7</v>
      </c>
      <c r="G30" s="709" t="s">
        <v>260</v>
      </c>
      <c r="H30" s="710">
        <v>56</v>
      </c>
      <c r="I30" s="148">
        <f t="shared" si="3"/>
        <v>3110.4690000000001</v>
      </c>
    </row>
    <row r="31" spans="1:10" x14ac:dyDescent="0.25">
      <c r="A31" s="236"/>
      <c r="B31" s="591">
        <f t="shared" si="2"/>
        <v>156</v>
      </c>
      <c r="C31" s="20">
        <v>6</v>
      </c>
      <c r="D31" s="707">
        <v>112.9</v>
      </c>
      <c r="E31" s="708">
        <v>42802</v>
      </c>
      <c r="F31" s="707">
        <f t="shared" si="1"/>
        <v>112.9</v>
      </c>
      <c r="G31" s="709" t="s">
        <v>261</v>
      </c>
      <c r="H31" s="710">
        <v>56</v>
      </c>
      <c r="I31" s="148">
        <f t="shared" si="3"/>
        <v>2997.569</v>
      </c>
    </row>
    <row r="32" spans="1:10" x14ac:dyDescent="0.25">
      <c r="A32" s="236"/>
      <c r="B32" s="591">
        <f t="shared" si="2"/>
        <v>148</v>
      </c>
      <c r="C32" s="20">
        <v>8</v>
      </c>
      <c r="D32" s="707">
        <v>158.6</v>
      </c>
      <c r="E32" s="708">
        <v>42803</v>
      </c>
      <c r="F32" s="707">
        <f t="shared" si="1"/>
        <v>158.6</v>
      </c>
      <c r="G32" s="709" t="s">
        <v>262</v>
      </c>
      <c r="H32" s="710">
        <v>56</v>
      </c>
      <c r="I32" s="148">
        <f t="shared" si="3"/>
        <v>2838.9690000000001</v>
      </c>
    </row>
    <row r="33" spans="1:9" x14ac:dyDescent="0.25">
      <c r="A33" s="236"/>
      <c r="B33" s="591">
        <f t="shared" si="2"/>
        <v>143</v>
      </c>
      <c r="C33" s="20">
        <v>5</v>
      </c>
      <c r="D33" s="707">
        <v>103.8</v>
      </c>
      <c r="E33" s="708">
        <v>42810</v>
      </c>
      <c r="F33" s="707">
        <f t="shared" si="1"/>
        <v>103.8</v>
      </c>
      <c r="G33" s="709" t="s">
        <v>271</v>
      </c>
      <c r="H33" s="710">
        <v>56</v>
      </c>
      <c r="I33" s="148">
        <f t="shared" si="3"/>
        <v>2735.1689999999999</v>
      </c>
    </row>
    <row r="34" spans="1:9" x14ac:dyDescent="0.25">
      <c r="A34" s="236"/>
      <c r="B34" s="591">
        <f t="shared" si="2"/>
        <v>133</v>
      </c>
      <c r="C34" s="20">
        <v>10</v>
      </c>
      <c r="D34" s="707">
        <v>194.9</v>
      </c>
      <c r="E34" s="708">
        <v>42811</v>
      </c>
      <c r="F34" s="707">
        <f t="shared" si="1"/>
        <v>194.9</v>
      </c>
      <c r="G34" s="709" t="s">
        <v>275</v>
      </c>
      <c r="H34" s="710">
        <v>56</v>
      </c>
      <c r="I34" s="148">
        <f t="shared" si="3"/>
        <v>2540.2689999999998</v>
      </c>
    </row>
    <row r="35" spans="1:9" x14ac:dyDescent="0.25">
      <c r="A35" s="236" t="s">
        <v>22</v>
      </c>
      <c r="B35" s="591">
        <f t="shared" si="2"/>
        <v>128</v>
      </c>
      <c r="C35" s="20">
        <v>5</v>
      </c>
      <c r="D35" s="707">
        <v>93.7</v>
      </c>
      <c r="E35" s="708">
        <v>42812</v>
      </c>
      <c r="F35" s="707">
        <v>93.7</v>
      </c>
      <c r="G35" s="709" t="s">
        <v>277</v>
      </c>
      <c r="H35" s="710">
        <v>56</v>
      </c>
      <c r="I35" s="148">
        <f t="shared" si="3"/>
        <v>2446.569</v>
      </c>
    </row>
    <row r="36" spans="1:9" x14ac:dyDescent="0.25">
      <c r="A36" s="237"/>
      <c r="B36" s="591">
        <f t="shared" si="2"/>
        <v>123</v>
      </c>
      <c r="C36" s="20">
        <v>5</v>
      </c>
      <c r="D36" s="707">
        <v>95.3</v>
      </c>
      <c r="E36" s="708">
        <v>42824</v>
      </c>
      <c r="F36" s="707">
        <f t="shared" si="1"/>
        <v>95.3</v>
      </c>
      <c r="G36" s="709" t="s">
        <v>292</v>
      </c>
      <c r="H36" s="710">
        <v>56</v>
      </c>
      <c r="I36" s="148">
        <f t="shared" si="3"/>
        <v>2351.2689999999998</v>
      </c>
    </row>
    <row r="37" spans="1:9" x14ac:dyDescent="0.25">
      <c r="A37" s="236"/>
      <c r="B37" s="591">
        <f t="shared" si="2"/>
        <v>113</v>
      </c>
      <c r="C37" s="20">
        <v>10</v>
      </c>
      <c r="D37" s="553">
        <v>181</v>
      </c>
      <c r="E37" s="730">
        <v>42833</v>
      </c>
      <c r="F37" s="553">
        <f t="shared" si="1"/>
        <v>181</v>
      </c>
      <c r="G37" s="555" t="s">
        <v>484</v>
      </c>
      <c r="H37" s="556">
        <v>56</v>
      </c>
      <c r="I37" s="148">
        <f t="shared" si="3"/>
        <v>2170.2689999999998</v>
      </c>
    </row>
    <row r="38" spans="1:9" x14ac:dyDescent="0.25">
      <c r="A38" s="236"/>
      <c r="B38" s="591">
        <f t="shared" si="2"/>
        <v>103</v>
      </c>
      <c r="C38" s="20">
        <v>10</v>
      </c>
      <c r="D38" s="553">
        <v>183.1</v>
      </c>
      <c r="E38" s="730">
        <v>42842</v>
      </c>
      <c r="F38" s="553">
        <f t="shared" si="1"/>
        <v>183.1</v>
      </c>
      <c r="G38" s="555" t="s">
        <v>527</v>
      </c>
      <c r="H38" s="556">
        <v>56</v>
      </c>
      <c r="I38" s="148">
        <f t="shared" si="3"/>
        <v>1987.1689999999999</v>
      </c>
    </row>
    <row r="39" spans="1:9" x14ac:dyDescent="0.25">
      <c r="A39" s="236"/>
      <c r="B39" s="591">
        <f t="shared" si="2"/>
        <v>101</v>
      </c>
      <c r="C39" s="20">
        <v>2</v>
      </c>
      <c r="D39" s="553">
        <v>35.700000000000003</v>
      </c>
      <c r="E39" s="730">
        <v>42842</v>
      </c>
      <c r="F39" s="553">
        <f t="shared" si="1"/>
        <v>35.700000000000003</v>
      </c>
      <c r="G39" s="555" t="s">
        <v>528</v>
      </c>
      <c r="H39" s="556">
        <v>56</v>
      </c>
      <c r="I39" s="148">
        <f t="shared" si="3"/>
        <v>1951.4689999999998</v>
      </c>
    </row>
    <row r="40" spans="1:9" x14ac:dyDescent="0.25">
      <c r="A40" s="236"/>
      <c r="B40" s="591">
        <f t="shared" si="2"/>
        <v>91</v>
      </c>
      <c r="C40" s="20">
        <v>10</v>
      </c>
      <c r="D40" s="553">
        <v>183.8</v>
      </c>
      <c r="E40" s="730">
        <v>42842</v>
      </c>
      <c r="F40" s="553">
        <f t="shared" si="1"/>
        <v>183.8</v>
      </c>
      <c r="G40" s="555" t="s">
        <v>529</v>
      </c>
      <c r="H40" s="556">
        <v>56</v>
      </c>
      <c r="I40" s="148">
        <f t="shared" si="3"/>
        <v>1767.6689999999999</v>
      </c>
    </row>
    <row r="41" spans="1:9" x14ac:dyDescent="0.25">
      <c r="A41" s="236"/>
      <c r="B41" s="591">
        <f t="shared" si="2"/>
        <v>87</v>
      </c>
      <c r="C41" s="20">
        <v>4</v>
      </c>
      <c r="D41" s="553">
        <v>73.5</v>
      </c>
      <c r="E41" s="730">
        <v>42845</v>
      </c>
      <c r="F41" s="553">
        <f t="shared" si="1"/>
        <v>73.5</v>
      </c>
      <c r="G41" s="555" t="s">
        <v>543</v>
      </c>
      <c r="H41" s="556">
        <v>56</v>
      </c>
      <c r="I41" s="148">
        <f t="shared" si="3"/>
        <v>1694.1689999999999</v>
      </c>
    </row>
    <row r="42" spans="1:9" x14ac:dyDescent="0.25">
      <c r="A42" s="236"/>
      <c r="B42" s="591">
        <f t="shared" si="2"/>
        <v>77</v>
      </c>
      <c r="C42" s="20">
        <v>10</v>
      </c>
      <c r="D42" s="553">
        <v>189.4</v>
      </c>
      <c r="E42" s="730">
        <v>42845</v>
      </c>
      <c r="F42" s="553">
        <f t="shared" si="1"/>
        <v>189.4</v>
      </c>
      <c r="G42" s="555" t="s">
        <v>544</v>
      </c>
      <c r="H42" s="556">
        <v>56</v>
      </c>
      <c r="I42" s="148">
        <f t="shared" si="3"/>
        <v>1504.7689999999998</v>
      </c>
    </row>
    <row r="43" spans="1:9" x14ac:dyDescent="0.25">
      <c r="A43" s="236"/>
      <c r="B43" s="591">
        <f t="shared" si="2"/>
        <v>67</v>
      </c>
      <c r="C43" s="20">
        <v>10</v>
      </c>
      <c r="D43" s="553">
        <v>194.4</v>
      </c>
      <c r="E43" s="730">
        <v>42847</v>
      </c>
      <c r="F43" s="553">
        <f t="shared" si="1"/>
        <v>194.4</v>
      </c>
      <c r="G43" s="555" t="s">
        <v>552</v>
      </c>
      <c r="H43" s="556">
        <v>56</v>
      </c>
      <c r="I43" s="148">
        <f t="shared" si="3"/>
        <v>1310.3689999999997</v>
      </c>
    </row>
    <row r="44" spans="1:9" x14ac:dyDescent="0.25">
      <c r="A44" s="236"/>
      <c r="B44" s="591">
        <f t="shared" si="2"/>
        <v>64</v>
      </c>
      <c r="C44" s="20">
        <v>3</v>
      </c>
      <c r="D44" s="553">
        <v>55</v>
      </c>
      <c r="E44" s="730">
        <v>42851</v>
      </c>
      <c r="F44" s="553">
        <f t="shared" si="1"/>
        <v>55</v>
      </c>
      <c r="G44" s="555" t="s">
        <v>564</v>
      </c>
      <c r="H44" s="556">
        <v>56</v>
      </c>
      <c r="I44" s="148">
        <f t="shared" si="3"/>
        <v>1255.3689999999997</v>
      </c>
    </row>
    <row r="45" spans="1:9" x14ac:dyDescent="0.25">
      <c r="A45" s="236"/>
      <c r="B45" s="591">
        <f t="shared" si="2"/>
        <v>22</v>
      </c>
      <c r="C45" s="20">
        <v>42</v>
      </c>
      <c r="D45" s="553">
        <v>814.3</v>
      </c>
      <c r="E45" s="730">
        <v>42852</v>
      </c>
      <c r="F45" s="553">
        <f t="shared" si="1"/>
        <v>814.3</v>
      </c>
      <c r="G45" s="555" t="s">
        <v>570</v>
      </c>
      <c r="H45" s="556">
        <v>56</v>
      </c>
      <c r="I45" s="148">
        <f t="shared" si="3"/>
        <v>441.06899999999973</v>
      </c>
    </row>
    <row r="46" spans="1:9" x14ac:dyDescent="0.25">
      <c r="A46" s="236"/>
      <c r="B46" s="591">
        <f t="shared" si="2"/>
        <v>12</v>
      </c>
      <c r="C46" s="20">
        <v>10</v>
      </c>
      <c r="D46" s="553">
        <v>195.3</v>
      </c>
      <c r="E46" s="730">
        <v>42853</v>
      </c>
      <c r="F46" s="553">
        <f t="shared" si="1"/>
        <v>195.3</v>
      </c>
      <c r="G46" s="555" t="s">
        <v>573</v>
      </c>
      <c r="H46" s="556">
        <v>56</v>
      </c>
      <c r="I46" s="148">
        <f t="shared" si="3"/>
        <v>245.76899999999972</v>
      </c>
    </row>
    <row r="47" spans="1:9" x14ac:dyDescent="0.25">
      <c r="A47" s="236"/>
      <c r="B47" s="591">
        <f t="shared" si="2"/>
        <v>7</v>
      </c>
      <c r="C47" s="20">
        <v>5</v>
      </c>
      <c r="D47" s="553">
        <v>103.3</v>
      </c>
      <c r="E47" s="730">
        <v>42854</v>
      </c>
      <c r="F47" s="553">
        <f t="shared" si="1"/>
        <v>103.3</v>
      </c>
      <c r="G47" s="555" t="s">
        <v>580</v>
      </c>
      <c r="H47" s="556">
        <v>56</v>
      </c>
      <c r="I47" s="148">
        <f t="shared" si="3"/>
        <v>142.46899999999971</v>
      </c>
    </row>
    <row r="48" spans="1:9" x14ac:dyDescent="0.25">
      <c r="A48" s="236"/>
      <c r="B48" s="591">
        <f t="shared" si="2"/>
        <v>7</v>
      </c>
      <c r="C48" s="20"/>
      <c r="D48" s="553"/>
      <c r="E48" s="730"/>
      <c r="F48" s="553">
        <f t="shared" si="1"/>
        <v>0</v>
      </c>
      <c r="G48" s="555"/>
      <c r="H48" s="556"/>
      <c r="I48" s="148">
        <f t="shared" si="3"/>
        <v>142.46899999999971</v>
      </c>
    </row>
    <row r="49" spans="1:9" x14ac:dyDescent="0.25">
      <c r="A49" s="236"/>
      <c r="B49" s="591">
        <f t="shared" si="2"/>
        <v>7</v>
      </c>
      <c r="C49" s="20"/>
      <c r="D49" s="553"/>
      <c r="E49" s="730"/>
      <c r="F49" s="553">
        <f t="shared" si="1"/>
        <v>0</v>
      </c>
      <c r="G49" s="555"/>
      <c r="H49" s="556"/>
      <c r="I49" s="148">
        <f t="shared" si="3"/>
        <v>142.46899999999971</v>
      </c>
    </row>
    <row r="50" spans="1:9" x14ac:dyDescent="0.25">
      <c r="A50" s="236"/>
      <c r="B50" s="591">
        <f t="shared" si="2"/>
        <v>7</v>
      </c>
      <c r="C50" s="20"/>
      <c r="D50" s="553"/>
      <c r="E50" s="730"/>
      <c r="F50" s="553">
        <f t="shared" si="1"/>
        <v>0</v>
      </c>
      <c r="G50" s="555"/>
      <c r="H50" s="556"/>
      <c r="I50" s="148">
        <f t="shared" si="3"/>
        <v>142.46899999999971</v>
      </c>
    </row>
    <row r="51" spans="1:9" x14ac:dyDescent="0.25">
      <c r="A51" s="236"/>
      <c r="B51" s="591">
        <f t="shared" si="2"/>
        <v>7</v>
      </c>
      <c r="C51" s="20"/>
      <c r="D51" s="553"/>
      <c r="E51" s="730"/>
      <c r="F51" s="553">
        <f t="shared" si="1"/>
        <v>0</v>
      </c>
      <c r="G51" s="555"/>
      <c r="H51" s="556"/>
      <c r="I51" s="148">
        <f t="shared" si="3"/>
        <v>142.46899999999971</v>
      </c>
    </row>
    <row r="52" spans="1:9" x14ac:dyDescent="0.25">
      <c r="A52" s="236"/>
      <c r="B52" s="591">
        <f t="shared" si="2"/>
        <v>7</v>
      </c>
      <c r="C52" s="20"/>
      <c r="D52" s="553"/>
      <c r="E52" s="730"/>
      <c r="F52" s="553">
        <f t="shared" si="1"/>
        <v>0</v>
      </c>
      <c r="G52" s="555"/>
      <c r="H52" s="556"/>
      <c r="I52" s="148">
        <f t="shared" si="3"/>
        <v>142.46899999999971</v>
      </c>
    </row>
    <row r="53" spans="1:9" x14ac:dyDescent="0.25">
      <c r="A53" s="236"/>
      <c r="B53" s="591">
        <f t="shared" si="2"/>
        <v>7</v>
      </c>
      <c r="C53" s="20"/>
      <c r="D53" s="553"/>
      <c r="E53" s="730"/>
      <c r="F53" s="553">
        <f t="shared" si="1"/>
        <v>0</v>
      </c>
      <c r="G53" s="555"/>
      <c r="H53" s="556"/>
      <c r="I53" s="148">
        <f t="shared" si="3"/>
        <v>142.46899999999971</v>
      </c>
    </row>
    <row r="54" spans="1:9" x14ac:dyDescent="0.25">
      <c r="A54" s="236"/>
      <c r="B54" s="234"/>
      <c r="C54" s="20"/>
      <c r="D54" s="553"/>
      <c r="E54" s="730"/>
      <c r="F54" s="553">
        <f t="shared" si="1"/>
        <v>0</v>
      </c>
      <c r="G54" s="555"/>
      <c r="H54" s="556"/>
      <c r="I54" s="148">
        <f t="shared" si="3"/>
        <v>142.46899999999971</v>
      </c>
    </row>
    <row r="55" spans="1:9" x14ac:dyDescent="0.25">
      <c r="A55" s="236"/>
      <c r="B55" s="234"/>
      <c r="C55" s="20"/>
      <c r="D55" s="553"/>
      <c r="E55" s="730"/>
      <c r="F55" s="553">
        <f t="shared" si="1"/>
        <v>0</v>
      </c>
      <c r="G55" s="555"/>
      <c r="H55" s="556"/>
      <c r="I55" s="148">
        <f t="shared" si="3"/>
        <v>142.46899999999971</v>
      </c>
    </row>
    <row r="56" spans="1:9" x14ac:dyDescent="0.25">
      <c r="A56" s="236"/>
      <c r="B56" s="234"/>
      <c r="C56" s="20"/>
      <c r="D56" s="553"/>
      <c r="E56" s="730"/>
      <c r="F56" s="553">
        <f t="shared" si="1"/>
        <v>0</v>
      </c>
      <c r="G56" s="555"/>
      <c r="H56" s="556"/>
      <c r="I56" s="148">
        <f t="shared" si="3"/>
        <v>142.46899999999971</v>
      </c>
    </row>
    <row r="57" spans="1:9" x14ac:dyDescent="0.25">
      <c r="A57" s="236"/>
      <c r="B57" s="234"/>
      <c r="C57" s="20"/>
      <c r="D57" s="553"/>
      <c r="E57" s="730"/>
      <c r="F57" s="553">
        <f t="shared" si="1"/>
        <v>0</v>
      </c>
      <c r="G57" s="555"/>
      <c r="H57" s="556"/>
      <c r="I57" s="148">
        <f t="shared" si="3"/>
        <v>142.46899999999971</v>
      </c>
    </row>
    <row r="58" spans="1:9" x14ac:dyDescent="0.25">
      <c r="A58" s="236"/>
      <c r="B58" s="234"/>
      <c r="C58" s="20"/>
      <c r="D58" s="553"/>
      <c r="E58" s="730"/>
      <c r="F58" s="553">
        <f t="shared" si="1"/>
        <v>0</v>
      </c>
      <c r="G58" s="555"/>
      <c r="H58" s="556"/>
      <c r="I58" s="148">
        <f t="shared" si="3"/>
        <v>142.46899999999971</v>
      </c>
    </row>
    <row r="59" spans="1:9" x14ac:dyDescent="0.25">
      <c r="A59" s="236"/>
      <c r="B59" s="234"/>
      <c r="C59" s="20"/>
      <c r="D59" s="553"/>
      <c r="E59" s="730"/>
      <c r="F59" s="553">
        <f t="shared" si="1"/>
        <v>0</v>
      </c>
      <c r="G59" s="555"/>
      <c r="H59" s="556"/>
      <c r="I59" s="148">
        <f t="shared" si="3"/>
        <v>142.46899999999971</v>
      </c>
    </row>
    <row r="60" spans="1:9" x14ac:dyDescent="0.25">
      <c r="A60" s="236"/>
      <c r="B60" s="234"/>
      <c r="C60" s="20"/>
      <c r="D60" s="553"/>
      <c r="E60" s="730"/>
      <c r="F60" s="553">
        <f t="shared" si="1"/>
        <v>0</v>
      </c>
      <c r="G60" s="555"/>
      <c r="H60" s="556"/>
      <c r="I60" s="148">
        <f t="shared" si="3"/>
        <v>142.46899999999971</v>
      </c>
    </row>
    <row r="61" spans="1:9" x14ac:dyDescent="0.25">
      <c r="A61" s="236"/>
      <c r="B61" s="234"/>
      <c r="C61" s="20"/>
      <c r="D61" s="553"/>
      <c r="E61" s="730"/>
      <c r="F61" s="553">
        <f t="shared" si="1"/>
        <v>0</v>
      </c>
      <c r="G61" s="555"/>
      <c r="H61" s="556"/>
      <c r="I61" s="148">
        <f t="shared" si="3"/>
        <v>142.46899999999971</v>
      </c>
    </row>
    <row r="62" spans="1:9" x14ac:dyDescent="0.25">
      <c r="A62" s="236"/>
      <c r="B62" s="234"/>
      <c r="C62" s="20"/>
      <c r="D62" s="553"/>
      <c r="E62" s="730"/>
      <c r="F62" s="553">
        <f t="shared" si="1"/>
        <v>0</v>
      </c>
      <c r="G62" s="555"/>
      <c r="H62" s="556"/>
      <c r="I62" s="148">
        <f t="shared" si="3"/>
        <v>142.46899999999971</v>
      </c>
    </row>
    <row r="63" spans="1:9" x14ac:dyDescent="0.25">
      <c r="A63" s="236"/>
      <c r="B63" s="7"/>
      <c r="C63" s="20"/>
      <c r="D63" s="553"/>
      <c r="E63" s="730"/>
      <c r="F63" s="553">
        <f t="shared" si="1"/>
        <v>0</v>
      </c>
      <c r="G63" s="555"/>
      <c r="H63" s="556"/>
      <c r="I63" s="148">
        <f t="shared" si="3"/>
        <v>142.46899999999971</v>
      </c>
    </row>
    <row r="64" spans="1:9" x14ac:dyDescent="0.25">
      <c r="A64" s="236"/>
      <c r="B64" s="7"/>
      <c r="C64" s="20"/>
      <c r="D64" s="553"/>
      <c r="E64" s="730"/>
      <c r="F64" s="553">
        <f t="shared" si="1"/>
        <v>0</v>
      </c>
      <c r="G64" s="555"/>
      <c r="H64" s="556"/>
      <c r="I64" s="148">
        <f t="shared" si="3"/>
        <v>142.46899999999971</v>
      </c>
    </row>
    <row r="65" spans="1:9" x14ac:dyDescent="0.25">
      <c r="A65" s="236"/>
      <c r="B65" s="7"/>
      <c r="C65" s="20"/>
      <c r="D65" s="553"/>
      <c r="E65" s="730"/>
      <c r="F65" s="553">
        <f t="shared" si="1"/>
        <v>0</v>
      </c>
      <c r="G65" s="555"/>
      <c r="H65" s="556"/>
      <c r="I65" s="148">
        <f t="shared" si="3"/>
        <v>142.46899999999971</v>
      </c>
    </row>
    <row r="66" spans="1:9" x14ac:dyDescent="0.25">
      <c r="A66" s="236"/>
      <c r="B66" s="7"/>
      <c r="C66" s="20"/>
      <c r="D66" s="553"/>
      <c r="E66" s="730"/>
      <c r="F66" s="553">
        <f t="shared" si="1"/>
        <v>0</v>
      </c>
      <c r="G66" s="555"/>
      <c r="H66" s="556"/>
      <c r="I66" s="148">
        <f t="shared" si="3"/>
        <v>142.46899999999971</v>
      </c>
    </row>
    <row r="67" spans="1:9" x14ac:dyDescent="0.25">
      <c r="A67" s="236"/>
      <c r="B67" s="7"/>
      <c r="C67" s="20"/>
      <c r="D67" s="553"/>
      <c r="E67" s="730"/>
      <c r="F67" s="553">
        <f t="shared" si="1"/>
        <v>0</v>
      </c>
      <c r="G67" s="555"/>
      <c r="H67" s="556"/>
      <c r="I67" s="148">
        <f t="shared" si="3"/>
        <v>142.46899999999971</v>
      </c>
    </row>
    <row r="68" spans="1:9" x14ac:dyDescent="0.25">
      <c r="A68" s="236"/>
      <c r="B68" s="7"/>
      <c r="C68" s="20"/>
      <c r="D68" s="553"/>
      <c r="E68" s="730"/>
      <c r="F68" s="553">
        <f t="shared" si="1"/>
        <v>0</v>
      </c>
      <c r="G68" s="555"/>
      <c r="H68" s="556"/>
      <c r="I68" s="148">
        <f t="shared" si="3"/>
        <v>142.46899999999971</v>
      </c>
    </row>
    <row r="69" spans="1:9" x14ac:dyDescent="0.25">
      <c r="A69" s="236"/>
      <c r="B69" s="7"/>
      <c r="C69" s="20"/>
      <c r="D69" s="553"/>
      <c r="E69" s="730"/>
      <c r="F69" s="553">
        <f t="shared" si="1"/>
        <v>0</v>
      </c>
      <c r="G69" s="555"/>
      <c r="H69" s="556"/>
      <c r="I69" s="148">
        <f t="shared" si="3"/>
        <v>142.46899999999971</v>
      </c>
    </row>
    <row r="70" spans="1:9" x14ac:dyDescent="0.25">
      <c r="A70" s="236"/>
      <c r="B70" s="7"/>
      <c r="C70" s="20"/>
      <c r="D70" s="707"/>
      <c r="E70" s="708"/>
      <c r="F70" s="707">
        <f t="shared" si="1"/>
        <v>0</v>
      </c>
      <c r="G70" s="709"/>
      <c r="H70" s="710"/>
      <c r="I70" s="148">
        <f t="shared" si="3"/>
        <v>142.46899999999971</v>
      </c>
    </row>
    <row r="71" spans="1:9" x14ac:dyDescent="0.25">
      <c r="A71" s="236"/>
      <c r="B71" s="7"/>
      <c r="C71" s="20"/>
      <c r="D71" s="707"/>
      <c r="E71" s="708"/>
      <c r="F71" s="707">
        <f t="shared" si="1"/>
        <v>0</v>
      </c>
      <c r="G71" s="709"/>
      <c r="H71" s="710"/>
      <c r="I71" s="148">
        <f t="shared" si="3"/>
        <v>142.46899999999971</v>
      </c>
    </row>
    <row r="72" spans="1:9" x14ac:dyDescent="0.25">
      <c r="A72" s="236"/>
      <c r="B72" s="7"/>
      <c r="C72" s="20"/>
      <c r="D72" s="707"/>
      <c r="E72" s="708"/>
      <c r="F72" s="707">
        <f t="shared" si="1"/>
        <v>0</v>
      </c>
      <c r="G72" s="709"/>
      <c r="H72" s="710"/>
      <c r="I72" s="148">
        <f t="shared" si="3"/>
        <v>142.46899999999971</v>
      </c>
    </row>
    <row r="73" spans="1:9" x14ac:dyDescent="0.25">
      <c r="A73" s="236"/>
      <c r="B73" s="7"/>
      <c r="C73" s="20"/>
      <c r="D73" s="707"/>
      <c r="E73" s="708"/>
      <c r="F73" s="707">
        <f>D73</f>
        <v>0</v>
      </c>
      <c r="G73" s="709"/>
      <c r="H73" s="710"/>
      <c r="I73" s="148">
        <f t="shared" si="3"/>
        <v>142.46899999999971</v>
      </c>
    </row>
    <row r="74" spans="1:9" x14ac:dyDescent="0.25">
      <c r="A74" s="236"/>
      <c r="B74" s="7"/>
      <c r="C74" s="20"/>
      <c r="D74" s="707"/>
      <c r="E74" s="708"/>
      <c r="F74" s="707">
        <f>D74</f>
        <v>0</v>
      </c>
      <c r="G74" s="709"/>
      <c r="H74" s="710"/>
      <c r="I74" s="148">
        <f t="shared" si="3"/>
        <v>142.46899999999971</v>
      </c>
    </row>
    <row r="75" spans="1:9" x14ac:dyDescent="0.25">
      <c r="A75" s="236"/>
      <c r="B75" s="7"/>
      <c r="C75" s="20"/>
      <c r="D75" s="707"/>
      <c r="E75" s="708"/>
      <c r="F75" s="707">
        <f>D75</f>
        <v>0</v>
      </c>
      <c r="G75" s="709"/>
      <c r="H75" s="710"/>
      <c r="I75" s="148">
        <f t="shared" ref="I75" si="4">I74-F75</f>
        <v>142.46899999999971</v>
      </c>
    </row>
    <row r="76" spans="1:9" ht="15.75" thickBot="1" x14ac:dyDescent="0.3">
      <c r="A76" s="236"/>
      <c r="B76" s="21"/>
      <c r="C76" s="78"/>
      <c r="D76" s="199"/>
      <c r="E76" s="680"/>
      <c r="F76" s="191"/>
      <c r="G76" s="192"/>
      <c r="H76" s="97"/>
    </row>
    <row r="77" spans="1:9" x14ac:dyDescent="0.25">
      <c r="C77" s="80">
        <f>SUM(C9:C76)</f>
        <v>498</v>
      </c>
      <c r="D77" s="9">
        <f>SUM(D9:D76)</f>
        <v>9422.1999999999971</v>
      </c>
      <c r="F77" s="9">
        <f>SUM(F9:F76)</f>
        <v>9422.1999999999971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7</v>
      </c>
    </row>
    <row r="81" spans="3:7" ht="15.75" thickBot="1" x14ac:dyDescent="0.3"/>
    <row r="82" spans="3:7" ht="15.75" thickBot="1" x14ac:dyDescent="0.3">
      <c r="C82" s="857" t="s">
        <v>11</v>
      </c>
      <c r="D82" s="858"/>
      <c r="E82" s="93">
        <f>E5+E6-F77+E7</f>
        <v>142.46900000000278</v>
      </c>
      <c r="F82" s="120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7"/>
  <sheetViews>
    <sheetView zoomScaleNormal="100" workbookViewId="0">
      <pane xSplit="1" ySplit="10" topLeftCell="B36" activePane="bottomRight" state="frozen"/>
      <selection pane="topRight" activeCell="B1" sqref="B1"/>
      <selection pane="bottomLeft" activeCell="A11" sqref="A11"/>
      <selection pane="bottomRight" activeCell="C24" sqref="C24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51" t="s">
        <v>301</v>
      </c>
      <c r="B1" s="851"/>
      <c r="C1" s="851"/>
      <c r="D1" s="851"/>
      <c r="E1" s="851"/>
      <c r="F1" s="851"/>
      <c r="G1" s="851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249">
        <v>20.5</v>
      </c>
      <c r="D4" s="315">
        <v>42831</v>
      </c>
      <c r="E4" s="162">
        <v>2758.8</v>
      </c>
      <c r="F4" s="120">
        <v>3</v>
      </c>
      <c r="G4" s="52"/>
      <c r="H4" s="16"/>
    </row>
    <row r="5" spans="1:8" x14ac:dyDescent="0.25">
      <c r="A5" s="129" t="s">
        <v>219</v>
      </c>
      <c r="B5" s="120"/>
      <c r="C5" s="332">
        <v>19.8</v>
      </c>
      <c r="D5" s="315">
        <v>42837</v>
      </c>
      <c r="E5" s="253">
        <v>3696.2</v>
      </c>
      <c r="F5" s="120">
        <v>4</v>
      </c>
      <c r="G5" s="164">
        <f>F43</f>
        <v>11864.6</v>
      </c>
      <c r="H5" s="10">
        <f>E5-G5+E4+E6+E7+E8+E9</f>
        <v>-4.5474735088646412E-13</v>
      </c>
    </row>
    <row r="6" spans="1:8" x14ac:dyDescent="0.25">
      <c r="A6" s="16"/>
      <c r="B6" s="598" t="s">
        <v>140</v>
      </c>
      <c r="C6" s="332">
        <v>19.8</v>
      </c>
      <c r="D6" s="315">
        <v>42847</v>
      </c>
      <c r="E6" s="253">
        <v>2756</v>
      </c>
      <c r="F6" s="120">
        <v>3</v>
      </c>
      <c r="G6" s="16"/>
      <c r="H6"/>
    </row>
    <row r="7" spans="1:8" x14ac:dyDescent="0.25">
      <c r="A7" s="16"/>
      <c r="B7" s="598" t="s">
        <v>141</v>
      </c>
      <c r="C7" s="332">
        <v>19.8</v>
      </c>
      <c r="D7" s="315">
        <v>42853</v>
      </c>
      <c r="E7" s="253">
        <v>2653.6</v>
      </c>
      <c r="F7" s="120">
        <v>3</v>
      </c>
      <c r="G7" s="16"/>
      <c r="H7"/>
    </row>
    <row r="8" spans="1:8" x14ac:dyDescent="0.25">
      <c r="A8" s="16"/>
      <c r="B8" s="120"/>
      <c r="C8" s="332"/>
      <c r="D8" s="315"/>
      <c r="E8" s="253"/>
      <c r="F8" s="120"/>
      <c r="G8" s="16"/>
      <c r="H8"/>
    </row>
    <row r="9" spans="1:8" ht="15.75" thickBot="1" x14ac:dyDescent="0.3">
      <c r="A9" s="16"/>
      <c r="B9" s="120"/>
      <c r="C9" s="332"/>
      <c r="D9" s="315"/>
      <c r="E9" s="253"/>
      <c r="F9" s="120"/>
      <c r="G9" s="16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1</v>
      </c>
      <c r="D11" s="110">
        <v>933.5</v>
      </c>
      <c r="E11" s="151">
        <v>42831</v>
      </c>
      <c r="F11" s="196">
        <f t="shared" ref="F11:F27" si="0">D11</f>
        <v>933.5</v>
      </c>
      <c r="G11" s="111" t="s">
        <v>478</v>
      </c>
      <c r="H11" s="112">
        <v>21.5</v>
      </c>
    </row>
    <row r="12" spans="1:8" x14ac:dyDescent="0.25">
      <c r="A12" s="16"/>
      <c r="B12" s="165"/>
      <c r="C12" s="20">
        <v>1</v>
      </c>
      <c r="D12" s="110">
        <v>918.1</v>
      </c>
      <c r="E12" s="151">
        <v>42831</v>
      </c>
      <c r="F12" s="196">
        <f t="shared" si="0"/>
        <v>918.1</v>
      </c>
      <c r="G12" s="111" t="s">
        <v>478</v>
      </c>
      <c r="H12" s="112">
        <v>21.5</v>
      </c>
    </row>
    <row r="13" spans="1:8" x14ac:dyDescent="0.25">
      <c r="B13" s="165"/>
      <c r="C13" s="20">
        <v>1</v>
      </c>
      <c r="D13" s="110">
        <v>907.2</v>
      </c>
      <c r="E13" s="151">
        <v>42831</v>
      </c>
      <c r="F13" s="196">
        <f t="shared" si="0"/>
        <v>907.2</v>
      </c>
      <c r="G13" s="111" t="s">
        <v>478</v>
      </c>
      <c r="H13" s="112">
        <v>21.5</v>
      </c>
    </row>
    <row r="14" spans="1:8" x14ac:dyDescent="0.25">
      <c r="A14" s="142" t="s">
        <v>33</v>
      </c>
      <c r="B14" s="165"/>
      <c r="C14" s="20">
        <v>1</v>
      </c>
      <c r="D14" s="110">
        <v>909.4</v>
      </c>
      <c r="E14" s="151">
        <v>42837</v>
      </c>
      <c r="F14" s="196">
        <f t="shared" si="0"/>
        <v>909.4</v>
      </c>
      <c r="G14" s="111" t="s">
        <v>505</v>
      </c>
      <c r="H14" s="112">
        <v>20.8</v>
      </c>
    </row>
    <row r="15" spans="1:8" x14ac:dyDescent="0.25">
      <c r="B15" s="165"/>
      <c r="C15" s="20">
        <v>1</v>
      </c>
      <c r="D15" s="110">
        <v>911.7</v>
      </c>
      <c r="E15" s="151">
        <v>42837</v>
      </c>
      <c r="F15" s="196">
        <f t="shared" si="0"/>
        <v>911.7</v>
      </c>
      <c r="G15" s="111" t="s">
        <v>505</v>
      </c>
      <c r="H15" s="112">
        <v>20.8</v>
      </c>
    </row>
    <row r="16" spans="1:8" x14ac:dyDescent="0.25">
      <c r="A16" s="171"/>
      <c r="B16" s="165"/>
      <c r="C16" s="262">
        <v>1</v>
      </c>
      <c r="D16" s="110">
        <v>945.7</v>
      </c>
      <c r="E16" s="151">
        <v>42837</v>
      </c>
      <c r="F16" s="196">
        <f t="shared" si="0"/>
        <v>945.7</v>
      </c>
      <c r="G16" s="111" t="s">
        <v>505</v>
      </c>
      <c r="H16" s="112">
        <v>20.8</v>
      </c>
    </row>
    <row r="17" spans="1:8" x14ac:dyDescent="0.25">
      <c r="B17" s="165"/>
      <c r="C17" s="20">
        <v>1</v>
      </c>
      <c r="D17" s="110">
        <v>929.4</v>
      </c>
      <c r="E17" s="151">
        <v>42837</v>
      </c>
      <c r="F17" s="196">
        <f t="shared" si="0"/>
        <v>929.4</v>
      </c>
      <c r="G17" s="111" t="s">
        <v>505</v>
      </c>
      <c r="H17" s="112">
        <v>20.8</v>
      </c>
    </row>
    <row r="18" spans="1:8" x14ac:dyDescent="0.25">
      <c r="B18" s="165"/>
      <c r="C18" s="20">
        <v>1</v>
      </c>
      <c r="D18" s="110">
        <v>896.3</v>
      </c>
      <c r="E18" s="151">
        <v>42847</v>
      </c>
      <c r="F18" s="196">
        <f t="shared" si="0"/>
        <v>896.3</v>
      </c>
      <c r="G18" s="111" t="s">
        <v>553</v>
      </c>
      <c r="H18" s="112">
        <v>20.8</v>
      </c>
    </row>
    <row r="19" spans="1:8" x14ac:dyDescent="0.25">
      <c r="B19" s="165"/>
      <c r="C19" s="20">
        <v>1</v>
      </c>
      <c r="D19" s="110">
        <v>924.4</v>
      </c>
      <c r="E19" s="151">
        <v>42847</v>
      </c>
      <c r="F19" s="196">
        <f t="shared" si="0"/>
        <v>924.4</v>
      </c>
      <c r="G19" s="111" t="s">
        <v>553</v>
      </c>
      <c r="H19" s="112">
        <v>20.8</v>
      </c>
    </row>
    <row r="20" spans="1:8" x14ac:dyDescent="0.25">
      <c r="B20" s="165"/>
      <c r="C20" s="20">
        <v>1</v>
      </c>
      <c r="D20" s="110">
        <v>935.3</v>
      </c>
      <c r="E20" s="151">
        <v>42847</v>
      </c>
      <c r="F20" s="196">
        <f t="shared" si="0"/>
        <v>935.3</v>
      </c>
      <c r="G20" s="111" t="s">
        <v>553</v>
      </c>
      <c r="H20" s="112">
        <v>20.8</v>
      </c>
    </row>
    <row r="21" spans="1:8" x14ac:dyDescent="0.25">
      <c r="B21" s="165"/>
      <c r="C21" s="20">
        <v>1</v>
      </c>
      <c r="D21" s="110">
        <v>898.6</v>
      </c>
      <c r="E21" s="151">
        <v>42853</v>
      </c>
      <c r="F21" s="196">
        <f t="shared" si="0"/>
        <v>898.6</v>
      </c>
      <c r="G21" s="111" t="s">
        <v>574</v>
      </c>
      <c r="H21" s="112">
        <v>20.8</v>
      </c>
    </row>
    <row r="22" spans="1:8" x14ac:dyDescent="0.25">
      <c r="B22" s="165"/>
      <c r="C22" s="20">
        <v>1</v>
      </c>
      <c r="D22" s="110">
        <v>885</v>
      </c>
      <c r="E22" s="151">
        <v>42853</v>
      </c>
      <c r="F22" s="196">
        <f t="shared" si="0"/>
        <v>885</v>
      </c>
      <c r="G22" s="111" t="s">
        <v>574</v>
      </c>
      <c r="H22" s="112">
        <v>20.8</v>
      </c>
    </row>
    <row r="23" spans="1:8" x14ac:dyDescent="0.25">
      <c r="B23" s="165"/>
      <c r="C23" s="20">
        <v>1</v>
      </c>
      <c r="D23" s="110">
        <v>870</v>
      </c>
      <c r="E23" s="151">
        <v>42853</v>
      </c>
      <c r="F23" s="196">
        <f t="shared" si="0"/>
        <v>870</v>
      </c>
      <c r="G23" s="111" t="s">
        <v>574</v>
      </c>
      <c r="H23" s="112">
        <v>20.8</v>
      </c>
    </row>
    <row r="24" spans="1:8" x14ac:dyDescent="0.25">
      <c r="B24" s="165"/>
      <c r="C24" s="20"/>
      <c r="D24" s="110">
        <f t="shared" ref="D24:D27" si="1">C24*B24</f>
        <v>0</v>
      </c>
      <c r="E24" s="151"/>
      <c r="F24" s="196">
        <f t="shared" si="0"/>
        <v>0</v>
      </c>
      <c r="G24" s="111"/>
      <c r="H24" s="112"/>
    </row>
    <row r="25" spans="1:8" x14ac:dyDescent="0.25">
      <c r="B25" s="165"/>
      <c r="C25" s="20"/>
      <c r="D25" s="110">
        <f t="shared" si="1"/>
        <v>0</v>
      </c>
      <c r="E25" s="151"/>
      <c r="F25" s="196">
        <f t="shared" si="0"/>
        <v>0</v>
      </c>
      <c r="G25" s="111"/>
      <c r="H25" s="112"/>
    </row>
    <row r="26" spans="1:8" x14ac:dyDescent="0.25">
      <c r="B26" s="165"/>
      <c r="C26" s="20"/>
      <c r="D26" s="110">
        <f t="shared" si="1"/>
        <v>0</v>
      </c>
      <c r="E26" s="151"/>
      <c r="F26" s="196">
        <f t="shared" si="0"/>
        <v>0</v>
      </c>
      <c r="G26" s="111"/>
      <c r="H26" s="112"/>
    </row>
    <row r="27" spans="1:8" x14ac:dyDescent="0.25">
      <c r="B27" s="165"/>
      <c r="C27" s="20"/>
      <c r="D27" s="110">
        <f t="shared" si="1"/>
        <v>0</v>
      </c>
      <c r="E27" s="151"/>
      <c r="F27" s="196">
        <f t="shared" si="0"/>
        <v>0</v>
      </c>
      <c r="G27" s="111"/>
      <c r="H27" s="112"/>
    </row>
    <row r="28" spans="1:8" x14ac:dyDescent="0.25">
      <c r="B28" s="165"/>
      <c r="C28" s="20"/>
      <c r="D28" s="110"/>
      <c r="E28" s="151"/>
      <c r="F28" s="196">
        <f t="shared" ref="F28:F42" si="2">D28</f>
        <v>0</v>
      </c>
      <c r="G28" s="111"/>
      <c r="H28" s="112"/>
    </row>
    <row r="29" spans="1:8" x14ac:dyDescent="0.25">
      <c r="B29" s="165"/>
      <c r="C29" s="20"/>
      <c r="D29" s="110">
        <f t="shared" ref="D29:D31" si="3">C29*B29</f>
        <v>0</v>
      </c>
      <c r="E29" s="151"/>
      <c r="F29" s="196">
        <f t="shared" si="2"/>
        <v>0</v>
      </c>
      <c r="G29" s="111"/>
      <c r="H29" s="112"/>
    </row>
    <row r="30" spans="1:8" x14ac:dyDescent="0.25">
      <c r="B30" s="165"/>
      <c r="C30" s="20"/>
      <c r="D30" s="110">
        <f t="shared" si="3"/>
        <v>0</v>
      </c>
      <c r="E30" s="151"/>
      <c r="F30" s="196">
        <f t="shared" si="2"/>
        <v>0</v>
      </c>
      <c r="G30" s="111"/>
      <c r="H30" s="112"/>
    </row>
    <row r="31" spans="1:8" x14ac:dyDescent="0.25">
      <c r="B31" s="165"/>
      <c r="C31" s="20"/>
      <c r="D31" s="110">
        <f t="shared" si="3"/>
        <v>0</v>
      </c>
      <c r="E31" s="151"/>
      <c r="F31" s="196">
        <f t="shared" si="2"/>
        <v>0</v>
      </c>
      <c r="G31" s="111"/>
      <c r="H31" s="112"/>
    </row>
    <row r="32" spans="1:8" x14ac:dyDescent="0.25">
      <c r="A32" s="176"/>
      <c r="B32" s="165"/>
      <c r="C32" s="20"/>
      <c r="D32" s="110">
        <f t="shared" ref="D32:D41" si="4">C32*B32</f>
        <v>0</v>
      </c>
      <c r="E32" s="151"/>
      <c r="F32" s="196">
        <f t="shared" si="2"/>
        <v>0</v>
      </c>
      <c r="G32" s="111"/>
      <c r="H32" s="112"/>
    </row>
    <row r="33" spans="1:8" x14ac:dyDescent="0.25">
      <c r="A33" s="176"/>
      <c r="B33" s="165"/>
      <c r="C33" s="20"/>
      <c r="D33" s="110">
        <f t="shared" si="4"/>
        <v>0</v>
      </c>
      <c r="E33" s="151"/>
      <c r="F33" s="196">
        <f t="shared" si="2"/>
        <v>0</v>
      </c>
      <c r="G33" s="111"/>
      <c r="H33" s="112"/>
    </row>
    <row r="34" spans="1:8" x14ac:dyDescent="0.25">
      <c r="A34" s="176"/>
      <c r="B34" s="165"/>
      <c r="C34" s="20"/>
      <c r="D34" s="110">
        <f t="shared" si="4"/>
        <v>0</v>
      </c>
      <c r="E34" s="151"/>
      <c r="F34" s="196">
        <f t="shared" si="2"/>
        <v>0</v>
      </c>
      <c r="G34" s="111"/>
      <c r="H34" s="112"/>
    </row>
    <row r="35" spans="1:8" x14ac:dyDescent="0.25">
      <c r="A35" s="176"/>
      <c r="B35" s="165"/>
      <c r="C35" s="20"/>
      <c r="D35" s="110">
        <f t="shared" si="4"/>
        <v>0</v>
      </c>
      <c r="E35" s="151"/>
      <c r="F35" s="196">
        <f t="shared" si="2"/>
        <v>0</v>
      </c>
      <c r="G35" s="111"/>
      <c r="H35" s="112"/>
    </row>
    <row r="36" spans="1:8" x14ac:dyDescent="0.25">
      <c r="A36" s="176"/>
      <c r="B36" s="165"/>
      <c r="C36" s="20"/>
      <c r="D36" s="110">
        <f t="shared" si="4"/>
        <v>0</v>
      </c>
      <c r="E36" s="151"/>
      <c r="F36" s="196">
        <f t="shared" si="2"/>
        <v>0</v>
      </c>
      <c r="G36" s="111"/>
      <c r="H36" s="112"/>
    </row>
    <row r="37" spans="1:8" x14ac:dyDescent="0.25">
      <c r="A37" s="176"/>
      <c r="B37" s="165"/>
      <c r="C37" s="20"/>
      <c r="D37" s="110">
        <f t="shared" si="4"/>
        <v>0</v>
      </c>
      <c r="E37" s="151"/>
      <c r="F37" s="196">
        <f t="shared" si="2"/>
        <v>0</v>
      </c>
      <c r="G37" s="111"/>
      <c r="H37" s="112"/>
    </row>
    <row r="38" spans="1:8" x14ac:dyDescent="0.25">
      <c r="A38" s="176"/>
      <c r="B38" s="165"/>
      <c r="C38" s="20"/>
      <c r="D38" s="110">
        <f t="shared" si="4"/>
        <v>0</v>
      </c>
      <c r="E38" s="151"/>
      <c r="F38" s="196">
        <f t="shared" si="2"/>
        <v>0</v>
      </c>
      <c r="G38" s="111"/>
      <c r="H38" s="112"/>
    </row>
    <row r="39" spans="1:8" x14ac:dyDescent="0.25">
      <c r="A39" s="176"/>
      <c r="B39" s="165"/>
      <c r="C39" s="20"/>
      <c r="D39" s="110">
        <f t="shared" si="4"/>
        <v>0</v>
      </c>
      <c r="E39" s="151"/>
      <c r="F39" s="196">
        <f t="shared" si="2"/>
        <v>0</v>
      </c>
      <c r="G39" s="111"/>
      <c r="H39" s="112"/>
    </row>
    <row r="40" spans="1:8" x14ac:dyDescent="0.25">
      <c r="A40" s="176"/>
      <c r="B40" s="165"/>
      <c r="C40" s="20"/>
      <c r="D40" s="110">
        <f t="shared" si="4"/>
        <v>0</v>
      </c>
      <c r="E40" s="151"/>
      <c r="F40" s="196">
        <f t="shared" si="2"/>
        <v>0</v>
      </c>
      <c r="G40" s="111"/>
      <c r="H40" s="112"/>
    </row>
    <row r="41" spans="1:8" x14ac:dyDescent="0.25">
      <c r="A41" s="176"/>
      <c r="B41" s="165"/>
      <c r="C41" s="20"/>
      <c r="D41" s="110">
        <f t="shared" si="4"/>
        <v>0</v>
      </c>
      <c r="E41" s="151"/>
      <c r="F41" s="196">
        <f t="shared" si="2"/>
        <v>0</v>
      </c>
      <c r="G41" s="111"/>
      <c r="H41" s="112"/>
    </row>
    <row r="42" spans="1:8" ht="15.75" thickBot="1" x14ac:dyDescent="0.3">
      <c r="A42" s="232"/>
      <c r="B42" s="177"/>
      <c r="C42" s="48"/>
      <c r="D42" s="467">
        <f>B42*C42</f>
        <v>0</v>
      </c>
      <c r="E42" s="468"/>
      <c r="F42" s="469">
        <f t="shared" si="2"/>
        <v>0</v>
      </c>
      <c r="G42" s="192"/>
      <c r="H42" s="407"/>
    </row>
    <row r="43" spans="1:8" ht="15.75" thickTop="1" x14ac:dyDescent="0.25">
      <c r="A43" s="63">
        <f>SUM(A32:A42)</f>
        <v>0</v>
      </c>
      <c r="B43" s="16"/>
      <c r="C43" s="120">
        <f>SUM(C11:C42)</f>
        <v>13</v>
      </c>
      <c r="D43" s="196">
        <f>SUM(D11:D42)</f>
        <v>11864.6</v>
      </c>
      <c r="E43" s="129"/>
      <c r="F43" s="196">
        <f>SUM(F11:F42)</f>
        <v>11864.6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852" t="s">
        <v>21</v>
      </c>
      <c r="E45" s="853"/>
      <c r="F45" s="280">
        <f>E4+E5-F43+E6+E7+E8+E9</f>
        <v>-4.5474735088646412E-13</v>
      </c>
      <c r="G45"/>
      <c r="H45"/>
    </row>
    <row r="46" spans="1:8" ht="15.75" thickBot="1" x14ac:dyDescent="0.3">
      <c r="A46" s="243"/>
      <c r="B46"/>
      <c r="C46"/>
      <c r="D46" s="620" t="s">
        <v>4</v>
      </c>
      <c r="E46" s="621"/>
      <c r="F46" s="66">
        <f>F4+F5-C43+F6+F7+F8+F9</f>
        <v>0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Q20"/>
  <sheetViews>
    <sheetView workbookViewId="0">
      <selection activeCell="D12" sqref="D12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170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856" t="s">
        <v>299</v>
      </c>
      <c r="B1" s="856"/>
      <c r="C1" s="856"/>
      <c r="D1" s="856"/>
      <c r="E1" s="856"/>
      <c r="F1" s="856"/>
      <c r="G1" s="856"/>
      <c r="H1" s="14">
        <v>1</v>
      </c>
      <c r="J1" s="851" t="s">
        <v>320</v>
      </c>
      <c r="K1" s="851"/>
      <c r="L1" s="851"/>
      <c r="M1" s="851"/>
      <c r="N1" s="851"/>
      <c r="O1" s="851"/>
      <c r="P1" s="851"/>
      <c r="Q1" s="14">
        <v>2</v>
      </c>
    </row>
    <row r="2" spans="1:17" ht="15.75" thickBot="1" x14ac:dyDescent="0.3">
      <c r="A2"/>
      <c r="B2" s="285"/>
      <c r="C2"/>
      <c r="D2"/>
      <c r="E2"/>
      <c r="F2"/>
      <c r="G2"/>
      <c r="H2"/>
      <c r="J2"/>
      <c r="K2" s="285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8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6.5" thickTop="1" x14ac:dyDescent="0.25">
      <c r="A4" s="16"/>
      <c r="B4" s="120"/>
      <c r="C4" s="105"/>
      <c r="D4" s="17"/>
      <c r="E4" s="158"/>
      <c r="F4" s="22"/>
      <c r="G4" s="244" t="s">
        <v>458</v>
      </c>
      <c r="H4" s="16"/>
      <c r="J4" s="16"/>
      <c r="K4" s="120"/>
      <c r="L4" s="105">
        <v>190</v>
      </c>
      <c r="M4" s="269">
        <v>42830</v>
      </c>
      <c r="N4" s="492">
        <v>22.7</v>
      </c>
      <c r="O4" s="442">
        <v>5</v>
      </c>
      <c r="P4" s="52"/>
      <c r="Q4" s="16"/>
    </row>
    <row r="5" spans="1:17" ht="18.75" x14ac:dyDescent="0.3">
      <c r="A5" s="129" t="s">
        <v>247</v>
      </c>
      <c r="B5" s="700" t="s">
        <v>250</v>
      </c>
      <c r="C5" s="214">
        <v>190</v>
      </c>
      <c r="D5" s="269">
        <v>42809</v>
      </c>
      <c r="E5" s="492">
        <v>22.7</v>
      </c>
      <c r="F5" s="442">
        <v>5</v>
      </c>
      <c r="G5" s="164">
        <f>F16</f>
        <v>22.700000000000003</v>
      </c>
      <c r="H5" s="10">
        <f>E5-G5+E4+E6</f>
        <v>-3.5527136788005009E-15</v>
      </c>
      <c r="J5" s="129" t="s">
        <v>247</v>
      </c>
      <c r="K5" s="700" t="s">
        <v>250</v>
      </c>
      <c r="L5" s="214">
        <v>190</v>
      </c>
      <c r="M5" s="269">
        <v>42837</v>
      </c>
      <c r="N5" s="492">
        <v>45.4</v>
      </c>
      <c r="O5" s="442">
        <v>10</v>
      </c>
      <c r="P5" s="164">
        <f>O16</f>
        <v>45.400000000000006</v>
      </c>
      <c r="Q5" s="10">
        <f>N5-P5+N4+N6</f>
        <v>22.699999999999992</v>
      </c>
    </row>
    <row r="6" spans="1:17" ht="16.5" thickBot="1" x14ac:dyDescent="0.3">
      <c r="A6" s="16"/>
      <c r="B6" s="479"/>
      <c r="C6" s="252"/>
      <c r="D6" s="17"/>
      <c r="E6" s="493"/>
      <c r="F6" s="442"/>
      <c r="G6" s="16"/>
      <c r="H6"/>
      <c r="J6" s="16"/>
      <c r="K6" s="479"/>
      <c r="L6" s="252"/>
      <c r="M6" s="17"/>
      <c r="N6" s="493"/>
      <c r="O6" s="442"/>
      <c r="P6" s="16"/>
      <c r="Q6"/>
    </row>
    <row r="7" spans="1:17" ht="16.5" thickTop="1" thickBot="1" x14ac:dyDescent="0.3">
      <c r="A7"/>
      <c r="B7" s="5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503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0" t="s">
        <v>32</v>
      </c>
      <c r="B8" s="504">
        <v>4.54</v>
      </c>
      <c r="C8" s="20">
        <v>1</v>
      </c>
      <c r="D8" s="110">
        <f>C8*B8</f>
        <v>4.54</v>
      </c>
      <c r="E8" s="151">
        <v>42810</v>
      </c>
      <c r="F8" s="196">
        <f t="shared" ref="F8:F15" si="0">D8</f>
        <v>4.54</v>
      </c>
      <c r="G8" s="111" t="s">
        <v>272</v>
      </c>
      <c r="H8" s="112">
        <v>220</v>
      </c>
      <c r="J8" s="90" t="s">
        <v>32</v>
      </c>
      <c r="K8" s="504">
        <v>4.54</v>
      </c>
      <c r="L8" s="20">
        <v>1</v>
      </c>
      <c r="M8" s="240">
        <f>L8*K8</f>
        <v>4.54</v>
      </c>
      <c r="N8" s="205">
        <v>42830</v>
      </c>
      <c r="O8" s="823">
        <f t="shared" ref="O8" si="1">M8</f>
        <v>4.54</v>
      </c>
      <c r="P8" s="241" t="s">
        <v>471</v>
      </c>
      <c r="Q8" s="242">
        <v>210</v>
      </c>
    </row>
    <row r="9" spans="1:17" x14ac:dyDescent="0.25">
      <c r="A9" s="16"/>
      <c r="B9" s="504">
        <v>4.54</v>
      </c>
      <c r="C9" s="20">
        <v>1</v>
      </c>
      <c r="D9" s="110">
        <f>C9*B9</f>
        <v>4.54</v>
      </c>
      <c r="E9" s="151">
        <v>42810</v>
      </c>
      <c r="F9" s="196">
        <f t="shared" si="0"/>
        <v>4.54</v>
      </c>
      <c r="G9" s="111" t="s">
        <v>273</v>
      </c>
      <c r="H9" s="112">
        <v>220</v>
      </c>
      <c r="J9" s="16"/>
      <c r="K9" s="504">
        <v>4.54</v>
      </c>
      <c r="L9" s="20">
        <v>2</v>
      </c>
      <c r="M9" s="110">
        <f>L9*K9</f>
        <v>9.08</v>
      </c>
      <c r="N9" s="151">
        <v>42831</v>
      </c>
      <c r="O9" s="196">
        <f t="shared" ref="O9:O11" si="2">M9</f>
        <v>9.08</v>
      </c>
      <c r="P9" s="111" t="s">
        <v>473</v>
      </c>
      <c r="Q9" s="112">
        <v>210</v>
      </c>
    </row>
    <row r="10" spans="1:17" x14ac:dyDescent="0.25">
      <c r="B10" s="504">
        <v>4.54</v>
      </c>
      <c r="C10" s="20">
        <v>1</v>
      </c>
      <c r="D10" s="110">
        <f>C10*B10</f>
        <v>4.54</v>
      </c>
      <c r="E10" s="151">
        <v>42818</v>
      </c>
      <c r="F10" s="196">
        <f t="shared" si="0"/>
        <v>4.54</v>
      </c>
      <c r="G10" s="111" t="s">
        <v>282</v>
      </c>
      <c r="H10" s="112">
        <v>218</v>
      </c>
      <c r="K10" s="504">
        <v>4.54</v>
      </c>
      <c r="L10" s="20">
        <v>2</v>
      </c>
      <c r="M10" s="110">
        <f>L10*K10</f>
        <v>9.08</v>
      </c>
      <c r="N10" s="151">
        <v>42836</v>
      </c>
      <c r="O10" s="196">
        <f t="shared" si="2"/>
        <v>9.08</v>
      </c>
      <c r="P10" s="111" t="s">
        <v>500</v>
      </c>
      <c r="Q10" s="112">
        <v>210</v>
      </c>
    </row>
    <row r="11" spans="1:17" x14ac:dyDescent="0.25">
      <c r="A11" s="142" t="s">
        <v>33</v>
      </c>
      <c r="B11" s="504">
        <v>4.54</v>
      </c>
      <c r="C11" s="20">
        <v>2</v>
      </c>
      <c r="D11" s="497">
        <f>C11*B11</f>
        <v>9.08</v>
      </c>
      <c r="E11" s="802">
        <v>42826</v>
      </c>
      <c r="F11" s="803">
        <f t="shared" si="0"/>
        <v>9.08</v>
      </c>
      <c r="G11" s="498" t="s">
        <v>455</v>
      </c>
      <c r="H11" s="445">
        <v>210</v>
      </c>
      <c r="J11" s="142" t="s">
        <v>33</v>
      </c>
      <c r="K11" s="504">
        <v>4.54</v>
      </c>
      <c r="L11" s="20">
        <v>5</v>
      </c>
      <c r="M11" s="110">
        <f>L11*K11</f>
        <v>22.7</v>
      </c>
      <c r="N11" s="151">
        <v>42838</v>
      </c>
      <c r="O11" s="196">
        <f t="shared" si="2"/>
        <v>22.7</v>
      </c>
      <c r="P11" s="111" t="s">
        <v>516</v>
      </c>
      <c r="Q11" s="112">
        <v>210</v>
      </c>
    </row>
    <row r="12" spans="1:17" x14ac:dyDescent="0.25">
      <c r="B12" s="504">
        <v>4.54</v>
      </c>
      <c r="C12" s="20"/>
      <c r="D12" s="497">
        <f>C12*B12</f>
        <v>0</v>
      </c>
      <c r="E12" s="802"/>
      <c r="F12" s="803">
        <f t="shared" si="0"/>
        <v>0</v>
      </c>
      <c r="G12" s="498"/>
      <c r="H12" s="445"/>
      <c r="K12" s="504">
        <v>4.54</v>
      </c>
      <c r="L12" s="20"/>
      <c r="M12" s="110">
        <f>L12*K12</f>
        <v>0</v>
      </c>
      <c r="N12" s="151"/>
      <c r="O12" s="196">
        <f t="shared" ref="O12:O15" si="3">M12</f>
        <v>0</v>
      </c>
      <c r="P12" s="111"/>
      <c r="Q12" s="112"/>
    </row>
    <row r="13" spans="1:17" x14ac:dyDescent="0.25">
      <c r="A13" s="171"/>
      <c r="B13" s="504">
        <v>4.54</v>
      </c>
      <c r="C13" s="20"/>
      <c r="D13" s="497">
        <f t="shared" ref="D13:D14" si="4">C13*B13</f>
        <v>0</v>
      </c>
      <c r="E13" s="802"/>
      <c r="F13" s="803">
        <f t="shared" si="0"/>
        <v>0</v>
      </c>
      <c r="G13" s="498"/>
      <c r="H13" s="445"/>
      <c r="J13" s="171"/>
      <c r="K13" s="504">
        <v>4.54</v>
      </c>
      <c r="L13" s="20"/>
      <c r="M13" s="110">
        <f t="shared" ref="M13:M14" si="5">L13*K13</f>
        <v>0</v>
      </c>
      <c r="N13" s="151"/>
      <c r="O13" s="196">
        <f t="shared" si="3"/>
        <v>0</v>
      </c>
      <c r="P13" s="111"/>
      <c r="Q13" s="112"/>
    </row>
    <row r="14" spans="1:17" x14ac:dyDescent="0.25">
      <c r="B14" s="504">
        <v>4.54</v>
      </c>
      <c r="C14" s="20"/>
      <c r="D14" s="110">
        <f t="shared" si="4"/>
        <v>0</v>
      </c>
      <c r="E14" s="151"/>
      <c r="F14" s="196">
        <f t="shared" si="0"/>
        <v>0</v>
      </c>
      <c r="G14" s="111"/>
      <c r="H14" s="112"/>
      <c r="K14" s="504">
        <v>4.54</v>
      </c>
      <c r="L14" s="20"/>
      <c r="M14" s="110">
        <f t="shared" si="5"/>
        <v>0</v>
      </c>
      <c r="N14" s="151"/>
      <c r="O14" s="196">
        <f t="shared" si="3"/>
        <v>0</v>
      </c>
      <c r="P14" s="111"/>
      <c r="Q14" s="112"/>
    </row>
    <row r="15" spans="1:17" ht="15.75" thickBot="1" x14ac:dyDescent="0.3">
      <c r="A15" s="232"/>
      <c r="B15" s="505"/>
      <c r="C15" s="48"/>
      <c r="D15" s="467">
        <f>B15*C15</f>
        <v>0</v>
      </c>
      <c r="E15" s="468"/>
      <c r="F15" s="469">
        <f t="shared" si="0"/>
        <v>0</v>
      </c>
      <c r="G15" s="192"/>
      <c r="H15" s="407"/>
      <c r="J15" s="232"/>
      <c r="K15" s="505"/>
      <c r="L15" s="48"/>
      <c r="M15" s="467">
        <f>K15*L15</f>
        <v>0</v>
      </c>
      <c r="N15" s="468"/>
      <c r="O15" s="469">
        <f t="shared" si="3"/>
        <v>0</v>
      </c>
      <c r="P15" s="192"/>
      <c r="Q15" s="407"/>
    </row>
    <row r="16" spans="1:17" ht="15.75" thickTop="1" x14ac:dyDescent="0.25">
      <c r="A16" s="63">
        <f>SUM(A15:A15)</f>
        <v>0</v>
      </c>
      <c r="B16" s="120"/>
      <c r="C16" s="120">
        <f>SUM(C8:C15)</f>
        <v>5</v>
      </c>
      <c r="D16" s="196">
        <f>SUM(D8:D15)</f>
        <v>22.700000000000003</v>
      </c>
      <c r="E16" s="129"/>
      <c r="F16" s="196">
        <f>SUM(F8:F15)</f>
        <v>22.700000000000003</v>
      </c>
      <c r="G16" s="16"/>
      <c r="H16" s="16"/>
      <c r="J16" s="63">
        <f>SUM(J15:J15)</f>
        <v>0</v>
      </c>
      <c r="K16" s="120"/>
      <c r="L16" s="120">
        <f>SUM(L8:L15)</f>
        <v>10</v>
      </c>
      <c r="M16" s="196">
        <f>SUM(M8:M15)</f>
        <v>45.400000000000006</v>
      </c>
      <c r="N16" s="129"/>
      <c r="O16" s="196">
        <f>SUM(O8:O15)</f>
        <v>45.400000000000006</v>
      </c>
      <c r="P16" s="16"/>
      <c r="Q16" s="16"/>
    </row>
    <row r="17" spans="1:17" ht="15.75" thickBot="1" x14ac:dyDescent="0.3">
      <c r="A17" s="161"/>
      <c r="B17" s="285"/>
      <c r="C17"/>
      <c r="G17"/>
      <c r="H17"/>
      <c r="J17" s="161"/>
      <c r="K17" s="285"/>
      <c r="L17"/>
      <c r="P17"/>
      <c r="Q17"/>
    </row>
    <row r="18" spans="1:17" x14ac:dyDescent="0.25">
      <c r="A18"/>
      <c r="B18" s="506"/>
      <c r="C18"/>
      <c r="D18" s="852" t="s">
        <v>21</v>
      </c>
      <c r="E18" s="853"/>
      <c r="F18" s="280">
        <f>E4+E5-F16+E6</f>
        <v>-3.5527136788005009E-15</v>
      </c>
      <c r="G18"/>
      <c r="H18"/>
      <c r="J18"/>
      <c r="K18" s="506"/>
      <c r="L18"/>
      <c r="M18" s="852" t="s">
        <v>21</v>
      </c>
      <c r="N18" s="853"/>
      <c r="O18" s="280">
        <f>N4+N5-O16+N6</f>
        <v>22.699999999999989</v>
      </c>
      <c r="P18"/>
      <c r="Q18"/>
    </row>
    <row r="19" spans="1:17" ht="15.75" thickBot="1" x14ac:dyDescent="0.3">
      <c r="A19" s="243"/>
      <c r="B19" s="285"/>
      <c r="C19"/>
      <c r="D19" s="488" t="s">
        <v>4</v>
      </c>
      <c r="E19" s="489"/>
      <c r="F19" s="66">
        <f>F4+F5-C16+F6</f>
        <v>0</v>
      </c>
      <c r="G19"/>
      <c r="H19"/>
      <c r="J19" s="243"/>
      <c r="K19" s="285"/>
      <c r="L19"/>
      <c r="M19" s="727" t="s">
        <v>4</v>
      </c>
      <c r="N19" s="728"/>
      <c r="O19" s="66">
        <f>O4+O5-L16+O6</f>
        <v>5</v>
      </c>
      <c r="P19"/>
      <c r="Q19"/>
    </row>
    <row r="20" spans="1:17" x14ac:dyDescent="0.25">
      <c r="A20"/>
      <c r="B20" s="506"/>
      <c r="C20"/>
      <c r="D20"/>
      <c r="E20"/>
      <c r="F20"/>
      <c r="G20"/>
      <c r="H20"/>
      <c r="J20"/>
      <c r="K20" s="506"/>
      <c r="L20"/>
      <c r="M20"/>
      <c r="N20"/>
      <c r="O20"/>
      <c r="P20"/>
      <c r="Q20"/>
    </row>
  </sheetData>
  <mergeCells count="4">
    <mergeCell ref="A1:G1"/>
    <mergeCell ref="D18:E18"/>
    <mergeCell ref="J1:P1"/>
    <mergeCell ref="M18:N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22"/>
  <sheetViews>
    <sheetView workbookViewId="0">
      <pane ySplit="7" topLeftCell="A8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51" t="s">
        <v>321</v>
      </c>
      <c r="B1" s="851"/>
      <c r="C1" s="851"/>
      <c r="D1" s="851"/>
      <c r="E1" s="851"/>
      <c r="F1" s="851"/>
      <c r="G1" s="851"/>
      <c r="H1" s="14">
        <v>1</v>
      </c>
    </row>
    <row r="2" spans="1:9" ht="15.75" thickBot="1" x14ac:dyDescent="0.3">
      <c r="A2"/>
      <c r="B2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5.75" thickTop="1" x14ac:dyDescent="0.25">
      <c r="A4" s="16"/>
      <c r="B4" s="16"/>
      <c r="C4" s="105">
        <v>190</v>
      </c>
      <c r="D4" s="220">
        <v>42830</v>
      </c>
      <c r="E4" s="158">
        <v>50</v>
      </c>
      <c r="F4" s="22">
        <v>5</v>
      </c>
      <c r="G4" s="244" t="s">
        <v>458</v>
      </c>
      <c r="H4" s="16"/>
    </row>
    <row r="5" spans="1:9" ht="15.75" x14ac:dyDescent="0.25">
      <c r="A5" s="129" t="s">
        <v>247</v>
      </c>
      <c r="B5" s="699" t="s">
        <v>322</v>
      </c>
      <c r="C5" s="105">
        <v>190</v>
      </c>
      <c r="D5" s="220">
        <v>42837</v>
      </c>
      <c r="E5" s="158">
        <v>100</v>
      </c>
      <c r="F5" s="22">
        <v>10</v>
      </c>
      <c r="G5" s="164">
        <f>F18</f>
        <v>150</v>
      </c>
      <c r="H5" s="10">
        <f>E5-G5+E4+E6</f>
        <v>0</v>
      </c>
    </row>
    <row r="6" spans="1:9" ht="15.75" thickBot="1" x14ac:dyDescent="0.3">
      <c r="A6" s="16"/>
      <c r="B6" s="479"/>
      <c r="C6" s="252"/>
      <c r="D6" s="16"/>
      <c r="E6" s="129"/>
      <c r="F6" s="120"/>
      <c r="G6" s="16"/>
      <c r="H6"/>
    </row>
    <row r="7" spans="1:9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165">
        <v>10</v>
      </c>
      <c r="C8" s="20">
        <v>1</v>
      </c>
      <c r="D8" s="110">
        <v>10</v>
      </c>
      <c r="E8" s="151">
        <v>42830</v>
      </c>
      <c r="F8" s="196">
        <f t="shared" ref="F8:F17" si="0">D8</f>
        <v>10</v>
      </c>
      <c r="G8" s="111" t="s">
        <v>471</v>
      </c>
      <c r="H8" s="112">
        <v>210</v>
      </c>
      <c r="I8" s="355"/>
    </row>
    <row r="9" spans="1:9" x14ac:dyDescent="0.25">
      <c r="A9" s="16"/>
      <c r="B9" s="165">
        <v>10</v>
      </c>
      <c r="C9" s="20">
        <v>2</v>
      </c>
      <c r="D9" s="110">
        <v>20</v>
      </c>
      <c r="E9" s="151">
        <v>42831</v>
      </c>
      <c r="F9" s="196">
        <f t="shared" si="0"/>
        <v>20</v>
      </c>
      <c r="G9" s="111" t="s">
        <v>473</v>
      </c>
      <c r="H9" s="112">
        <v>210</v>
      </c>
      <c r="I9" s="355"/>
    </row>
    <row r="10" spans="1:9" x14ac:dyDescent="0.25">
      <c r="B10" s="165">
        <v>10</v>
      </c>
      <c r="C10" s="20">
        <v>2</v>
      </c>
      <c r="D10" s="110">
        <v>20</v>
      </c>
      <c r="E10" s="151">
        <v>42831</v>
      </c>
      <c r="F10" s="196">
        <f t="shared" si="0"/>
        <v>20</v>
      </c>
      <c r="G10" s="111" t="s">
        <v>476</v>
      </c>
      <c r="H10" s="112">
        <v>210</v>
      </c>
      <c r="I10" s="355"/>
    </row>
    <row r="11" spans="1:9" x14ac:dyDescent="0.25">
      <c r="A11" s="142" t="s">
        <v>33</v>
      </c>
      <c r="B11" s="165">
        <v>10</v>
      </c>
      <c r="C11" s="20">
        <v>5</v>
      </c>
      <c r="D11" s="110">
        <v>50</v>
      </c>
      <c r="E11" s="151">
        <v>42838</v>
      </c>
      <c r="F11" s="196">
        <f t="shared" si="0"/>
        <v>50</v>
      </c>
      <c r="G11" s="111" t="s">
        <v>515</v>
      </c>
      <c r="H11" s="112">
        <v>210</v>
      </c>
      <c r="I11" s="355"/>
    </row>
    <row r="12" spans="1:9" x14ac:dyDescent="0.25">
      <c r="B12" s="165">
        <v>10</v>
      </c>
      <c r="C12" s="20">
        <v>1</v>
      </c>
      <c r="D12" s="110">
        <v>10</v>
      </c>
      <c r="E12" s="151">
        <v>42844</v>
      </c>
      <c r="F12" s="196">
        <f t="shared" si="0"/>
        <v>10</v>
      </c>
      <c r="G12" s="111" t="s">
        <v>539</v>
      </c>
      <c r="H12" s="112">
        <v>210</v>
      </c>
      <c r="I12" s="355"/>
    </row>
    <row r="13" spans="1:9" x14ac:dyDescent="0.25">
      <c r="A13" s="171"/>
      <c r="B13" s="165">
        <v>10</v>
      </c>
      <c r="C13" s="20">
        <v>3</v>
      </c>
      <c r="D13" s="110">
        <v>30</v>
      </c>
      <c r="E13" s="151">
        <v>42852</v>
      </c>
      <c r="F13" s="196">
        <f t="shared" si="0"/>
        <v>30</v>
      </c>
      <c r="G13" s="111" t="s">
        <v>568</v>
      </c>
      <c r="H13" s="112">
        <v>210</v>
      </c>
      <c r="I13" s="355"/>
    </row>
    <row r="14" spans="1:9" x14ac:dyDescent="0.25">
      <c r="B14" s="165">
        <v>10</v>
      </c>
      <c r="C14" s="20">
        <v>1</v>
      </c>
      <c r="D14" s="110">
        <v>10</v>
      </c>
      <c r="E14" s="151">
        <v>42852</v>
      </c>
      <c r="F14" s="196">
        <f t="shared" si="0"/>
        <v>10</v>
      </c>
      <c r="G14" s="111" t="s">
        <v>569</v>
      </c>
      <c r="H14" s="112">
        <v>210</v>
      </c>
      <c r="I14" s="355"/>
    </row>
    <row r="15" spans="1:9" x14ac:dyDescent="0.25">
      <c r="B15" s="165">
        <v>10</v>
      </c>
      <c r="C15" s="20"/>
      <c r="D15" s="110"/>
      <c r="E15" s="151"/>
      <c r="F15" s="196">
        <f t="shared" si="0"/>
        <v>0</v>
      </c>
      <c r="G15" s="111"/>
      <c r="H15" s="112"/>
      <c r="I15" s="355"/>
    </row>
    <row r="16" spans="1:9" x14ac:dyDescent="0.25">
      <c r="B16" s="165">
        <v>10</v>
      </c>
      <c r="C16" s="20"/>
      <c r="D16" s="110"/>
      <c r="E16" s="151"/>
      <c r="F16" s="196">
        <f t="shared" si="0"/>
        <v>0</v>
      </c>
      <c r="G16" s="111"/>
      <c r="H16" s="112"/>
      <c r="I16" s="355"/>
    </row>
    <row r="17" spans="1:8" ht="15.75" thickBot="1" x14ac:dyDescent="0.3">
      <c r="A17" s="232"/>
      <c r="B17" s="177"/>
      <c r="C17" s="48"/>
      <c r="D17" s="611">
        <f>B17*C17</f>
        <v>0</v>
      </c>
      <c r="E17" s="612"/>
      <c r="F17" s="640">
        <f t="shared" si="0"/>
        <v>0</v>
      </c>
      <c r="G17" s="614"/>
      <c r="H17" s="641"/>
    </row>
    <row r="18" spans="1:8" ht="15.75" thickTop="1" x14ac:dyDescent="0.25">
      <c r="A18" s="63">
        <f>SUM(A17:A17)</f>
        <v>0</v>
      </c>
      <c r="B18" s="16"/>
      <c r="C18" s="120">
        <f>SUM(C8:C17)</f>
        <v>15</v>
      </c>
      <c r="D18" s="196">
        <f>SUM(D8:D17)</f>
        <v>150</v>
      </c>
      <c r="E18" s="129"/>
      <c r="F18" s="196">
        <f>SUM(F8:F17)</f>
        <v>150</v>
      </c>
      <c r="G18" s="16"/>
      <c r="H18" s="16"/>
    </row>
    <row r="19" spans="1:8" ht="15.75" thickBot="1" x14ac:dyDescent="0.3">
      <c r="A19" s="161"/>
      <c r="B19"/>
      <c r="C19"/>
      <c r="G19"/>
      <c r="H19"/>
    </row>
    <row r="20" spans="1:8" x14ac:dyDescent="0.25">
      <c r="A20"/>
      <c r="B20" s="6"/>
      <c r="C20"/>
      <c r="D20" s="852" t="s">
        <v>21</v>
      </c>
      <c r="E20" s="853"/>
      <c r="F20" s="280">
        <f>E4+E5-F18+E6</f>
        <v>0</v>
      </c>
      <c r="G20"/>
      <c r="H20"/>
    </row>
    <row r="21" spans="1:8" ht="15.75" thickBot="1" x14ac:dyDescent="0.3">
      <c r="A21" s="243"/>
      <c r="B21"/>
      <c r="C21"/>
      <c r="D21" s="474" t="s">
        <v>4</v>
      </c>
      <c r="E21" s="475"/>
      <c r="F21" s="66">
        <f>F4+F5-C18+F6</f>
        <v>0</v>
      </c>
      <c r="G21"/>
      <c r="H21"/>
    </row>
    <row r="22" spans="1:8" x14ac:dyDescent="0.25">
      <c r="A22"/>
      <c r="B22" s="6"/>
      <c r="C22"/>
      <c r="D22"/>
      <c r="E22"/>
      <c r="F22"/>
      <c r="G22"/>
      <c r="H22"/>
    </row>
  </sheetData>
  <mergeCells count="2">
    <mergeCell ref="A1:G1"/>
    <mergeCell ref="D20:E20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22"/>
  <sheetViews>
    <sheetView workbookViewId="0">
      <selection activeCell="C11" sqref="C11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51" t="s">
        <v>321</v>
      </c>
      <c r="B1" s="851"/>
      <c r="C1" s="851"/>
      <c r="D1" s="851"/>
      <c r="E1" s="851"/>
      <c r="F1" s="851"/>
      <c r="G1" s="851"/>
      <c r="H1" s="14">
        <v>1</v>
      </c>
    </row>
    <row r="2" spans="1:9" ht="15.75" thickBot="1" x14ac:dyDescent="0.3">
      <c r="A2"/>
      <c r="B2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5.75" thickTop="1" x14ac:dyDescent="0.25">
      <c r="A4" s="16"/>
      <c r="B4" s="16"/>
      <c r="C4" s="16"/>
      <c r="D4" s="220">
        <v>42833</v>
      </c>
      <c r="E4" s="99">
        <v>400</v>
      </c>
      <c r="F4" s="100">
        <v>20</v>
      </c>
      <c r="G4" s="244"/>
      <c r="H4" s="16"/>
    </row>
    <row r="5" spans="1:9" ht="15.75" x14ac:dyDescent="0.25">
      <c r="A5" s="129" t="s">
        <v>247</v>
      </c>
      <c r="B5" s="744" t="s">
        <v>324</v>
      </c>
      <c r="C5" s="105">
        <v>170</v>
      </c>
      <c r="D5" s="220">
        <v>42830</v>
      </c>
      <c r="E5" s="158">
        <v>100</v>
      </c>
      <c r="F5" s="22">
        <v>5</v>
      </c>
      <c r="G5" s="164">
        <f>F18</f>
        <v>340</v>
      </c>
      <c r="H5" s="10">
        <f>E5-G5+E4+E6</f>
        <v>160</v>
      </c>
    </row>
    <row r="6" spans="1:9" ht="15.75" thickBot="1" x14ac:dyDescent="0.3">
      <c r="A6" s="16"/>
      <c r="B6" s="479"/>
      <c r="C6" s="252"/>
      <c r="D6" s="16"/>
      <c r="E6" s="129"/>
      <c r="F6" s="120"/>
      <c r="G6" s="16"/>
      <c r="H6"/>
    </row>
    <row r="7" spans="1:9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165">
        <v>20</v>
      </c>
      <c r="C8" s="20">
        <v>1</v>
      </c>
      <c r="D8" s="110">
        <v>20</v>
      </c>
      <c r="E8" s="151">
        <v>42830</v>
      </c>
      <c r="F8" s="196">
        <f t="shared" ref="F8:F17" si="0">D8</f>
        <v>20</v>
      </c>
      <c r="G8" s="111" t="s">
        <v>471</v>
      </c>
      <c r="H8" s="112">
        <v>175</v>
      </c>
      <c r="I8" s="355"/>
    </row>
    <row r="9" spans="1:9" x14ac:dyDescent="0.25">
      <c r="A9" s="16"/>
      <c r="B9" s="165">
        <v>20</v>
      </c>
      <c r="C9" s="20">
        <v>2</v>
      </c>
      <c r="D9" s="110">
        <v>40</v>
      </c>
      <c r="E9" s="151">
        <v>42831</v>
      </c>
      <c r="F9" s="196">
        <f t="shared" si="0"/>
        <v>40</v>
      </c>
      <c r="G9" s="111" t="s">
        <v>473</v>
      </c>
      <c r="H9" s="112">
        <v>175</v>
      </c>
      <c r="I9" s="355"/>
    </row>
    <row r="10" spans="1:9" x14ac:dyDescent="0.25">
      <c r="B10" s="165">
        <v>20</v>
      </c>
      <c r="C10" s="20">
        <v>2</v>
      </c>
      <c r="D10" s="110">
        <v>40</v>
      </c>
      <c r="E10" s="151">
        <v>42831</v>
      </c>
      <c r="F10" s="196">
        <f t="shared" si="0"/>
        <v>40</v>
      </c>
      <c r="G10" s="111" t="s">
        <v>477</v>
      </c>
      <c r="H10" s="112">
        <v>175</v>
      </c>
      <c r="I10" s="355"/>
    </row>
    <row r="11" spans="1:9" x14ac:dyDescent="0.25">
      <c r="A11" s="142" t="s">
        <v>33</v>
      </c>
      <c r="B11" s="165">
        <v>20</v>
      </c>
      <c r="C11" s="20">
        <v>2</v>
      </c>
      <c r="D11" s="110">
        <v>40</v>
      </c>
      <c r="E11" s="151">
        <v>42833</v>
      </c>
      <c r="F11" s="196">
        <f t="shared" si="0"/>
        <v>40</v>
      </c>
      <c r="G11" s="111" t="s">
        <v>491</v>
      </c>
      <c r="H11" s="112">
        <v>175</v>
      </c>
      <c r="I11" s="355"/>
    </row>
    <row r="12" spans="1:9" x14ac:dyDescent="0.25">
      <c r="B12" s="165">
        <v>20</v>
      </c>
      <c r="C12" s="20">
        <v>10</v>
      </c>
      <c r="D12" s="110">
        <v>200</v>
      </c>
      <c r="E12" s="151">
        <v>42838</v>
      </c>
      <c r="F12" s="196">
        <f t="shared" si="0"/>
        <v>200</v>
      </c>
      <c r="G12" s="111" t="s">
        <v>516</v>
      </c>
      <c r="H12" s="112">
        <v>175</v>
      </c>
      <c r="I12" s="355"/>
    </row>
    <row r="13" spans="1:9" x14ac:dyDescent="0.25">
      <c r="A13" s="171"/>
      <c r="B13" s="165">
        <v>20</v>
      </c>
      <c r="C13" s="20"/>
      <c r="D13" s="110">
        <v>0</v>
      </c>
      <c r="E13" s="151"/>
      <c r="F13" s="196">
        <f t="shared" si="0"/>
        <v>0</v>
      </c>
      <c r="G13" s="111"/>
      <c r="H13" s="112"/>
      <c r="I13" s="355"/>
    </row>
    <row r="14" spans="1:9" x14ac:dyDescent="0.25">
      <c r="B14" s="165">
        <v>20</v>
      </c>
      <c r="C14" s="20"/>
      <c r="D14" s="110">
        <v>0</v>
      </c>
      <c r="E14" s="151"/>
      <c r="F14" s="196">
        <f t="shared" si="0"/>
        <v>0</v>
      </c>
      <c r="G14" s="111"/>
      <c r="H14" s="112"/>
      <c r="I14" s="355"/>
    </row>
    <row r="15" spans="1:9" x14ac:dyDescent="0.25">
      <c r="B15" s="165">
        <v>20</v>
      </c>
      <c r="C15" s="20"/>
      <c r="D15" s="110">
        <v>0</v>
      </c>
      <c r="E15" s="151"/>
      <c r="F15" s="196">
        <f t="shared" si="0"/>
        <v>0</v>
      </c>
      <c r="G15" s="111"/>
      <c r="H15" s="112"/>
      <c r="I15" s="355"/>
    </row>
    <row r="16" spans="1:9" x14ac:dyDescent="0.25">
      <c r="B16" s="165">
        <v>20</v>
      </c>
      <c r="C16" s="20"/>
      <c r="D16" s="110">
        <v>0</v>
      </c>
      <c r="E16" s="151"/>
      <c r="F16" s="196">
        <f t="shared" si="0"/>
        <v>0</v>
      </c>
      <c r="G16" s="111"/>
      <c r="H16" s="112"/>
      <c r="I16" s="355"/>
    </row>
    <row r="17" spans="1:8" ht="15.75" thickBot="1" x14ac:dyDescent="0.3">
      <c r="A17" s="232"/>
      <c r="B17" s="177"/>
      <c r="C17" s="48"/>
      <c r="D17" s="611">
        <f>B17*C17</f>
        <v>0</v>
      </c>
      <c r="E17" s="612"/>
      <c r="F17" s="640">
        <f t="shared" si="0"/>
        <v>0</v>
      </c>
      <c r="G17" s="614"/>
      <c r="H17" s="641"/>
    </row>
    <row r="18" spans="1:8" ht="15.75" thickTop="1" x14ac:dyDescent="0.25">
      <c r="A18" s="63">
        <f>SUM(A17:A17)</f>
        <v>0</v>
      </c>
      <c r="B18" s="16"/>
      <c r="C18" s="120">
        <f>SUM(C8:C17)</f>
        <v>17</v>
      </c>
      <c r="D18" s="196">
        <f>SUM(D8:D17)</f>
        <v>340</v>
      </c>
      <c r="E18" s="129"/>
      <c r="F18" s="196">
        <f>SUM(F8:F17)</f>
        <v>340</v>
      </c>
      <c r="G18" s="16"/>
      <c r="H18" s="16"/>
    </row>
    <row r="19" spans="1:8" ht="15.75" thickBot="1" x14ac:dyDescent="0.3">
      <c r="A19" s="161"/>
      <c r="B19"/>
      <c r="C19"/>
      <c r="G19"/>
      <c r="H19"/>
    </row>
    <row r="20" spans="1:8" x14ac:dyDescent="0.25">
      <c r="A20"/>
      <c r="B20" s="6"/>
      <c r="C20"/>
      <c r="D20" s="852" t="s">
        <v>21</v>
      </c>
      <c r="E20" s="853"/>
      <c r="F20" s="280">
        <f>E4+E5-F18+E6</f>
        <v>160</v>
      </c>
      <c r="G20"/>
      <c r="H20"/>
    </row>
    <row r="21" spans="1:8" ht="15.75" thickBot="1" x14ac:dyDescent="0.3">
      <c r="A21" s="243"/>
      <c r="B21"/>
      <c r="C21"/>
      <c r="D21" s="727" t="s">
        <v>4</v>
      </c>
      <c r="E21" s="728"/>
      <c r="F21" s="66">
        <f>F4+F5-C18+F6</f>
        <v>8</v>
      </c>
      <c r="G21"/>
      <c r="H21"/>
    </row>
    <row r="22" spans="1:8" x14ac:dyDescent="0.25">
      <c r="A22"/>
      <c r="B22" s="6"/>
      <c r="C22"/>
      <c r="D22"/>
      <c r="E22"/>
      <c r="F22"/>
      <c r="G22"/>
      <c r="H22"/>
    </row>
  </sheetData>
  <mergeCells count="2">
    <mergeCell ref="A1:G1"/>
    <mergeCell ref="D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COMPRAS DEL MES </vt:lpstr>
      <vt:lpstr>PIERNA</vt:lpstr>
      <vt:lpstr>BUCHE  SWIFT     Y   I B P </vt:lpstr>
      <vt:lpstr>CONTRA EXCEL      </vt:lpstr>
      <vt:lpstr>CORBATA Seaoboard</vt:lpstr>
      <vt:lpstr>CUERO PANCETA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FILETE  TILAPIA   </vt:lpstr>
      <vt:lpstr>SESOS MARQUETA</vt:lpstr>
      <vt:lpstr>PAVO ENTERO</vt:lpstr>
      <vt:lpstr>PAPAS CONGELADAS </vt:lpstr>
      <vt:lpstr>QUESOS GOUDA </vt:lpstr>
      <vt:lpstr>PAVOS   </vt:lpstr>
      <vt:lpstr>TARAS DE PLASTICO </vt:lpstr>
      <vt:lpstr>Hoja4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2017-04-24T17:53:34Z</cp:lastPrinted>
  <dcterms:created xsi:type="dcterms:W3CDTF">2008-07-31T16:59:13Z</dcterms:created>
  <dcterms:modified xsi:type="dcterms:W3CDTF">2017-06-10T17:01:29Z</dcterms:modified>
</cp:coreProperties>
</file>